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Виктор\Desktop\Сметы с 01.01.2026 по 30.04.2026\Сметы с 01.01.2026 по 30.04.2026\"/>
    </mc:Choice>
  </mc:AlternateContent>
  <xr:revisionPtr revIDLastSave="0" documentId="13_ncr:1_{C0FDDE2C-594B-4A18-96BD-9E0A2E6941AB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Смета СН-2012 по гл. 1-5" sheetId="7" r:id="rId1"/>
    <sheet name="Акт КС-2 СН-2012 по гл. 1-" sheetId="8" r:id="rId2"/>
    <sheet name="Source" sheetId="1" r:id="rId3"/>
    <sheet name="SourceObSm" sheetId="2" r:id="rId4"/>
    <sheet name="SmtRes" sheetId="3" r:id="rId5"/>
    <sheet name="EtalonRes" sheetId="4" r:id="rId6"/>
    <sheet name="SrcPoprs" sheetId="5" r:id="rId7"/>
    <sheet name="SrcKA" sheetId="6" r:id="rId8"/>
  </sheets>
  <definedNames>
    <definedName name="_xlnm.Print_Titles" localSheetId="1">'Акт КС-2 СН-2012 по гл. 1-'!$36:$36</definedName>
    <definedName name="_xlnm.Print_Titles" localSheetId="0">'Смета СН-2012 по гл. 1-5'!$30:$30</definedName>
    <definedName name="_xlnm.Print_Area" localSheetId="1">'Акт КС-2 СН-2012 по гл. 1-'!$A$1:$L$828</definedName>
    <definedName name="_xlnm.Print_Area" localSheetId="0">'Смета СН-2012 по гл. 1-5'!$A$1:$K$821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83" i="1" l="1"/>
  <c r="I825" i="8"/>
  <c r="I822" i="8"/>
  <c r="D825" i="8"/>
  <c r="D822" i="8"/>
  <c r="D819" i="8"/>
  <c r="D818" i="8"/>
  <c r="D817" i="8"/>
  <c r="I807" i="8"/>
  <c r="H807" i="8"/>
  <c r="F807" i="8"/>
  <c r="F806" i="8"/>
  <c r="F805" i="8"/>
  <c r="J804" i="8"/>
  <c r="I804" i="8"/>
  <c r="H804" i="8"/>
  <c r="G804" i="8"/>
  <c r="J803" i="8"/>
  <c r="I803" i="8"/>
  <c r="H803" i="8"/>
  <c r="G803" i="8"/>
  <c r="E801" i="8"/>
  <c r="D801" i="8"/>
  <c r="C801" i="8"/>
  <c r="I799" i="8"/>
  <c r="H799" i="8"/>
  <c r="F799" i="8"/>
  <c r="F798" i="8"/>
  <c r="F797" i="8"/>
  <c r="J796" i="8"/>
  <c r="I796" i="8"/>
  <c r="H796" i="8"/>
  <c r="G796" i="8"/>
  <c r="J795" i="8"/>
  <c r="I795" i="8"/>
  <c r="H795" i="8"/>
  <c r="G795" i="8"/>
  <c r="E793" i="8"/>
  <c r="D793" i="8"/>
  <c r="C793" i="8"/>
  <c r="C792" i="8"/>
  <c r="I789" i="8"/>
  <c r="H789" i="8"/>
  <c r="F789" i="8"/>
  <c r="F788" i="8"/>
  <c r="F787" i="8"/>
  <c r="J786" i="8"/>
  <c r="I786" i="8"/>
  <c r="H786" i="8"/>
  <c r="G786" i="8"/>
  <c r="J785" i="8"/>
  <c r="I785" i="8"/>
  <c r="H785" i="8"/>
  <c r="G785" i="8"/>
  <c r="E783" i="8"/>
  <c r="D783" i="8"/>
  <c r="C783" i="8"/>
  <c r="I781" i="8"/>
  <c r="H781" i="8"/>
  <c r="F781" i="8"/>
  <c r="F780" i="8"/>
  <c r="F779" i="8"/>
  <c r="J778" i="8"/>
  <c r="I778" i="8"/>
  <c r="H778" i="8"/>
  <c r="G778" i="8"/>
  <c r="J777" i="8"/>
  <c r="I777" i="8"/>
  <c r="H777" i="8"/>
  <c r="G777" i="8"/>
  <c r="E775" i="8"/>
  <c r="D775" i="8"/>
  <c r="C775" i="8"/>
  <c r="I773" i="8"/>
  <c r="H773" i="8"/>
  <c r="F773" i="8"/>
  <c r="F772" i="8"/>
  <c r="F771" i="8"/>
  <c r="J770" i="8"/>
  <c r="I770" i="8"/>
  <c r="H770" i="8"/>
  <c r="G770" i="8"/>
  <c r="J769" i="8"/>
  <c r="I769" i="8"/>
  <c r="H769" i="8"/>
  <c r="G769" i="8"/>
  <c r="E767" i="8"/>
  <c r="D767" i="8"/>
  <c r="C767" i="8"/>
  <c r="I765" i="8"/>
  <c r="H765" i="8"/>
  <c r="F765" i="8"/>
  <c r="F764" i="8"/>
  <c r="F763" i="8"/>
  <c r="J762" i="8"/>
  <c r="I762" i="8"/>
  <c r="H762" i="8"/>
  <c r="G762" i="8"/>
  <c r="J761" i="8"/>
  <c r="I761" i="8"/>
  <c r="H761" i="8"/>
  <c r="G761" i="8"/>
  <c r="E759" i="8"/>
  <c r="D759" i="8"/>
  <c r="C759" i="8"/>
  <c r="I757" i="8"/>
  <c r="H757" i="8"/>
  <c r="F757" i="8"/>
  <c r="F756" i="8"/>
  <c r="F755" i="8"/>
  <c r="J754" i="8"/>
  <c r="I754" i="8"/>
  <c r="H754" i="8"/>
  <c r="G754" i="8"/>
  <c r="J753" i="8"/>
  <c r="I753" i="8"/>
  <c r="H753" i="8"/>
  <c r="G753" i="8"/>
  <c r="E751" i="8"/>
  <c r="D751" i="8"/>
  <c r="C751" i="8"/>
  <c r="I749" i="8"/>
  <c r="H749" i="8"/>
  <c r="F749" i="8"/>
  <c r="F748" i="8"/>
  <c r="F747" i="8"/>
  <c r="J746" i="8"/>
  <c r="I746" i="8"/>
  <c r="H746" i="8"/>
  <c r="G746" i="8"/>
  <c r="J745" i="8"/>
  <c r="I745" i="8"/>
  <c r="H745" i="8"/>
  <c r="G745" i="8"/>
  <c r="E743" i="8"/>
  <c r="D743" i="8"/>
  <c r="C743" i="8"/>
  <c r="I741" i="8"/>
  <c r="H741" i="8"/>
  <c r="F741" i="8"/>
  <c r="F740" i="8"/>
  <c r="F739" i="8"/>
  <c r="J738" i="8"/>
  <c r="I738" i="8"/>
  <c r="H738" i="8"/>
  <c r="G738" i="8"/>
  <c r="J737" i="8"/>
  <c r="I737" i="8"/>
  <c r="H737" i="8"/>
  <c r="G737" i="8"/>
  <c r="E735" i="8"/>
  <c r="D735" i="8"/>
  <c r="C735" i="8"/>
  <c r="I733" i="8"/>
  <c r="H733" i="8"/>
  <c r="F733" i="8"/>
  <c r="F732" i="8"/>
  <c r="F731" i="8"/>
  <c r="J730" i="8"/>
  <c r="I730" i="8"/>
  <c r="H730" i="8"/>
  <c r="G730" i="8"/>
  <c r="J729" i="8"/>
  <c r="I729" i="8"/>
  <c r="H729" i="8"/>
  <c r="G729" i="8"/>
  <c r="E727" i="8"/>
  <c r="D727" i="8"/>
  <c r="C727" i="8"/>
  <c r="I725" i="8"/>
  <c r="H725" i="8"/>
  <c r="F725" i="8"/>
  <c r="F724" i="8"/>
  <c r="F723" i="8"/>
  <c r="J722" i="8"/>
  <c r="I722" i="8"/>
  <c r="H722" i="8"/>
  <c r="G722" i="8"/>
  <c r="J721" i="8"/>
  <c r="I721" i="8"/>
  <c r="H721" i="8"/>
  <c r="G721" i="8"/>
  <c r="E719" i="8"/>
  <c r="D719" i="8"/>
  <c r="C719" i="8"/>
  <c r="I717" i="8"/>
  <c r="H717" i="8"/>
  <c r="F717" i="8"/>
  <c r="F716" i="8"/>
  <c r="F715" i="8"/>
  <c r="J714" i="8"/>
  <c r="I714" i="8"/>
  <c r="H714" i="8"/>
  <c r="G714" i="8"/>
  <c r="J713" i="8"/>
  <c r="I713" i="8"/>
  <c r="H713" i="8"/>
  <c r="G713" i="8"/>
  <c r="E711" i="8"/>
  <c r="D711" i="8"/>
  <c r="C711" i="8"/>
  <c r="I709" i="8"/>
  <c r="H709" i="8"/>
  <c r="F709" i="8"/>
  <c r="F708" i="8"/>
  <c r="F707" i="8"/>
  <c r="J706" i="8"/>
  <c r="I706" i="8"/>
  <c r="H706" i="8"/>
  <c r="G706" i="8"/>
  <c r="J705" i="8"/>
  <c r="I705" i="8"/>
  <c r="H705" i="8"/>
  <c r="G705" i="8"/>
  <c r="E703" i="8"/>
  <c r="D703" i="8"/>
  <c r="C703" i="8"/>
  <c r="I701" i="8"/>
  <c r="H701" i="8"/>
  <c r="F701" i="8"/>
  <c r="F700" i="8"/>
  <c r="F699" i="8"/>
  <c r="J698" i="8"/>
  <c r="I698" i="8"/>
  <c r="H698" i="8"/>
  <c r="G698" i="8"/>
  <c r="J697" i="8"/>
  <c r="I697" i="8"/>
  <c r="H697" i="8"/>
  <c r="G697" i="8"/>
  <c r="E695" i="8"/>
  <c r="D695" i="8"/>
  <c r="C695" i="8"/>
  <c r="I693" i="8"/>
  <c r="H693" i="8"/>
  <c r="F693" i="8"/>
  <c r="F692" i="8"/>
  <c r="F691" i="8"/>
  <c r="J690" i="8"/>
  <c r="I690" i="8"/>
  <c r="H690" i="8"/>
  <c r="G690" i="8"/>
  <c r="J689" i="8"/>
  <c r="I689" i="8"/>
  <c r="H689" i="8"/>
  <c r="G689" i="8"/>
  <c r="E687" i="8"/>
  <c r="D687" i="8"/>
  <c r="C687" i="8"/>
  <c r="C686" i="8"/>
  <c r="I683" i="8"/>
  <c r="H683" i="8"/>
  <c r="F683" i="8"/>
  <c r="F682" i="8"/>
  <c r="F681" i="8"/>
  <c r="J680" i="8"/>
  <c r="I680" i="8"/>
  <c r="H680" i="8"/>
  <c r="G680" i="8"/>
  <c r="J679" i="8"/>
  <c r="I679" i="8"/>
  <c r="H679" i="8"/>
  <c r="G679" i="8"/>
  <c r="F678" i="8"/>
  <c r="E678" i="8"/>
  <c r="D678" i="8"/>
  <c r="C678" i="8"/>
  <c r="I676" i="8"/>
  <c r="H676" i="8"/>
  <c r="F676" i="8"/>
  <c r="F675" i="8"/>
  <c r="F674" i="8"/>
  <c r="F673" i="8"/>
  <c r="J672" i="8"/>
  <c r="I672" i="8"/>
  <c r="H672" i="8"/>
  <c r="G672" i="8"/>
  <c r="J671" i="8"/>
  <c r="I671" i="8"/>
  <c r="H671" i="8"/>
  <c r="G671" i="8"/>
  <c r="J670" i="8"/>
  <c r="I670" i="8"/>
  <c r="H670" i="8"/>
  <c r="G670" i="8"/>
  <c r="J669" i="8"/>
  <c r="I669" i="8"/>
  <c r="H669" i="8"/>
  <c r="G669" i="8"/>
  <c r="F668" i="8"/>
  <c r="E668" i="8"/>
  <c r="D668" i="8"/>
  <c r="C668" i="8"/>
  <c r="I666" i="8"/>
  <c r="H666" i="8"/>
  <c r="F666" i="8"/>
  <c r="F665" i="8"/>
  <c r="F664" i="8"/>
  <c r="J663" i="8"/>
  <c r="I663" i="8"/>
  <c r="H663" i="8"/>
  <c r="G663" i="8"/>
  <c r="J662" i="8"/>
  <c r="I662" i="8"/>
  <c r="H662" i="8"/>
  <c r="G662" i="8"/>
  <c r="E660" i="8"/>
  <c r="I658" i="8"/>
  <c r="H658" i="8"/>
  <c r="F658" i="8"/>
  <c r="F657" i="8"/>
  <c r="F656" i="8"/>
  <c r="J655" i="8"/>
  <c r="I655" i="8"/>
  <c r="H655" i="8"/>
  <c r="G655" i="8"/>
  <c r="J654" i="8"/>
  <c r="I654" i="8"/>
  <c r="H654" i="8"/>
  <c r="G654" i="8"/>
  <c r="F653" i="8"/>
  <c r="E653" i="8"/>
  <c r="I651" i="8"/>
  <c r="H651" i="8"/>
  <c r="F651" i="8"/>
  <c r="F650" i="8"/>
  <c r="F649" i="8"/>
  <c r="J648" i="8"/>
  <c r="I648" i="8"/>
  <c r="H648" i="8"/>
  <c r="G648" i="8"/>
  <c r="J647" i="8"/>
  <c r="I647" i="8"/>
  <c r="H647" i="8"/>
  <c r="G647" i="8"/>
  <c r="F646" i="8"/>
  <c r="E646" i="8"/>
  <c r="I644" i="8"/>
  <c r="H644" i="8"/>
  <c r="F644" i="8"/>
  <c r="F643" i="8"/>
  <c r="F642" i="8"/>
  <c r="J641" i="8"/>
  <c r="I641" i="8"/>
  <c r="H641" i="8"/>
  <c r="G641" i="8"/>
  <c r="J640" i="8"/>
  <c r="I640" i="8"/>
  <c r="H640" i="8"/>
  <c r="G640" i="8"/>
  <c r="F639" i="8"/>
  <c r="E639" i="8"/>
  <c r="I637" i="8"/>
  <c r="H637" i="8"/>
  <c r="F637" i="8"/>
  <c r="F636" i="8"/>
  <c r="F635" i="8"/>
  <c r="J634" i="8"/>
  <c r="I634" i="8"/>
  <c r="H634" i="8"/>
  <c r="G634" i="8"/>
  <c r="J633" i="8"/>
  <c r="I633" i="8"/>
  <c r="H633" i="8"/>
  <c r="G633" i="8"/>
  <c r="F632" i="8"/>
  <c r="E632" i="8"/>
  <c r="I630" i="8"/>
  <c r="H630" i="8"/>
  <c r="F630" i="8"/>
  <c r="F629" i="8"/>
  <c r="F628" i="8"/>
  <c r="J627" i="8"/>
  <c r="I627" i="8"/>
  <c r="H627" i="8"/>
  <c r="G627" i="8"/>
  <c r="J626" i="8"/>
  <c r="I626" i="8"/>
  <c r="H626" i="8"/>
  <c r="G626" i="8"/>
  <c r="E624" i="8"/>
  <c r="I622" i="8"/>
  <c r="H622" i="8"/>
  <c r="F622" i="8"/>
  <c r="F621" i="8"/>
  <c r="F620" i="8"/>
  <c r="J619" i="8"/>
  <c r="I619" i="8"/>
  <c r="H619" i="8"/>
  <c r="G619" i="8"/>
  <c r="J618" i="8"/>
  <c r="I618" i="8"/>
  <c r="H618" i="8"/>
  <c r="G618" i="8"/>
  <c r="F617" i="8"/>
  <c r="E617" i="8"/>
  <c r="I615" i="8"/>
  <c r="H615" i="8"/>
  <c r="F615" i="8"/>
  <c r="F614" i="8"/>
  <c r="F613" i="8"/>
  <c r="J612" i="8"/>
  <c r="I612" i="8"/>
  <c r="H612" i="8"/>
  <c r="G612" i="8"/>
  <c r="J611" i="8"/>
  <c r="I611" i="8"/>
  <c r="H611" i="8"/>
  <c r="G611" i="8"/>
  <c r="E609" i="8"/>
  <c r="I607" i="8"/>
  <c r="H607" i="8"/>
  <c r="F607" i="8"/>
  <c r="F606" i="8"/>
  <c r="F605" i="8"/>
  <c r="J604" i="8"/>
  <c r="I604" i="8"/>
  <c r="H604" i="8"/>
  <c r="G604" i="8"/>
  <c r="J603" i="8"/>
  <c r="I603" i="8"/>
  <c r="H603" i="8"/>
  <c r="G603" i="8"/>
  <c r="E601" i="8"/>
  <c r="I599" i="8"/>
  <c r="H599" i="8"/>
  <c r="F599" i="8"/>
  <c r="F598" i="8"/>
  <c r="F597" i="8"/>
  <c r="J596" i="8"/>
  <c r="I596" i="8"/>
  <c r="H596" i="8"/>
  <c r="G596" i="8"/>
  <c r="J595" i="8"/>
  <c r="I595" i="8"/>
  <c r="H595" i="8"/>
  <c r="G595" i="8"/>
  <c r="E593" i="8"/>
  <c r="D593" i="8"/>
  <c r="C593" i="8"/>
  <c r="I591" i="8"/>
  <c r="H591" i="8"/>
  <c r="F591" i="8"/>
  <c r="F590" i="8"/>
  <c r="F589" i="8"/>
  <c r="J588" i="8"/>
  <c r="I588" i="8"/>
  <c r="H588" i="8"/>
  <c r="G588" i="8"/>
  <c r="J587" i="8"/>
  <c r="I587" i="8"/>
  <c r="H587" i="8"/>
  <c r="G587" i="8"/>
  <c r="F586" i="8"/>
  <c r="E586" i="8"/>
  <c r="D586" i="8"/>
  <c r="C586" i="8"/>
  <c r="I584" i="8"/>
  <c r="H584" i="8"/>
  <c r="F584" i="8"/>
  <c r="F583" i="8"/>
  <c r="F582" i="8"/>
  <c r="J581" i="8"/>
  <c r="I581" i="8"/>
  <c r="H581" i="8"/>
  <c r="G581" i="8"/>
  <c r="J580" i="8"/>
  <c r="I580" i="8"/>
  <c r="H580" i="8"/>
  <c r="G580" i="8"/>
  <c r="F579" i="8"/>
  <c r="E579" i="8"/>
  <c r="D579" i="8"/>
  <c r="C579" i="8"/>
  <c r="I577" i="8"/>
  <c r="H577" i="8"/>
  <c r="F577" i="8"/>
  <c r="F576" i="8"/>
  <c r="F575" i="8"/>
  <c r="J574" i="8"/>
  <c r="I574" i="8"/>
  <c r="H574" i="8"/>
  <c r="G574" i="8"/>
  <c r="J573" i="8"/>
  <c r="I573" i="8"/>
  <c r="H573" i="8"/>
  <c r="G573" i="8"/>
  <c r="F572" i="8"/>
  <c r="E572" i="8"/>
  <c r="D572" i="8"/>
  <c r="C572" i="8"/>
  <c r="I570" i="8"/>
  <c r="H570" i="8"/>
  <c r="F570" i="8"/>
  <c r="F569" i="8"/>
  <c r="F568" i="8"/>
  <c r="J567" i="8"/>
  <c r="I567" i="8"/>
  <c r="H567" i="8"/>
  <c r="G567" i="8"/>
  <c r="J566" i="8"/>
  <c r="I566" i="8"/>
  <c r="H566" i="8"/>
  <c r="G566" i="8"/>
  <c r="F565" i="8"/>
  <c r="E565" i="8"/>
  <c r="D565" i="8"/>
  <c r="C565" i="8"/>
  <c r="I563" i="8"/>
  <c r="H563" i="8"/>
  <c r="F563" i="8"/>
  <c r="F562" i="8"/>
  <c r="F561" i="8"/>
  <c r="J560" i="8"/>
  <c r="I560" i="8"/>
  <c r="H560" i="8"/>
  <c r="G560" i="8"/>
  <c r="J559" i="8"/>
  <c r="I559" i="8"/>
  <c r="H559" i="8"/>
  <c r="G559" i="8"/>
  <c r="F558" i="8"/>
  <c r="E558" i="8"/>
  <c r="D558" i="8"/>
  <c r="C558" i="8"/>
  <c r="I556" i="8"/>
  <c r="H556" i="8"/>
  <c r="F556" i="8"/>
  <c r="F555" i="8"/>
  <c r="F554" i="8"/>
  <c r="J553" i="8"/>
  <c r="I553" i="8"/>
  <c r="H553" i="8"/>
  <c r="G553" i="8"/>
  <c r="J552" i="8"/>
  <c r="I552" i="8"/>
  <c r="H552" i="8"/>
  <c r="G552" i="8"/>
  <c r="F551" i="8"/>
  <c r="E551" i="8"/>
  <c r="D551" i="8"/>
  <c r="C551" i="8"/>
  <c r="I549" i="8"/>
  <c r="H549" i="8"/>
  <c r="F549" i="8"/>
  <c r="F548" i="8"/>
  <c r="F547" i="8"/>
  <c r="J546" i="8"/>
  <c r="I546" i="8"/>
  <c r="H546" i="8"/>
  <c r="G546" i="8"/>
  <c r="J545" i="8"/>
  <c r="I545" i="8"/>
  <c r="H545" i="8"/>
  <c r="G545" i="8"/>
  <c r="F544" i="8"/>
  <c r="E544" i="8"/>
  <c r="D544" i="8"/>
  <c r="C544" i="8"/>
  <c r="I542" i="8"/>
  <c r="H542" i="8"/>
  <c r="F542" i="8"/>
  <c r="F541" i="8"/>
  <c r="F540" i="8"/>
  <c r="J539" i="8"/>
  <c r="I539" i="8"/>
  <c r="H539" i="8"/>
  <c r="G539" i="8"/>
  <c r="J538" i="8"/>
  <c r="I538" i="8"/>
  <c r="H538" i="8"/>
  <c r="G538" i="8"/>
  <c r="F537" i="8"/>
  <c r="E537" i="8"/>
  <c r="D537" i="8"/>
  <c r="C537" i="8"/>
  <c r="I535" i="8"/>
  <c r="H535" i="8"/>
  <c r="F535" i="8"/>
  <c r="F534" i="8"/>
  <c r="F533" i="8"/>
  <c r="J532" i="8"/>
  <c r="I532" i="8"/>
  <c r="H532" i="8"/>
  <c r="G532" i="8"/>
  <c r="J531" i="8"/>
  <c r="I531" i="8"/>
  <c r="H531" i="8"/>
  <c r="G531" i="8"/>
  <c r="F530" i="8"/>
  <c r="E530" i="8"/>
  <c r="D530" i="8"/>
  <c r="C530" i="8"/>
  <c r="I528" i="8"/>
  <c r="H528" i="8"/>
  <c r="F528" i="8"/>
  <c r="F527" i="8"/>
  <c r="F526" i="8"/>
  <c r="J525" i="8"/>
  <c r="I525" i="8"/>
  <c r="H525" i="8"/>
  <c r="G525" i="8"/>
  <c r="J524" i="8"/>
  <c r="I524" i="8"/>
  <c r="H524" i="8"/>
  <c r="G524" i="8"/>
  <c r="F523" i="8"/>
  <c r="E523" i="8"/>
  <c r="D523" i="8"/>
  <c r="C523" i="8"/>
  <c r="I521" i="8"/>
  <c r="H521" i="8"/>
  <c r="F521" i="8"/>
  <c r="F520" i="8"/>
  <c r="F519" i="8"/>
  <c r="J518" i="8"/>
  <c r="I518" i="8"/>
  <c r="H518" i="8"/>
  <c r="G518" i="8"/>
  <c r="J517" i="8"/>
  <c r="I517" i="8"/>
  <c r="H517" i="8"/>
  <c r="G517" i="8"/>
  <c r="F516" i="8"/>
  <c r="E516" i="8"/>
  <c r="D516" i="8"/>
  <c r="C516" i="8"/>
  <c r="I514" i="8"/>
  <c r="H514" i="8"/>
  <c r="F514" i="8"/>
  <c r="F513" i="8"/>
  <c r="F512" i="8"/>
  <c r="J511" i="8"/>
  <c r="I511" i="8"/>
  <c r="H511" i="8"/>
  <c r="G511" i="8"/>
  <c r="J510" i="8"/>
  <c r="I510" i="8"/>
  <c r="H510" i="8"/>
  <c r="G510" i="8"/>
  <c r="F509" i="8"/>
  <c r="E509" i="8"/>
  <c r="D509" i="8"/>
  <c r="C509" i="8"/>
  <c r="I507" i="8"/>
  <c r="H507" i="8"/>
  <c r="F507" i="8"/>
  <c r="F506" i="8"/>
  <c r="F505" i="8"/>
  <c r="J504" i="8"/>
  <c r="I504" i="8"/>
  <c r="H504" i="8"/>
  <c r="G504" i="8"/>
  <c r="J503" i="8"/>
  <c r="I503" i="8"/>
  <c r="H503" i="8"/>
  <c r="G503" i="8"/>
  <c r="F502" i="8"/>
  <c r="E502" i="8"/>
  <c r="D502" i="8"/>
  <c r="C502" i="8"/>
  <c r="I500" i="8"/>
  <c r="H500" i="8"/>
  <c r="F500" i="8"/>
  <c r="F499" i="8"/>
  <c r="F498" i="8"/>
  <c r="J497" i="8"/>
  <c r="I497" i="8"/>
  <c r="H497" i="8"/>
  <c r="G497" i="8"/>
  <c r="J496" i="8"/>
  <c r="I496" i="8"/>
  <c r="H496" i="8"/>
  <c r="G496" i="8"/>
  <c r="F495" i="8"/>
  <c r="E495" i="8"/>
  <c r="D495" i="8"/>
  <c r="C495" i="8"/>
  <c r="I493" i="8"/>
  <c r="H493" i="8"/>
  <c r="F493" i="8"/>
  <c r="F492" i="8"/>
  <c r="F491" i="8"/>
  <c r="J490" i="8"/>
  <c r="I490" i="8"/>
  <c r="H490" i="8"/>
  <c r="G490" i="8"/>
  <c r="J489" i="8"/>
  <c r="I489" i="8"/>
  <c r="H489" i="8"/>
  <c r="G489" i="8"/>
  <c r="F488" i="8"/>
  <c r="E488" i="8"/>
  <c r="D488" i="8"/>
  <c r="C488" i="8"/>
  <c r="I486" i="8"/>
  <c r="H486" i="8"/>
  <c r="F486" i="8"/>
  <c r="F485" i="8"/>
  <c r="F484" i="8"/>
  <c r="J483" i="8"/>
  <c r="I483" i="8"/>
  <c r="H483" i="8"/>
  <c r="G483" i="8"/>
  <c r="J482" i="8"/>
  <c r="I482" i="8"/>
  <c r="H482" i="8"/>
  <c r="G482" i="8"/>
  <c r="F481" i="8"/>
  <c r="E481" i="8"/>
  <c r="D481" i="8"/>
  <c r="C481" i="8"/>
  <c r="I479" i="8"/>
  <c r="H479" i="8"/>
  <c r="F479" i="8"/>
  <c r="F478" i="8"/>
  <c r="F477" i="8"/>
  <c r="J476" i="8"/>
  <c r="I476" i="8"/>
  <c r="H476" i="8"/>
  <c r="G476" i="8"/>
  <c r="J475" i="8"/>
  <c r="I475" i="8"/>
  <c r="H475" i="8"/>
  <c r="G475" i="8"/>
  <c r="F474" i="8"/>
  <c r="E474" i="8"/>
  <c r="D474" i="8"/>
  <c r="C474" i="8"/>
  <c r="I472" i="8"/>
  <c r="H472" i="8"/>
  <c r="F472" i="8"/>
  <c r="F471" i="8"/>
  <c r="F470" i="8"/>
  <c r="J469" i="8"/>
  <c r="I469" i="8"/>
  <c r="H469" i="8"/>
  <c r="G469" i="8"/>
  <c r="J468" i="8"/>
  <c r="I468" i="8"/>
  <c r="H468" i="8"/>
  <c r="G468" i="8"/>
  <c r="F467" i="8"/>
  <c r="E467" i="8"/>
  <c r="D467" i="8"/>
  <c r="C467" i="8"/>
  <c r="I465" i="8"/>
  <c r="H465" i="8"/>
  <c r="F465" i="8"/>
  <c r="F464" i="8"/>
  <c r="F463" i="8"/>
  <c r="J462" i="8"/>
  <c r="I462" i="8"/>
  <c r="H462" i="8"/>
  <c r="G462" i="8"/>
  <c r="J461" i="8"/>
  <c r="I461" i="8"/>
  <c r="H461" i="8"/>
  <c r="G461" i="8"/>
  <c r="F460" i="8"/>
  <c r="E460" i="8"/>
  <c r="D460" i="8"/>
  <c r="C460" i="8"/>
  <c r="A459" i="8"/>
  <c r="I450" i="8"/>
  <c r="H450" i="8"/>
  <c r="F450" i="8"/>
  <c r="F449" i="8"/>
  <c r="F448" i="8"/>
  <c r="F447" i="8"/>
  <c r="J446" i="8"/>
  <c r="I446" i="8"/>
  <c r="H446" i="8"/>
  <c r="G446" i="8"/>
  <c r="J445" i="8"/>
  <c r="I445" i="8"/>
  <c r="H445" i="8"/>
  <c r="G445" i="8"/>
  <c r="J444" i="8"/>
  <c r="I444" i="8"/>
  <c r="H444" i="8"/>
  <c r="G444" i="8"/>
  <c r="J443" i="8"/>
  <c r="I443" i="8"/>
  <c r="H443" i="8"/>
  <c r="G443" i="8"/>
  <c r="F442" i="8"/>
  <c r="E442" i="8"/>
  <c r="D442" i="8"/>
  <c r="C442" i="8"/>
  <c r="I440" i="8"/>
  <c r="H440" i="8"/>
  <c r="F440" i="8"/>
  <c r="F439" i="8"/>
  <c r="F438" i="8"/>
  <c r="F437" i="8"/>
  <c r="J436" i="8"/>
  <c r="I436" i="8"/>
  <c r="H436" i="8"/>
  <c r="G436" i="8"/>
  <c r="J435" i="8"/>
  <c r="I435" i="8"/>
  <c r="H435" i="8"/>
  <c r="G435" i="8"/>
  <c r="J434" i="8"/>
  <c r="I434" i="8"/>
  <c r="H434" i="8"/>
  <c r="G434" i="8"/>
  <c r="J433" i="8"/>
  <c r="I433" i="8"/>
  <c r="H433" i="8"/>
  <c r="G433" i="8"/>
  <c r="F432" i="8"/>
  <c r="E432" i="8"/>
  <c r="D432" i="8"/>
  <c r="C432" i="8"/>
  <c r="I430" i="8"/>
  <c r="H430" i="8"/>
  <c r="F430" i="8"/>
  <c r="F429" i="8"/>
  <c r="F428" i="8"/>
  <c r="F427" i="8"/>
  <c r="J426" i="8"/>
  <c r="I426" i="8"/>
  <c r="H426" i="8"/>
  <c r="G426" i="8"/>
  <c r="J425" i="8"/>
  <c r="I425" i="8"/>
  <c r="H425" i="8"/>
  <c r="G425" i="8"/>
  <c r="J424" i="8"/>
  <c r="I424" i="8"/>
  <c r="H424" i="8"/>
  <c r="G424" i="8"/>
  <c r="J423" i="8"/>
  <c r="I423" i="8"/>
  <c r="H423" i="8"/>
  <c r="G423" i="8"/>
  <c r="F422" i="8"/>
  <c r="E422" i="8"/>
  <c r="D422" i="8"/>
  <c r="C422" i="8"/>
  <c r="I420" i="8"/>
  <c r="H420" i="8"/>
  <c r="F420" i="8"/>
  <c r="F419" i="8"/>
  <c r="F418" i="8"/>
  <c r="F417" i="8"/>
  <c r="J416" i="8"/>
  <c r="I416" i="8"/>
  <c r="H416" i="8"/>
  <c r="G416" i="8"/>
  <c r="J415" i="8"/>
  <c r="I415" i="8"/>
  <c r="H415" i="8"/>
  <c r="G415" i="8"/>
  <c r="J414" i="8"/>
  <c r="I414" i="8"/>
  <c r="H414" i="8"/>
  <c r="G414" i="8"/>
  <c r="J413" i="8"/>
  <c r="I413" i="8"/>
  <c r="H413" i="8"/>
  <c r="G413" i="8"/>
  <c r="F412" i="8"/>
  <c r="E412" i="8"/>
  <c r="D412" i="8"/>
  <c r="C412" i="8"/>
  <c r="A411" i="8"/>
  <c r="I405" i="8"/>
  <c r="H405" i="8"/>
  <c r="F405" i="8"/>
  <c r="F404" i="8"/>
  <c r="F403" i="8"/>
  <c r="F402" i="8"/>
  <c r="J401" i="8"/>
  <c r="I401" i="8"/>
  <c r="H401" i="8"/>
  <c r="G401" i="8"/>
  <c r="J400" i="8"/>
  <c r="I400" i="8"/>
  <c r="H400" i="8"/>
  <c r="G400" i="8"/>
  <c r="J399" i="8"/>
  <c r="I399" i="8"/>
  <c r="H399" i="8"/>
  <c r="G399" i="8"/>
  <c r="J398" i="8"/>
  <c r="I398" i="8"/>
  <c r="H398" i="8"/>
  <c r="G398" i="8"/>
  <c r="F397" i="8"/>
  <c r="E397" i="8"/>
  <c r="D397" i="8"/>
  <c r="C397" i="8"/>
  <c r="I395" i="8"/>
  <c r="H395" i="8"/>
  <c r="F395" i="8"/>
  <c r="F394" i="8"/>
  <c r="F393" i="8"/>
  <c r="J392" i="8"/>
  <c r="I392" i="8"/>
  <c r="H392" i="8"/>
  <c r="G392" i="8"/>
  <c r="J391" i="8"/>
  <c r="I391" i="8"/>
  <c r="H391" i="8"/>
  <c r="G391" i="8"/>
  <c r="F390" i="8"/>
  <c r="E390" i="8"/>
  <c r="D390" i="8"/>
  <c r="C390" i="8"/>
  <c r="I388" i="8"/>
  <c r="H388" i="8"/>
  <c r="F388" i="8"/>
  <c r="F387" i="8"/>
  <c r="F386" i="8"/>
  <c r="J385" i="8"/>
  <c r="I385" i="8"/>
  <c r="H385" i="8"/>
  <c r="G385" i="8"/>
  <c r="J384" i="8"/>
  <c r="I384" i="8"/>
  <c r="H384" i="8"/>
  <c r="G384" i="8"/>
  <c r="F383" i="8"/>
  <c r="E383" i="8"/>
  <c r="D383" i="8"/>
  <c r="C383" i="8"/>
  <c r="I381" i="8"/>
  <c r="H381" i="8"/>
  <c r="F381" i="8"/>
  <c r="F380" i="8"/>
  <c r="F379" i="8"/>
  <c r="J378" i="8"/>
  <c r="I378" i="8"/>
  <c r="H378" i="8"/>
  <c r="G378" i="8"/>
  <c r="J377" i="8"/>
  <c r="I377" i="8"/>
  <c r="H377" i="8"/>
  <c r="G377" i="8"/>
  <c r="F376" i="8"/>
  <c r="E376" i="8"/>
  <c r="D376" i="8"/>
  <c r="C376" i="8"/>
  <c r="I374" i="8"/>
  <c r="H374" i="8"/>
  <c r="F374" i="8"/>
  <c r="F373" i="8"/>
  <c r="F372" i="8"/>
  <c r="J371" i="8"/>
  <c r="I371" i="8"/>
  <c r="H371" i="8"/>
  <c r="G371" i="8"/>
  <c r="J370" i="8"/>
  <c r="I370" i="8"/>
  <c r="H370" i="8"/>
  <c r="G370" i="8"/>
  <c r="F369" i="8"/>
  <c r="E369" i="8"/>
  <c r="D369" i="8"/>
  <c r="C369" i="8"/>
  <c r="I367" i="8"/>
  <c r="H367" i="8"/>
  <c r="F367" i="8"/>
  <c r="F366" i="8"/>
  <c r="F365" i="8"/>
  <c r="J364" i="8"/>
  <c r="I364" i="8"/>
  <c r="H364" i="8"/>
  <c r="G364" i="8"/>
  <c r="J363" i="8"/>
  <c r="I363" i="8"/>
  <c r="H363" i="8"/>
  <c r="G363" i="8"/>
  <c r="F362" i="8"/>
  <c r="E362" i="8"/>
  <c r="D362" i="8"/>
  <c r="C362" i="8"/>
  <c r="I360" i="8"/>
  <c r="H360" i="8"/>
  <c r="F360" i="8"/>
  <c r="F359" i="8"/>
  <c r="F358" i="8"/>
  <c r="J357" i="8"/>
  <c r="I357" i="8"/>
  <c r="H357" i="8"/>
  <c r="G357" i="8"/>
  <c r="J356" i="8"/>
  <c r="I356" i="8"/>
  <c r="H356" i="8"/>
  <c r="G356" i="8"/>
  <c r="F355" i="8"/>
  <c r="E355" i="8"/>
  <c r="D355" i="8"/>
  <c r="C355" i="8"/>
  <c r="I353" i="8"/>
  <c r="H353" i="8"/>
  <c r="F353" i="8"/>
  <c r="F352" i="8"/>
  <c r="F351" i="8"/>
  <c r="J350" i="8"/>
  <c r="I350" i="8"/>
  <c r="H350" i="8"/>
  <c r="G350" i="8"/>
  <c r="J349" i="8"/>
  <c r="I349" i="8"/>
  <c r="H349" i="8"/>
  <c r="G349" i="8"/>
  <c r="F348" i="8"/>
  <c r="E348" i="8"/>
  <c r="D348" i="8"/>
  <c r="C348" i="8"/>
  <c r="I346" i="8"/>
  <c r="H346" i="8"/>
  <c r="F346" i="8"/>
  <c r="F345" i="8"/>
  <c r="F344" i="8"/>
  <c r="F343" i="8"/>
  <c r="J342" i="8"/>
  <c r="I342" i="8"/>
  <c r="H342" i="8"/>
  <c r="G342" i="8"/>
  <c r="J341" i="8"/>
  <c r="I341" i="8"/>
  <c r="H341" i="8"/>
  <c r="G341" i="8"/>
  <c r="J340" i="8"/>
  <c r="I340" i="8"/>
  <c r="H340" i="8"/>
  <c r="G340" i="8"/>
  <c r="J339" i="8"/>
  <c r="I339" i="8"/>
  <c r="H339" i="8"/>
  <c r="G339" i="8"/>
  <c r="F338" i="8"/>
  <c r="E338" i="8"/>
  <c r="D338" i="8"/>
  <c r="C338" i="8"/>
  <c r="I336" i="8"/>
  <c r="H336" i="8"/>
  <c r="F336" i="8"/>
  <c r="F335" i="8"/>
  <c r="F334" i="8"/>
  <c r="J333" i="8"/>
  <c r="I333" i="8"/>
  <c r="H333" i="8"/>
  <c r="G333" i="8"/>
  <c r="J332" i="8"/>
  <c r="I332" i="8"/>
  <c r="H332" i="8"/>
  <c r="G332" i="8"/>
  <c r="F331" i="8"/>
  <c r="E331" i="8"/>
  <c r="D331" i="8"/>
  <c r="C331" i="8"/>
  <c r="I329" i="8"/>
  <c r="H329" i="8"/>
  <c r="F329" i="8"/>
  <c r="F328" i="8"/>
  <c r="F327" i="8"/>
  <c r="F326" i="8"/>
  <c r="J325" i="8"/>
  <c r="I325" i="8"/>
  <c r="H325" i="8"/>
  <c r="G325" i="8"/>
  <c r="J324" i="8"/>
  <c r="I324" i="8"/>
  <c r="H324" i="8"/>
  <c r="G324" i="8"/>
  <c r="J323" i="8"/>
  <c r="I323" i="8"/>
  <c r="H323" i="8"/>
  <c r="G323" i="8"/>
  <c r="J322" i="8"/>
  <c r="I322" i="8"/>
  <c r="H322" i="8"/>
  <c r="G322" i="8"/>
  <c r="F321" i="8"/>
  <c r="E321" i="8"/>
  <c r="D321" i="8"/>
  <c r="C321" i="8"/>
  <c r="I319" i="8"/>
  <c r="H319" i="8"/>
  <c r="F319" i="8"/>
  <c r="F318" i="8"/>
  <c r="F317" i="8"/>
  <c r="F316" i="8"/>
  <c r="J315" i="8"/>
  <c r="I315" i="8"/>
  <c r="H315" i="8"/>
  <c r="G315" i="8"/>
  <c r="J314" i="8"/>
  <c r="I314" i="8"/>
  <c r="H314" i="8"/>
  <c r="G314" i="8"/>
  <c r="J313" i="8"/>
  <c r="I313" i="8"/>
  <c r="H313" i="8"/>
  <c r="G313" i="8"/>
  <c r="J312" i="8"/>
  <c r="I312" i="8"/>
  <c r="H312" i="8"/>
  <c r="G312" i="8"/>
  <c r="F311" i="8"/>
  <c r="E311" i="8"/>
  <c r="D311" i="8"/>
  <c r="C311" i="8"/>
  <c r="I309" i="8"/>
  <c r="H309" i="8"/>
  <c r="F309" i="8"/>
  <c r="F308" i="8"/>
  <c r="F307" i="8"/>
  <c r="F306" i="8"/>
  <c r="J305" i="8"/>
  <c r="I305" i="8"/>
  <c r="H305" i="8"/>
  <c r="G305" i="8"/>
  <c r="J304" i="8"/>
  <c r="I304" i="8"/>
  <c r="H304" i="8"/>
  <c r="G304" i="8"/>
  <c r="J303" i="8"/>
  <c r="I303" i="8"/>
  <c r="H303" i="8"/>
  <c r="G303" i="8"/>
  <c r="J302" i="8"/>
  <c r="I302" i="8"/>
  <c r="H302" i="8"/>
  <c r="G302" i="8"/>
  <c r="F301" i="8"/>
  <c r="E301" i="8"/>
  <c r="D301" i="8"/>
  <c r="C301" i="8"/>
  <c r="I299" i="8"/>
  <c r="H299" i="8"/>
  <c r="F299" i="8"/>
  <c r="F298" i="8"/>
  <c r="F297" i="8"/>
  <c r="F296" i="8"/>
  <c r="J295" i="8"/>
  <c r="I295" i="8"/>
  <c r="H295" i="8"/>
  <c r="G295" i="8"/>
  <c r="J294" i="8"/>
  <c r="I294" i="8"/>
  <c r="H294" i="8"/>
  <c r="G294" i="8"/>
  <c r="J293" i="8"/>
  <c r="I293" i="8"/>
  <c r="H293" i="8"/>
  <c r="G293" i="8"/>
  <c r="J292" i="8"/>
  <c r="I292" i="8"/>
  <c r="H292" i="8"/>
  <c r="G292" i="8"/>
  <c r="F291" i="8"/>
  <c r="E291" i="8"/>
  <c r="D291" i="8"/>
  <c r="C291" i="8"/>
  <c r="I289" i="8"/>
  <c r="H289" i="8"/>
  <c r="F289" i="8"/>
  <c r="F288" i="8"/>
  <c r="F287" i="8"/>
  <c r="F286" i="8"/>
  <c r="J285" i="8"/>
  <c r="I285" i="8"/>
  <c r="H285" i="8"/>
  <c r="G285" i="8"/>
  <c r="J284" i="8"/>
  <c r="I284" i="8"/>
  <c r="H284" i="8"/>
  <c r="G284" i="8"/>
  <c r="J283" i="8"/>
  <c r="I283" i="8"/>
  <c r="H283" i="8"/>
  <c r="G283" i="8"/>
  <c r="J282" i="8"/>
  <c r="I282" i="8"/>
  <c r="H282" i="8"/>
  <c r="G282" i="8"/>
  <c r="F281" i="8"/>
  <c r="E281" i="8"/>
  <c r="D281" i="8"/>
  <c r="C281" i="8"/>
  <c r="I279" i="8"/>
  <c r="H279" i="8"/>
  <c r="F279" i="8"/>
  <c r="F278" i="8"/>
  <c r="F277" i="8"/>
  <c r="F276" i="8"/>
  <c r="J275" i="8"/>
  <c r="I275" i="8"/>
  <c r="H275" i="8"/>
  <c r="G275" i="8"/>
  <c r="J274" i="8"/>
  <c r="I274" i="8"/>
  <c r="H274" i="8"/>
  <c r="G274" i="8"/>
  <c r="J273" i="8"/>
  <c r="I273" i="8"/>
  <c r="H273" i="8"/>
  <c r="G273" i="8"/>
  <c r="J272" i="8"/>
  <c r="I272" i="8"/>
  <c r="H272" i="8"/>
  <c r="G272" i="8"/>
  <c r="F271" i="8"/>
  <c r="E271" i="8"/>
  <c r="D271" i="8"/>
  <c r="C271" i="8"/>
  <c r="I269" i="8"/>
  <c r="H269" i="8"/>
  <c r="F269" i="8"/>
  <c r="F268" i="8"/>
  <c r="F267" i="8"/>
  <c r="J266" i="8"/>
  <c r="I266" i="8"/>
  <c r="H266" i="8"/>
  <c r="G266" i="8"/>
  <c r="J265" i="8"/>
  <c r="I265" i="8"/>
  <c r="H265" i="8"/>
  <c r="G265" i="8"/>
  <c r="F264" i="8"/>
  <c r="E264" i="8"/>
  <c r="D264" i="8"/>
  <c r="C264" i="8"/>
  <c r="I262" i="8"/>
  <c r="H262" i="8"/>
  <c r="F262" i="8"/>
  <c r="F261" i="8"/>
  <c r="F260" i="8"/>
  <c r="F259" i="8"/>
  <c r="J258" i="8"/>
  <c r="I258" i="8"/>
  <c r="H258" i="8"/>
  <c r="G258" i="8"/>
  <c r="J257" i="8"/>
  <c r="I257" i="8"/>
  <c r="H257" i="8"/>
  <c r="G257" i="8"/>
  <c r="J256" i="8"/>
  <c r="I256" i="8"/>
  <c r="H256" i="8"/>
  <c r="G256" i="8"/>
  <c r="J255" i="8"/>
  <c r="I255" i="8"/>
  <c r="H255" i="8"/>
  <c r="G255" i="8"/>
  <c r="F254" i="8"/>
  <c r="E254" i="8"/>
  <c r="D254" i="8"/>
  <c r="C254" i="8"/>
  <c r="A253" i="8"/>
  <c r="A251" i="8"/>
  <c r="I242" i="8"/>
  <c r="H242" i="8"/>
  <c r="F242" i="8"/>
  <c r="F241" i="8"/>
  <c r="F240" i="8"/>
  <c r="F239" i="8"/>
  <c r="J238" i="8"/>
  <c r="I238" i="8"/>
  <c r="H238" i="8"/>
  <c r="G238" i="8"/>
  <c r="J237" i="8"/>
  <c r="I237" i="8"/>
  <c r="H237" i="8"/>
  <c r="G237" i="8"/>
  <c r="J236" i="8"/>
  <c r="I236" i="8"/>
  <c r="H236" i="8"/>
  <c r="G236" i="8"/>
  <c r="J235" i="8"/>
  <c r="I235" i="8"/>
  <c r="H235" i="8"/>
  <c r="G235" i="8"/>
  <c r="F234" i="8"/>
  <c r="E234" i="8"/>
  <c r="D234" i="8"/>
  <c r="C234" i="8"/>
  <c r="I232" i="8"/>
  <c r="H232" i="8"/>
  <c r="F232" i="8"/>
  <c r="F231" i="8"/>
  <c r="F230" i="8"/>
  <c r="F229" i="8"/>
  <c r="J228" i="8"/>
  <c r="I228" i="8"/>
  <c r="H228" i="8"/>
  <c r="G228" i="8"/>
  <c r="J227" i="8"/>
  <c r="I227" i="8"/>
  <c r="H227" i="8"/>
  <c r="G227" i="8"/>
  <c r="J226" i="8"/>
  <c r="I226" i="8"/>
  <c r="H226" i="8"/>
  <c r="G226" i="8"/>
  <c r="E224" i="8"/>
  <c r="D224" i="8"/>
  <c r="C224" i="8"/>
  <c r="I222" i="8"/>
  <c r="H222" i="8"/>
  <c r="F222" i="8"/>
  <c r="F221" i="8"/>
  <c r="F220" i="8"/>
  <c r="J219" i="8"/>
  <c r="I219" i="8"/>
  <c r="H219" i="8"/>
  <c r="G219" i="8"/>
  <c r="J218" i="8"/>
  <c r="I218" i="8"/>
  <c r="H218" i="8"/>
  <c r="G218" i="8"/>
  <c r="E216" i="8"/>
  <c r="D216" i="8"/>
  <c r="C216" i="8"/>
  <c r="I214" i="8"/>
  <c r="H214" i="8"/>
  <c r="F214" i="8"/>
  <c r="F213" i="8"/>
  <c r="F212" i="8"/>
  <c r="F211" i="8"/>
  <c r="J210" i="8"/>
  <c r="I210" i="8"/>
  <c r="H210" i="8"/>
  <c r="G210" i="8"/>
  <c r="J209" i="8"/>
  <c r="I209" i="8"/>
  <c r="H209" i="8"/>
  <c r="G209" i="8"/>
  <c r="J208" i="8"/>
  <c r="I208" i="8"/>
  <c r="H208" i="8"/>
  <c r="G208" i="8"/>
  <c r="J207" i="8"/>
  <c r="I207" i="8"/>
  <c r="H207" i="8"/>
  <c r="G207" i="8"/>
  <c r="E205" i="8"/>
  <c r="D205" i="8"/>
  <c r="C205" i="8"/>
  <c r="I203" i="8"/>
  <c r="H203" i="8"/>
  <c r="F203" i="8"/>
  <c r="F202" i="8"/>
  <c r="F201" i="8"/>
  <c r="F200" i="8"/>
  <c r="J199" i="8"/>
  <c r="I199" i="8"/>
  <c r="H199" i="8"/>
  <c r="G199" i="8"/>
  <c r="J198" i="8"/>
  <c r="I198" i="8"/>
  <c r="H198" i="8"/>
  <c r="G198" i="8"/>
  <c r="J197" i="8"/>
  <c r="I197" i="8"/>
  <c r="H197" i="8"/>
  <c r="G197" i="8"/>
  <c r="J196" i="8"/>
  <c r="I196" i="8"/>
  <c r="H196" i="8"/>
  <c r="G196" i="8"/>
  <c r="E194" i="8"/>
  <c r="D194" i="8"/>
  <c r="C194" i="8"/>
  <c r="C193" i="8"/>
  <c r="A191" i="8"/>
  <c r="I185" i="8"/>
  <c r="H185" i="8"/>
  <c r="F185" i="8"/>
  <c r="F184" i="8"/>
  <c r="F183" i="8"/>
  <c r="J182" i="8"/>
  <c r="I182" i="8"/>
  <c r="H182" i="8"/>
  <c r="G182" i="8"/>
  <c r="E180" i="8"/>
  <c r="D180" i="8"/>
  <c r="C180" i="8"/>
  <c r="A179" i="8"/>
  <c r="I173" i="8"/>
  <c r="H173" i="8"/>
  <c r="F173" i="8"/>
  <c r="F172" i="8"/>
  <c r="F171" i="8"/>
  <c r="J170" i="8"/>
  <c r="I170" i="8"/>
  <c r="H170" i="8"/>
  <c r="G170" i="8"/>
  <c r="J169" i="8"/>
  <c r="I169" i="8"/>
  <c r="H169" i="8"/>
  <c r="G169" i="8"/>
  <c r="F168" i="8"/>
  <c r="E168" i="8"/>
  <c r="D168" i="8"/>
  <c r="C168" i="8"/>
  <c r="I166" i="8"/>
  <c r="H166" i="8"/>
  <c r="F166" i="8"/>
  <c r="F165" i="8"/>
  <c r="F164" i="8"/>
  <c r="J163" i="8"/>
  <c r="I163" i="8"/>
  <c r="H163" i="8"/>
  <c r="G163" i="8"/>
  <c r="J162" i="8"/>
  <c r="I162" i="8"/>
  <c r="H162" i="8"/>
  <c r="G162" i="8"/>
  <c r="F161" i="8"/>
  <c r="E161" i="8"/>
  <c r="D161" i="8"/>
  <c r="C161" i="8"/>
  <c r="I159" i="8"/>
  <c r="H159" i="8"/>
  <c r="F159" i="8"/>
  <c r="F158" i="8"/>
  <c r="F157" i="8"/>
  <c r="J156" i="8"/>
  <c r="I156" i="8"/>
  <c r="H156" i="8"/>
  <c r="G156" i="8"/>
  <c r="J155" i="8"/>
  <c r="I155" i="8"/>
  <c r="H155" i="8"/>
  <c r="G155" i="8"/>
  <c r="F154" i="8"/>
  <c r="E154" i="8"/>
  <c r="D154" i="8"/>
  <c r="C154" i="8"/>
  <c r="I152" i="8"/>
  <c r="H152" i="8"/>
  <c r="F152" i="8"/>
  <c r="F151" i="8"/>
  <c r="F150" i="8"/>
  <c r="F149" i="8"/>
  <c r="J148" i="8"/>
  <c r="I148" i="8"/>
  <c r="H148" i="8"/>
  <c r="G148" i="8"/>
  <c r="J147" i="8"/>
  <c r="I147" i="8"/>
  <c r="H147" i="8"/>
  <c r="G147" i="8"/>
  <c r="J146" i="8"/>
  <c r="I146" i="8"/>
  <c r="H146" i="8"/>
  <c r="G146" i="8"/>
  <c r="F145" i="8"/>
  <c r="E145" i="8"/>
  <c r="D145" i="8"/>
  <c r="C145" i="8"/>
  <c r="I143" i="8"/>
  <c r="H143" i="8"/>
  <c r="F143" i="8"/>
  <c r="F142" i="8"/>
  <c r="F141" i="8"/>
  <c r="J140" i="8"/>
  <c r="I140" i="8"/>
  <c r="H140" i="8"/>
  <c r="G140" i="8"/>
  <c r="J139" i="8"/>
  <c r="I139" i="8"/>
  <c r="H139" i="8"/>
  <c r="G139" i="8"/>
  <c r="F138" i="8"/>
  <c r="E138" i="8"/>
  <c r="D138" i="8"/>
  <c r="C138" i="8"/>
  <c r="I136" i="8"/>
  <c r="H136" i="8"/>
  <c r="F136" i="8"/>
  <c r="F135" i="8"/>
  <c r="F134" i="8"/>
  <c r="J133" i="8"/>
  <c r="I133" i="8"/>
  <c r="H133" i="8"/>
  <c r="G133" i="8"/>
  <c r="J132" i="8"/>
  <c r="I132" i="8"/>
  <c r="H132" i="8"/>
  <c r="G132" i="8"/>
  <c r="F131" i="8"/>
  <c r="E131" i="8"/>
  <c r="D131" i="8"/>
  <c r="C131" i="8"/>
  <c r="I129" i="8"/>
  <c r="H129" i="8"/>
  <c r="F129" i="8"/>
  <c r="F128" i="8"/>
  <c r="F127" i="8"/>
  <c r="J126" i="8"/>
  <c r="I126" i="8"/>
  <c r="H126" i="8"/>
  <c r="G126" i="8"/>
  <c r="J125" i="8"/>
  <c r="I125" i="8"/>
  <c r="H125" i="8"/>
  <c r="G125" i="8"/>
  <c r="F124" i="8"/>
  <c r="E124" i="8"/>
  <c r="D124" i="8"/>
  <c r="C124" i="8"/>
  <c r="A123" i="8"/>
  <c r="I117" i="8"/>
  <c r="H117" i="8"/>
  <c r="F117" i="8"/>
  <c r="F116" i="8"/>
  <c r="F115" i="8"/>
  <c r="J114" i="8"/>
  <c r="I114" i="8"/>
  <c r="H114" i="8"/>
  <c r="G114" i="8"/>
  <c r="E112" i="8"/>
  <c r="D112" i="8"/>
  <c r="C112" i="8"/>
  <c r="I110" i="8"/>
  <c r="H110" i="8"/>
  <c r="F110" i="8"/>
  <c r="F109" i="8"/>
  <c r="F108" i="8"/>
  <c r="J107" i="8"/>
  <c r="I107" i="8"/>
  <c r="H107" i="8"/>
  <c r="G107" i="8"/>
  <c r="E105" i="8"/>
  <c r="D105" i="8"/>
  <c r="C105" i="8"/>
  <c r="I103" i="8"/>
  <c r="H103" i="8"/>
  <c r="F103" i="8"/>
  <c r="F102" i="8"/>
  <c r="F101" i="8"/>
  <c r="J100" i="8"/>
  <c r="I100" i="8"/>
  <c r="H100" i="8"/>
  <c r="G100" i="8"/>
  <c r="E98" i="8"/>
  <c r="D98" i="8"/>
  <c r="C98" i="8"/>
  <c r="A97" i="8"/>
  <c r="A95" i="8"/>
  <c r="I89" i="8"/>
  <c r="H89" i="8"/>
  <c r="F89" i="8"/>
  <c r="F88" i="8"/>
  <c r="F87" i="8"/>
  <c r="F86" i="8"/>
  <c r="J85" i="8"/>
  <c r="I85" i="8"/>
  <c r="H85" i="8"/>
  <c r="G85" i="8"/>
  <c r="J84" i="8"/>
  <c r="I84" i="8"/>
  <c r="H84" i="8"/>
  <c r="G84" i="8"/>
  <c r="J83" i="8"/>
  <c r="I83" i="8"/>
  <c r="H83" i="8"/>
  <c r="G83" i="8"/>
  <c r="J82" i="8"/>
  <c r="I82" i="8"/>
  <c r="H82" i="8"/>
  <c r="G82" i="8"/>
  <c r="F81" i="8"/>
  <c r="E81" i="8"/>
  <c r="D81" i="8"/>
  <c r="C81" i="8"/>
  <c r="I79" i="8"/>
  <c r="H79" i="8"/>
  <c r="F79" i="8"/>
  <c r="F78" i="8"/>
  <c r="F77" i="8"/>
  <c r="F76" i="8"/>
  <c r="J75" i="8"/>
  <c r="I75" i="8"/>
  <c r="H75" i="8"/>
  <c r="G75" i="8"/>
  <c r="J74" i="8"/>
  <c r="I74" i="8"/>
  <c r="H74" i="8"/>
  <c r="G74" i="8"/>
  <c r="J73" i="8"/>
  <c r="I73" i="8"/>
  <c r="H73" i="8"/>
  <c r="G73" i="8"/>
  <c r="J72" i="8"/>
  <c r="I72" i="8"/>
  <c r="H72" i="8"/>
  <c r="G72" i="8"/>
  <c r="F71" i="8"/>
  <c r="E71" i="8"/>
  <c r="D71" i="8"/>
  <c r="C71" i="8"/>
  <c r="I69" i="8"/>
  <c r="H69" i="8"/>
  <c r="F69" i="8"/>
  <c r="F68" i="8"/>
  <c r="F67" i="8"/>
  <c r="F66" i="8"/>
  <c r="J65" i="8"/>
  <c r="I65" i="8"/>
  <c r="H65" i="8"/>
  <c r="G65" i="8"/>
  <c r="J64" i="8"/>
  <c r="I64" i="8"/>
  <c r="H64" i="8"/>
  <c r="G64" i="8"/>
  <c r="J63" i="8"/>
  <c r="I63" i="8"/>
  <c r="H63" i="8"/>
  <c r="G63" i="8"/>
  <c r="J62" i="8"/>
  <c r="I62" i="8"/>
  <c r="H62" i="8"/>
  <c r="G62" i="8"/>
  <c r="F61" i="8"/>
  <c r="E61" i="8"/>
  <c r="D61" i="8"/>
  <c r="C61" i="8"/>
  <c r="I59" i="8"/>
  <c r="H59" i="8"/>
  <c r="F59" i="8"/>
  <c r="F58" i="8"/>
  <c r="F57" i="8"/>
  <c r="F56" i="8"/>
  <c r="J55" i="8"/>
  <c r="I55" i="8"/>
  <c r="H55" i="8"/>
  <c r="G55" i="8"/>
  <c r="J54" i="8"/>
  <c r="I54" i="8"/>
  <c r="H54" i="8"/>
  <c r="G54" i="8"/>
  <c r="J53" i="8"/>
  <c r="I53" i="8"/>
  <c r="H53" i="8"/>
  <c r="G53" i="8"/>
  <c r="J52" i="8"/>
  <c r="I52" i="8"/>
  <c r="H52" i="8"/>
  <c r="G52" i="8"/>
  <c r="E50" i="8"/>
  <c r="D50" i="8"/>
  <c r="C50" i="8"/>
  <c r="I48" i="8"/>
  <c r="H48" i="8"/>
  <c r="F48" i="8"/>
  <c r="F47" i="8"/>
  <c r="F46" i="8"/>
  <c r="J45" i="8"/>
  <c r="I45" i="8"/>
  <c r="H45" i="8"/>
  <c r="G45" i="8"/>
  <c r="J44" i="8"/>
  <c r="I44" i="8"/>
  <c r="H44" i="8"/>
  <c r="G44" i="8"/>
  <c r="J43" i="8"/>
  <c r="I43" i="8"/>
  <c r="H43" i="8"/>
  <c r="G43" i="8"/>
  <c r="E41" i="8"/>
  <c r="D41" i="8"/>
  <c r="C41" i="8"/>
  <c r="A40" i="8"/>
  <c r="A38" i="8"/>
  <c r="J26" i="8"/>
  <c r="I26" i="8"/>
  <c r="H26" i="8"/>
  <c r="G26" i="8"/>
  <c r="J22" i="8"/>
  <c r="J21" i="8"/>
  <c r="J20" i="8"/>
  <c r="J19" i="8"/>
  <c r="J16" i="8"/>
  <c r="C17" i="8"/>
  <c r="J14" i="8"/>
  <c r="J12" i="8"/>
  <c r="C13" i="8"/>
  <c r="J10" i="8"/>
  <c r="C11" i="8"/>
  <c r="J8" i="8"/>
  <c r="C9" i="8"/>
  <c r="A1" i="8"/>
  <c r="H819" i="7"/>
  <c r="H816" i="7"/>
  <c r="C819" i="7"/>
  <c r="C816" i="7"/>
  <c r="C813" i="7"/>
  <c r="C812" i="7"/>
  <c r="C811" i="7"/>
  <c r="H801" i="7"/>
  <c r="G801" i="7"/>
  <c r="E801" i="7"/>
  <c r="E800" i="7"/>
  <c r="E799" i="7"/>
  <c r="I798" i="7"/>
  <c r="H798" i="7"/>
  <c r="G798" i="7"/>
  <c r="F798" i="7"/>
  <c r="I797" i="7"/>
  <c r="H797" i="7"/>
  <c r="G797" i="7"/>
  <c r="F797" i="7"/>
  <c r="D795" i="7"/>
  <c r="C795" i="7"/>
  <c r="B795" i="7"/>
  <c r="H793" i="7"/>
  <c r="G793" i="7"/>
  <c r="E793" i="7"/>
  <c r="E792" i="7"/>
  <c r="E791" i="7"/>
  <c r="I790" i="7"/>
  <c r="H790" i="7"/>
  <c r="G790" i="7"/>
  <c r="F790" i="7"/>
  <c r="I789" i="7"/>
  <c r="H789" i="7"/>
  <c r="G789" i="7"/>
  <c r="F789" i="7"/>
  <c r="D787" i="7"/>
  <c r="C787" i="7"/>
  <c r="B787" i="7"/>
  <c r="B786" i="7"/>
  <c r="H783" i="7"/>
  <c r="G783" i="7"/>
  <c r="E783" i="7"/>
  <c r="E782" i="7"/>
  <c r="E781" i="7"/>
  <c r="I780" i="7"/>
  <c r="H780" i="7"/>
  <c r="G780" i="7"/>
  <c r="F780" i="7"/>
  <c r="I779" i="7"/>
  <c r="H779" i="7"/>
  <c r="G779" i="7"/>
  <c r="F779" i="7"/>
  <c r="D777" i="7"/>
  <c r="C777" i="7"/>
  <c r="B777" i="7"/>
  <c r="H775" i="7"/>
  <c r="G775" i="7"/>
  <c r="E775" i="7"/>
  <c r="E774" i="7"/>
  <c r="E773" i="7"/>
  <c r="I772" i="7"/>
  <c r="H772" i="7"/>
  <c r="G772" i="7"/>
  <c r="F772" i="7"/>
  <c r="I771" i="7"/>
  <c r="H771" i="7"/>
  <c r="G771" i="7"/>
  <c r="F771" i="7"/>
  <c r="D769" i="7"/>
  <c r="C769" i="7"/>
  <c r="B769" i="7"/>
  <c r="H767" i="7"/>
  <c r="G767" i="7"/>
  <c r="E767" i="7"/>
  <c r="E766" i="7"/>
  <c r="E765" i="7"/>
  <c r="I764" i="7"/>
  <c r="H764" i="7"/>
  <c r="G764" i="7"/>
  <c r="F764" i="7"/>
  <c r="I763" i="7"/>
  <c r="H763" i="7"/>
  <c r="G763" i="7"/>
  <c r="F763" i="7"/>
  <c r="D761" i="7"/>
  <c r="C761" i="7"/>
  <c r="B761" i="7"/>
  <c r="H759" i="7"/>
  <c r="G759" i="7"/>
  <c r="E759" i="7"/>
  <c r="E758" i="7"/>
  <c r="E757" i="7"/>
  <c r="I756" i="7"/>
  <c r="H756" i="7"/>
  <c r="G756" i="7"/>
  <c r="F756" i="7"/>
  <c r="I755" i="7"/>
  <c r="H755" i="7"/>
  <c r="G755" i="7"/>
  <c r="F755" i="7"/>
  <c r="D753" i="7"/>
  <c r="C753" i="7"/>
  <c r="B753" i="7"/>
  <c r="H751" i="7"/>
  <c r="G751" i="7"/>
  <c r="E751" i="7"/>
  <c r="E750" i="7"/>
  <c r="E749" i="7"/>
  <c r="I748" i="7"/>
  <c r="H748" i="7"/>
  <c r="G748" i="7"/>
  <c r="F748" i="7"/>
  <c r="I747" i="7"/>
  <c r="H747" i="7"/>
  <c r="G747" i="7"/>
  <c r="F747" i="7"/>
  <c r="D745" i="7"/>
  <c r="C745" i="7"/>
  <c r="B745" i="7"/>
  <c r="H743" i="7"/>
  <c r="G743" i="7"/>
  <c r="E743" i="7"/>
  <c r="E742" i="7"/>
  <c r="E741" i="7"/>
  <c r="I740" i="7"/>
  <c r="H740" i="7"/>
  <c r="G740" i="7"/>
  <c r="F740" i="7"/>
  <c r="I739" i="7"/>
  <c r="H739" i="7"/>
  <c r="G739" i="7"/>
  <c r="F739" i="7"/>
  <c r="D737" i="7"/>
  <c r="C737" i="7"/>
  <c r="B737" i="7"/>
  <c r="H735" i="7"/>
  <c r="G735" i="7"/>
  <c r="E735" i="7"/>
  <c r="E734" i="7"/>
  <c r="E733" i="7"/>
  <c r="I732" i="7"/>
  <c r="H732" i="7"/>
  <c r="G732" i="7"/>
  <c r="F732" i="7"/>
  <c r="I731" i="7"/>
  <c r="H731" i="7"/>
  <c r="G731" i="7"/>
  <c r="F731" i="7"/>
  <c r="D729" i="7"/>
  <c r="C729" i="7"/>
  <c r="B729" i="7"/>
  <c r="H727" i="7"/>
  <c r="G727" i="7"/>
  <c r="E727" i="7"/>
  <c r="E726" i="7"/>
  <c r="E725" i="7"/>
  <c r="I724" i="7"/>
  <c r="H724" i="7"/>
  <c r="G724" i="7"/>
  <c r="F724" i="7"/>
  <c r="I723" i="7"/>
  <c r="H723" i="7"/>
  <c r="G723" i="7"/>
  <c r="F723" i="7"/>
  <c r="D721" i="7"/>
  <c r="C721" i="7"/>
  <c r="B721" i="7"/>
  <c r="H719" i="7"/>
  <c r="G719" i="7"/>
  <c r="E719" i="7"/>
  <c r="E718" i="7"/>
  <c r="E717" i="7"/>
  <c r="I716" i="7"/>
  <c r="H716" i="7"/>
  <c r="G716" i="7"/>
  <c r="F716" i="7"/>
  <c r="I715" i="7"/>
  <c r="H715" i="7"/>
  <c r="G715" i="7"/>
  <c r="F715" i="7"/>
  <c r="D713" i="7"/>
  <c r="C713" i="7"/>
  <c r="B713" i="7"/>
  <c r="H711" i="7"/>
  <c r="G711" i="7"/>
  <c r="E711" i="7"/>
  <c r="E710" i="7"/>
  <c r="E709" i="7"/>
  <c r="I708" i="7"/>
  <c r="H708" i="7"/>
  <c r="G708" i="7"/>
  <c r="F708" i="7"/>
  <c r="I707" i="7"/>
  <c r="H707" i="7"/>
  <c r="G707" i="7"/>
  <c r="F707" i="7"/>
  <c r="D705" i="7"/>
  <c r="C705" i="7"/>
  <c r="B705" i="7"/>
  <c r="H703" i="7"/>
  <c r="G703" i="7"/>
  <c r="E703" i="7"/>
  <c r="E702" i="7"/>
  <c r="E701" i="7"/>
  <c r="I700" i="7"/>
  <c r="H700" i="7"/>
  <c r="G700" i="7"/>
  <c r="F700" i="7"/>
  <c r="I699" i="7"/>
  <c r="H699" i="7"/>
  <c r="G699" i="7"/>
  <c r="F699" i="7"/>
  <c r="D697" i="7"/>
  <c r="C697" i="7"/>
  <c r="B697" i="7"/>
  <c r="H695" i="7"/>
  <c r="G695" i="7"/>
  <c r="E695" i="7"/>
  <c r="E694" i="7"/>
  <c r="E693" i="7"/>
  <c r="I692" i="7"/>
  <c r="H692" i="7"/>
  <c r="G692" i="7"/>
  <c r="F692" i="7"/>
  <c r="I691" i="7"/>
  <c r="H691" i="7"/>
  <c r="G691" i="7"/>
  <c r="F691" i="7"/>
  <c r="D689" i="7"/>
  <c r="C689" i="7"/>
  <c r="B689" i="7"/>
  <c r="H687" i="7"/>
  <c r="G687" i="7"/>
  <c r="E687" i="7"/>
  <c r="E686" i="7"/>
  <c r="E685" i="7"/>
  <c r="I684" i="7"/>
  <c r="H684" i="7"/>
  <c r="G684" i="7"/>
  <c r="F684" i="7"/>
  <c r="I683" i="7"/>
  <c r="H683" i="7"/>
  <c r="G683" i="7"/>
  <c r="F683" i="7"/>
  <c r="D681" i="7"/>
  <c r="C681" i="7"/>
  <c r="B681" i="7"/>
  <c r="B680" i="7"/>
  <c r="H677" i="7"/>
  <c r="G677" i="7"/>
  <c r="E677" i="7"/>
  <c r="E676" i="7"/>
  <c r="E675" i="7"/>
  <c r="I674" i="7"/>
  <c r="H674" i="7"/>
  <c r="G674" i="7"/>
  <c r="F674" i="7"/>
  <c r="I673" i="7"/>
  <c r="H673" i="7"/>
  <c r="G673" i="7"/>
  <c r="F673" i="7"/>
  <c r="E672" i="7"/>
  <c r="D672" i="7"/>
  <c r="C672" i="7"/>
  <c r="B672" i="7"/>
  <c r="H670" i="7"/>
  <c r="G670" i="7"/>
  <c r="E670" i="7"/>
  <c r="E669" i="7"/>
  <c r="E668" i="7"/>
  <c r="E667" i="7"/>
  <c r="I666" i="7"/>
  <c r="H666" i="7"/>
  <c r="G666" i="7"/>
  <c r="F666" i="7"/>
  <c r="I665" i="7"/>
  <c r="H665" i="7"/>
  <c r="G665" i="7"/>
  <c r="F665" i="7"/>
  <c r="I664" i="7"/>
  <c r="H664" i="7"/>
  <c r="G664" i="7"/>
  <c r="F664" i="7"/>
  <c r="I663" i="7"/>
  <c r="H663" i="7"/>
  <c r="G663" i="7"/>
  <c r="F663" i="7"/>
  <c r="E662" i="7"/>
  <c r="D662" i="7"/>
  <c r="C662" i="7"/>
  <c r="B662" i="7"/>
  <c r="H660" i="7"/>
  <c r="G660" i="7"/>
  <c r="E660" i="7"/>
  <c r="E659" i="7"/>
  <c r="E658" i="7"/>
  <c r="I657" i="7"/>
  <c r="H657" i="7"/>
  <c r="G657" i="7"/>
  <c r="F657" i="7"/>
  <c r="I656" i="7"/>
  <c r="H656" i="7"/>
  <c r="G656" i="7"/>
  <c r="F656" i="7"/>
  <c r="D654" i="7"/>
  <c r="H652" i="7"/>
  <c r="G652" i="7"/>
  <c r="E652" i="7"/>
  <c r="E651" i="7"/>
  <c r="E650" i="7"/>
  <c r="I649" i="7"/>
  <c r="H649" i="7"/>
  <c r="G649" i="7"/>
  <c r="F649" i="7"/>
  <c r="I648" i="7"/>
  <c r="H648" i="7"/>
  <c r="G648" i="7"/>
  <c r="F648" i="7"/>
  <c r="E647" i="7"/>
  <c r="D647" i="7"/>
  <c r="H645" i="7"/>
  <c r="G645" i="7"/>
  <c r="E645" i="7"/>
  <c r="E644" i="7"/>
  <c r="E643" i="7"/>
  <c r="I642" i="7"/>
  <c r="H642" i="7"/>
  <c r="G642" i="7"/>
  <c r="F642" i="7"/>
  <c r="I641" i="7"/>
  <c r="H641" i="7"/>
  <c r="G641" i="7"/>
  <c r="F641" i="7"/>
  <c r="E640" i="7"/>
  <c r="D640" i="7"/>
  <c r="H638" i="7"/>
  <c r="G638" i="7"/>
  <c r="E638" i="7"/>
  <c r="E637" i="7"/>
  <c r="E636" i="7"/>
  <c r="I635" i="7"/>
  <c r="H635" i="7"/>
  <c r="G635" i="7"/>
  <c r="F635" i="7"/>
  <c r="I634" i="7"/>
  <c r="H634" i="7"/>
  <c r="G634" i="7"/>
  <c r="F634" i="7"/>
  <c r="E633" i="7"/>
  <c r="D633" i="7"/>
  <c r="H631" i="7"/>
  <c r="G631" i="7"/>
  <c r="E631" i="7"/>
  <c r="E630" i="7"/>
  <c r="E629" i="7"/>
  <c r="I628" i="7"/>
  <c r="H628" i="7"/>
  <c r="G628" i="7"/>
  <c r="F628" i="7"/>
  <c r="I627" i="7"/>
  <c r="H627" i="7"/>
  <c r="G627" i="7"/>
  <c r="F627" i="7"/>
  <c r="E626" i="7"/>
  <c r="D626" i="7"/>
  <c r="H624" i="7"/>
  <c r="G624" i="7"/>
  <c r="E624" i="7"/>
  <c r="E623" i="7"/>
  <c r="E622" i="7"/>
  <c r="I621" i="7"/>
  <c r="H621" i="7"/>
  <c r="G621" i="7"/>
  <c r="F621" i="7"/>
  <c r="I620" i="7"/>
  <c r="H620" i="7"/>
  <c r="G620" i="7"/>
  <c r="F620" i="7"/>
  <c r="D618" i="7"/>
  <c r="H616" i="7"/>
  <c r="G616" i="7"/>
  <c r="E616" i="7"/>
  <c r="E615" i="7"/>
  <c r="E614" i="7"/>
  <c r="I613" i="7"/>
  <c r="H613" i="7"/>
  <c r="G613" i="7"/>
  <c r="F613" i="7"/>
  <c r="I612" i="7"/>
  <c r="H612" i="7"/>
  <c r="G612" i="7"/>
  <c r="F612" i="7"/>
  <c r="E611" i="7"/>
  <c r="D611" i="7"/>
  <c r="H609" i="7"/>
  <c r="G609" i="7"/>
  <c r="E609" i="7"/>
  <c r="E608" i="7"/>
  <c r="E607" i="7"/>
  <c r="I606" i="7"/>
  <c r="H606" i="7"/>
  <c r="G606" i="7"/>
  <c r="F606" i="7"/>
  <c r="I605" i="7"/>
  <c r="H605" i="7"/>
  <c r="G605" i="7"/>
  <c r="F605" i="7"/>
  <c r="D603" i="7"/>
  <c r="H601" i="7"/>
  <c r="G601" i="7"/>
  <c r="E601" i="7"/>
  <c r="E600" i="7"/>
  <c r="E599" i="7"/>
  <c r="I598" i="7"/>
  <c r="H598" i="7"/>
  <c r="G598" i="7"/>
  <c r="F598" i="7"/>
  <c r="I597" i="7"/>
  <c r="H597" i="7"/>
  <c r="G597" i="7"/>
  <c r="F597" i="7"/>
  <c r="D595" i="7"/>
  <c r="H593" i="7"/>
  <c r="G593" i="7"/>
  <c r="E593" i="7"/>
  <c r="E592" i="7"/>
  <c r="E591" i="7"/>
  <c r="I590" i="7"/>
  <c r="H590" i="7"/>
  <c r="G590" i="7"/>
  <c r="F590" i="7"/>
  <c r="I589" i="7"/>
  <c r="H589" i="7"/>
  <c r="G589" i="7"/>
  <c r="F589" i="7"/>
  <c r="D587" i="7"/>
  <c r="C587" i="7"/>
  <c r="B587" i="7"/>
  <c r="H585" i="7"/>
  <c r="G585" i="7"/>
  <c r="E585" i="7"/>
  <c r="E584" i="7"/>
  <c r="E583" i="7"/>
  <c r="I582" i="7"/>
  <c r="H582" i="7"/>
  <c r="G582" i="7"/>
  <c r="F582" i="7"/>
  <c r="I581" i="7"/>
  <c r="H581" i="7"/>
  <c r="G581" i="7"/>
  <c r="F581" i="7"/>
  <c r="E580" i="7"/>
  <c r="D580" i="7"/>
  <c r="C580" i="7"/>
  <c r="B580" i="7"/>
  <c r="H578" i="7"/>
  <c r="G578" i="7"/>
  <c r="E578" i="7"/>
  <c r="E577" i="7"/>
  <c r="E576" i="7"/>
  <c r="I575" i="7"/>
  <c r="H575" i="7"/>
  <c r="G575" i="7"/>
  <c r="F575" i="7"/>
  <c r="I574" i="7"/>
  <c r="H574" i="7"/>
  <c r="G574" i="7"/>
  <c r="F574" i="7"/>
  <c r="E573" i="7"/>
  <c r="D573" i="7"/>
  <c r="C573" i="7"/>
  <c r="B573" i="7"/>
  <c r="H571" i="7"/>
  <c r="G571" i="7"/>
  <c r="E571" i="7"/>
  <c r="E570" i="7"/>
  <c r="E569" i="7"/>
  <c r="I568" i="7"/>
  <c r="H568" i="7"/>
  <c r="G568" i="7"/>
  <c r="F568" i="7"/>
  <c r="I567" i="7"/>
  <c r="H567" i="7"/>
  <c r="G567" i="7"/>
  <c r="F567" i="7"/>
  <c r="E566" i="7"/>
  <c r="D566" i="7"/>
  <c r="C566" i="7"/>
  <c r="B566" i="7"/>
  <c r="H564" i="7"/>
  <c r="G564" i="7"/>
  <c r="E564" i="7"/>
  <c r="E563" i="7"/>
  <c r="E562" i="7"/>
  <c r="I561" i="7"/>
  <c r="H561" i="7"/>
  <c r="G561" i="7"/>
  <c r="F561" i="7"/>
  <c r="I560" i="7"/>
  <c r="H560" i="7"/>
  <c r="G560" i="7"/>
  <c r="F560" i="7"/>
  <c r="E559" i="7"/>
  <c r="D559" i="7"/>
  <c r="C559" i="7"/>
  <c r="B559" i="7"/>
  <c r="H557" i="7"/>
  <c r="G557" i="7"/>
  <c r="E557" i="7"/>
  <c r="E556" i="7"/>
  <c r="E555" i="7"/>
  <c r="I554" i="7"/>
  <c r="H554" i="7"/>
  <c r="G554" i="7"/>
  <c r="F554" i="7"/>
  <c r="I553" i="7"/>
  <c r="H553" i="7"/>
  <c r="G553" i="7"/>
  <c r="F553" i="7"/>
  <c r="E552" i="7"/>
  <c r="D552" i="7"/>
  <c r="C552" i="7"/>
  <c r="B552" i="7"/>
  <c r="H550" i="7"/>
  <c r="G550" i="7"/>
  <c r="E550" i="7"/>
  <c r="E549" i="7"/>
  <c r="E548" i="7"/>
  <c r="I547" i="7"/>
  <c r="H547" i="7"/>
  <c r="G547" i="7"/>
  <c r="F547" i="7"/>
  <c r="I546" i="7"/>
  <c r="H546" i="7"/>
  <c r="G546" i="7"/>
  <c r="F546" i="7"/>
  <c r="E545" i="7"/>
  <c r="D545" i="7"/>
  <c r="C545" i="7"/>
  <c r="B545" i="7"/>
  <c r="H543" i="7"/>
  <c r="G543" i="7"/>
  <c r="E543" i="7"/>
  <c r="E542" i="7"/>
  <c r="E541" i="7"/>
  <c r="I540" i="7"/>
  <c r="H540" i="7"/>
  <c r="G540" i="7"/>
  <c r="F540" i="7"/>
  <c r="I539" i="7"/>
  <c r="H539" i="7"/>
  <c r="G539" i="7"/>
  <c r="F539" i="7"/>
  <c r="E538" i="7"/>
  <c r="D538" i="7"/>
  <c r="C538" i="7"/>
  <c r="B538" i="7"/>
  <c r="H536" i="7"/>
  <c r="G536" i="7"/>
  <c r="E536" i="7"/>
  <c r="E535" i="7"/>
  <c r="E534" i="7"/>
  <c r="I533" i="7"/>
  <c r="H533" i="7"/>
  <c r="G533" i="7"/>
  <c r="F533" i="7"/>
  <c r="I532" i="7"/>
  <c r="H532" i="7"/>
  <c r="G532" i="7"/>
  <c r="F532" i="7"/>
  <c r="E531" i="7"/>
  <c r="D531" i="7"/>
  <c r="C531" i="7"/>
  <c r="B531" i="7"/>
  <c r="H529" i="7"/>
  <c r="G529" i="7"/>
  <c r="E529" i="7"/>
  <c r="E528" i="7"/>
  <c r="E527" i="7"/>
  <c r="I526" i="7"/>
  <c r="H526" i="7"/>
  <c r="G526" i="7"/>
  <c r="F526" i="7"/>
  <c r="I525" i="7"/>
  <c r="H525" i="7"/>
  <c r="G525" i="7"/>
  <c r="F525" i="7"/>
  <c r="E524" i="7"/>
  <c r="D524" i="7"/>
  <c r="C524" i="7"/>
  <c r="B524" i="7"/>
  <c r="H522" i="7"/>
  <c r="G522" i="7"/>
  <c r="E522" i="7"/>
  <c r="E521" i="7"/>
  <c r="E520" i="7"/>
  <c r="I519" i="7"/>
  <c r="H519" i="7"/>
  <c r="G519" i="7"/>
  <c r="F519" i="7"/>
  <c r="I518" i="7"/>
  <c r="H518" i="7"/>
  <c r="G518" i="7"/>
  <c r="F518" i="7"/>
  <c r="E517" i="7"/>
  <c r="D517" i="7"/>
  <c r="C517" i="7"/>
  <c r="B517" i="7"/>
  <c r="H515" i="7"/>
  <c r="G515" i="7"/>
  <c r="E515" i="7"/>
  <c r="E514" i="7"/>
  <c r="E513" i="7"/>
  <c r="I512" i="7"/>
  <c r="H512" i="7"/>
  <c r="G512" i="7"/>
  <c r="F512" i="7"/>
  <c r="I511" i="7"/>
  <c r="H511" i="7"/>
  <c r="G511" i="7"/>
  <c r="F511" i="7"/>
  <c r="E510" i="7"/>
  <c r="D510" i="7"/>
  <c r="C510" i="7"/>
  <c r="B510" i="7"/>
  <c r="H508" i="7"/>
  <c r="G508" i="7"/>
  <c r="E508" i="7"/>
  <c r="E507" i="7"/>
  <c r="E506" i="7"/>
  <c r="I505" i="7"/>
  <c r="H505" i="7"/>
  <c r="G505" i="7"/>
  <c r="F505" i="7"/>
  <c r="I504" i="7"/>
  <c r="H504" i="7"/>
  <c r="G504" i="7"/>
  <c r="F504" i="7"/>
  <c r="E503" i="7"/>
  <c r="D503" i="7"/>
  <c r="C503" i="7"/>
  <c r="B503" i="7"/>
  <c r="H501" i="7"/>
  <c r="G501" i="7"/>
  <c r="E501" i="7"/>
  <c r="E500" i="7"/>
  <c r="E499" i="7"/>
  <c r="I498" i="7"/>
  <c r="H498" i="7"/>
  <c r="G498" i="7"/>
  <c r="F498" i="7"/>
  <c r="I497" i="7"/>
  <c r="H497" i="7"/>
  <c r="G497" i="7"/>
  <c r="F497" i="7"/>
  <c r="E496" i="7"/>
  <c r="D496" i="7"/>
  <c r="C496" i="7"/>
  <c r="B496" i="7"/>
  <c r="H494" i="7"/>
  <c r="G494" i="7"/>
  <c r="E494" i="7"/>
  <c r="E493" i="7"/>
  <c r="E492" i="7"/>
  <c r="I491" i="7"/>
  <c r="H491" i="7"/>
  <c r="G491" i="7"/>
  <c r="F491" i="7"/>
  <c r="I490" i="7"/>
  <c r="H490" i="7"/>
  <c r="G490" i="7"/>
  <c r="F490" i="7"/>
  <c r="E489" i="7"/>
  <c r="D489" i="7"/>
  <c r="C489" i="7"/>
  <c r="B489" i="7"/>
  <c r="H487" i="7"/>
  <c r="G487" i="7"/>
  <c r="E487" i="7"/>
  <c r="E486" i="7"/>
  <c r="E485" i="7"/>
  <c r="I484" i="7"/>
  <c r="H484" i="7"/>
  <c r="G484" i="7"/>
  <c r="F484" i="7"/>
  <c r="I483" i="7"/>
  <c r="H483" i="7"/>
  <c r="G483" i="7"/>
  <c r="F483" i="7"/>
  <c r="E482" i="7"/>
  <c r="D482" i="7"/>
  <c r="C482" i="7"/>
  <c r="B482" i="7"/>
  <c r="H480" i="7"/>
  <c r="G480" i="7"/>
  <c r="E480" i="7"/>
  <c r="E479" i="7"/>
  <c r="E478" i="7"/>
  <c r="I477" i="7"/>
  <c r="H477" i="7"/>
  <c r="G477" i="7"/>
  <c r="F477" i="7"/>
  <c r="I476" i="7"/>
  <c r="H476" i="7"/>
  <c r="G476" i="7"/>
  <c r="F476" i="7"/>
  <c r="E475" i="7"/>
  <c r="D475" i="7"/>
  <c r="C475" i="7"/>
  <c r="B475" i="7"/>
  <c r="H473" i="7"/>
  <c r="G473" i="7"/>
  <c r="E473" i="7"/>
  <c r="E472" i="7"/>
  <c r="E471" i="7"/>
  <c r="I470" i="7"/>
  <c r="H470" i="7"/>
  <c r="G470" i="7"/>
  <c r="F470" i="7"/>
  <c r="I469" i="7"/>
  <c r="H469" i="7"/>
  <c r="G469" i="7"/>
  <c r="F469" i="7"/>
  <c r="E468" i="7"/>
  <c r="D468" i="7"/>
  <c r="C468" i="7"/>
  <c r="B468" i="7"/>
  <c r="H466" i="7"/>
  <c r="G466" i="7"/>
  <c r="E466" i="7"/>
  <c r="E465" i="7"/>
  <c r="E464" i="7"/>
  <c r="I463" i="7"/>
  <c r="H463" i="7"/>
  <c r="G463" i="7"/>
  <c r="F463" i="7"/>
  <c r="I462" i="7"/>
  <c r="H462" i="7"/>
  <c r="G462" i="7"/>
  <c r="F462" i="7"/>
  <c r="E461" i="7"/>
  <c r="D461" i="7"/>
  <c r="C461" i="7"/>
  <c r="B461" i="7"/>
  <c r="H459" i="7"/>
  <c r="G459" i="7"/>
  <c r="E459" i="7"/>
  <c r="E458" i="7"/>
  <c r="E457" i="7"/>
  <c r="I456" i="7"/>
  <c r="H456" i="7"/>
  <c r="G456" i="7"/>
  <c r="F456" i="7"/>
  <c r="I455" i="7"/>
  <c r="H455" i="7"/>
  <c r="G455" i="7"/>
  <c r="F455" i="7"/>
  <c r="E454" i="7"/>
  <c r="D454" i="7"/>
  <c r="C454" i="7"/>
  <c r="B454" i="7"/>
  <c r="A453" i="7"/>
  <c r="H444" i="7"/>
  <c r="G444" i="7"/>
  <c r="E444" i="7"/>
  <c r="E443" i="7"/>
  <c r="E442" i="7"/>
  <c r="E441" i="7"/>
  <c r="I440" i="7"/>
  <c r="H440" i="7"/>
  <c r="G440" i="7"/>
  <c r="F440" i="7"/>
  <c r="I439" i="7"/>
  <c r="H439" i="7"/>
  <c r="G439" i="7"/>
  <c r="F439" i="7"/>
  <c r="I438" i="7"/>
  <c r="H438" i="7"/>
  <c r="G438" i="7"/>
  <c r="F438" i="7"/>
  <c r="I437" i="7"/>
  <c r="H437" i="7"/>
  <c r="G437" i="7"/>
  <c r="F437" i="7"/>
  <c r="E436" i="7"/>
  <c r="D436" i="7"/>
  <c r="C436" i="7"/>
  <c r="B436" i="7"/>
  <c r="H434" i="7"/>
  <c r="G434" i="7"/>
  <c r="E434" i="7"/>
  <c r="E433" i="7"/>
  <c r="E432" i="7"/>
  <c r="E431" i="7"/>
  <c r="I430" i="7"/>
  <c r="H430" i="7"/>
  <c r="G430" i="7"/>
  <c r="F430" i="7"/>
  <c r="I429" i="7"/>
  <c r="H429" i="7"/>
  <c r="G429" i="7"/>
  <c r="F429" i="7"/>
  <c r="I428" i="7"/>
  <c r="H428" i="7"/>
  <c r="G428" i="7"/>
  <c r="F428" i="7"/>
  <c r="I427" i="7"/>
  <c r="H427" i="7"/>
  <c r="G427" i="7"/>
  <c r="F427" i="7"/>
  <c r="E426" i="7"/>
  <c r="D426" i="7"/>
  <c r="C426" i="7"/>
  <c r="B426" i="7"/>
  <c r="H424" i="7"/>
  <c r="G424" i="7"/>
  <c r="E424" i="7"/>
  <c r="E423" i="7"/>
  <c r="E422" i="7"/>
  <c r="E421" i="7"/>
  <c r="I420" i="7"/>
  <c r="H420" i="7"/>
  <c r="G420" i="7"/>
  <c r="F420" i="7"/>
  <c r="I419" i="7"/>
  <c r="H419" i="7"/>
  <c r="G419" i="7"/>
  <c r="F419" i="7"/>
  <c r="I418" i="7"/>
  <c r="H418" i="7"/>
  <c r="G418" i="7"/>
  <c r="F418" i="7"/>
  <c r="I417" i="7"/>
  <c r="H417" i="7"/>
  <c r="G417" i="7"/>
  <c r="F417" i="7"/>
  <c r="E416" i="7"/>
  <c r="D416" i="7"/>
  <c r="C416" i="7"/>
  <c r="B416" i="7"/>
  <c r="H414" i="7"/>
  <c r="G414" i="7"/>
  <c r="E414" i="7"/>
  <c r="E413" i="7"/>
  <c r="E412" i="7"/>
  <c r="E411" i="7"/>
  <c r="I410" i="7"/>
  <c r="H410" i="7"/>
  <c r="G410" i="7"/>
  <c r="F410" i="7"/>
  <c r="I409" i="7"/>
  <c r="H409" i="7"/>
  <c r="G409" i="7"/>
  <c r="F409" i="7"/>
  <c r="I408" i="7"/>
  <c r="H408" i="7"/>
  <c r="G408" i="7"/>
  <c r="F408" i="7"/>
  <c r="I407" i="7"/>
  <c r="H407" i="7"/>
  <c r="G407" i="7"/>
  <c r="F407" i="7"/>
  <c r="E406" i="7"/>
  <c r="D406" i="7"/>
  <c r="C406" i="7"/>
  <c r="B406" i="7"/>
  <c r="A405" i="7"/>
  <c r="H399" i="7"/>
  <c r="G399" i="7"/>
  <c r="E399" i="7"/>
  <c r="E398" i="7"/>
  <c r="E397" i="7"/>
  <c r="E396" i="7"/>
  <c r="I395" i="7"/>
  <c r="H395" i="7"/>
  <c r="G395" i="7"/>
  <c r="F395" i="7"/>
  <c r="I394" i="7"/>
  <c r="H394" i="7"/>
  <c r="G394" i="7"/>
  <c r="F394" i="7"/>
  <c r="I393" i="7"/>
  <c r="H393" i="7"/>
  <c r="G393" i="7"/>
  <c r="F393" i="7"/>
  <c r="I392" i="7"/>
  <c r="H392" i="7"/>
  <c r="G392" i="7"/>
  <c r="F392" i="7"/>
  <c r="E391" i="7"/>
  <c r="D391" i="7"/>
  <c r="C391" i="7"/>
  <c r="B391" i="7"/>
  <c r="H389" i="7"/>
  <c r="G389" i="7"/>
  <c r="E389" i="7"/>
  <c r="E388" i="7"/>
  <c r="E387" i="7"/>
  <c r="I386" i="7"/>
  <c r="H386" i="7"/>
  <c r="G386" i="7"/>
  <c r="F386" i="7"/>
  <c r="I385" i="7"/>
  <c r="H385" i="7"/>
  <c r="G385" i="7"/>
  <c r="F385" i="7"/>
  <c r="E384" i="7"/>
  <c r="D384" i="7"/>
  <c r="C384" i="7"/>
  <c r="B384" i="7"/>
  <c r="H382" i="7"/>
  <c r="G382" i="7"/>
  <c r="E382" i="7"/>
  <c r="E381" i="7"/>
  <c r="E380" i="7"/>
  <c r="I379" i="7"/>
  <c r="H379" i="7"/>
  <c r="G379" i="7"/>
  <c r="F379" i="7"/>
  <c r="I378" i="7"/>
  <c r="H378" i="7"/>
  <c r="G378" i="7"/>
  <c r="F378" i="7"/>
  <c r="E377" i="7"/>
  <c r="D377" i="7"/>
  <c r="C377" i="7"/>
  <c r="B377" i="7"/>
  <c r="H375" i="7"/>
  <c r="G375" i="7"/>
  <c r="E375" i="7"/>
  <c r="E374" i="7"/>
  <c r="E373" i="7"/>
  <c r="I372" i="7"/>
  <c r="H372" i="7"/>
  <c r="G372" i="7"/>
  <c r="F372" i="7"/>
  <c r="I371" i="7"/>
  <c r="H371" i="7"/>
  <c r="G371" i="7"/>
  <c r="F371" i="7"/>
  <c r="E370" i="7"/>
  <c r="D370" i="7"/>
  <c r="C370" i="7"/>
  <c r="B370" i="7"/>
  <c r="H368" i="7"/>
  <c r="G368" i="7"/>
  <c r="E368" i="7"/>
  <c r="E367" i="7"/>
  <c r="E366" i="7"/>
  <c r="I365" i="7"/>
  <c r="H365" i="7"/>
  <c r="G365" i="7"/>
  <c r="F365" i="7"/>
  <c r="I364" i="7"/>
  <c r="H364" i="7"/>
  <c r="G364" i="7"/>
  <c r="F364" i="7"/>
  <c r="E363" i="7"/>
  <c r="D363" i="7"/>
  <c r="C363" i="7"/>
  <c r="B363" i="7"/>
  <c r="H361" i="7"/>
  <c r="G361" i="7"/>
  <c r="E361" i="7"/>
  <c r="E360" i="7"/>
  <c r="E359" i="7"/>
  <c r="I358" i="7"/>
  <c r="H358" i="7"/>
  <c r="G358" i="7"/>
  <c r="F358" i="7"/>
  <c r="I357" i="7"/>
  <c r="H357" i="7"/>
  <c r="G357" i="7"/>
  <c r="F357" i="7"/>
  <c r="E356" i="7"/>
  <c r="D356" i="7"/>
  <c r="C356" i="7"/>
  <c r="B356" i="7"/>
  <c r="H354" i="7"/>
  <c r="G354" i="7"/>
  <c r="E354" i="7"/>
  <c r="E353" i="7"/>
  <c r="E352" i="7"/>
  <c r="I351" i="7"/>
  <c r="H351" i="7"/>
  <c r="G351" i="7"/>
  <c r="F351" i="7"/>
  <c r="I350" i="7"/>
  <c r="H350" i="7"/>
  <c r="G350" i="7"/>
  <c r="F350" i="7"/>
  <c r="E349" i="7"/>
  <c r="D349" i="7"/>
  <c r="C349" i="7"/>
  <c r="B349" i="7"/>
  <c r="H347" i="7"/>
  <c r="G347" i="7"/>
  <c r="E347" i="7"/>
  <c r="E346" i="7"/>
  <c r="E345" i="7"/>
  <c r="I344" i="7"/>
  <c r="H344" i="7"/>
  <c r="G344" i="7"/>
  <c r="F344" i="7"/>
  <c r="I343" i="7"/>
  <c r="H343" i="7"/>
  <c r="G343" i="7"/>
  <c r="F343" i="7"/>
  <c r="E342" i="7"/>
  <c r="D342" i="7"/>
  <c r="C342" i="7"/>
  <c r="B342" i="7"/>
  <c r="H340" i="7"/>
  <c r="G340" i="7"/>
  <c r="E340" i="7"/>
  <c r="E339" i="7"/>
  <c r="E338" i="7"/>
  <c r="E337" i="7"/>
  <c r="I336" i="7"/>
  <c r="H336" i="7"/>
  <c r="G336" i="7"/>
  <c r="F336" i="7"/>
  <c r="I335" i="7"/>
  <c r="H335" i="7"/>
  <c r="G335" i="7"/>
  <c r="F335" i="7"/>
  <c r="I334" i="7"/>
  <c r="H334" i="7"/>
  <c r="G334" i="7"/>
  <c r="F334" i="7"/>
  <c r="I333" i="7"/>
  <c r="H333" i="7"/>
  <c r="G333" i="7"/>
  <c r="F333" i="7"/>
  <c r="E332" i="7"/>
  <c r="D332" i="7"/>
  <c r="C332" i="7"/>
  <c r="B332" i="7"/>
  <c r="H330" i="7"/>
  <c r="G330" i="7"/>
  <c r="E330" i="7"/>
  <c r="E329" i="7"/>
  <c r="E328" i="7"/>
  <c r="I327" i="7"/>
  <c r="H327" i="7"/>
  <c r="G327" i="7"/>
  <c r="F327" i="7"/>
  <c r="I326" i="7"/>
  <c r="H326" i="7"/>
  <c r="G326" i="7"/>
  <c r="F326" i="7"/>
  <c r="E325" i="7"/>
  <c r="D325" i="7"/>
  <c r="C325" i="7"/>
  <c r="B325" i="7"/>
  <c r="H323" i="7"/>
  <c r="G323" i="7"/>
  <c r="E323" i="7"/>
  <c r="E322" i="7"/>
  <c r="E321" i="7"/>
  <c r="E320" i="7"/>
  <c r="I319" i="7"/>
  <c r="H319" i="7"/>
  <c r="G319" i="7"/>
  <c r="F319" i="7"/>
  <c r="I318" i="7"/>
  <c r="H318" i="7"/>
  <c r="G318" i="7"/>
  <c r="F318" i="7"/>
  <c r="I317" i="7"/>
  <c r="H317" i="7"/>
  <c r="G317" i="7"/>
  <c r="F317" i="7"/>
  <c r="I316" i="7"/>
  <c r="H316" i="7"/>
  <c r="G316" i="7"/>
  <c r="F316" i="7"/>
  <c r="E315" i="7"/>
  <c r="D315" i="7"/>
  <c r="C315" i="7"/>
  <c r="B315" i="7"/>
  <c r="H313" i="7"/>
  <c r="G313" i="7"/>
  <c r="E313" i="7"/>
  <c r="E312" i="7"/>
  <c r="E311" i="7"/>
  <c r="E310" i="7"/>
  <c r="I309" i="7"/>
  <c r="H309" i="7"/>
  <c r="G309" i="7"/>
  <c r="F309" i="7"/>
  <c r="I308" i="7"/>
  <c r="H308" i="7"/>
  <c r="G308" i="7"/>
  <c r="F308" i="7"/>
  <c r="I307" i="7"/>
  <c r="H307" i="7"/>
  <c r="G307" i="7"/>
  <c r="F307" i="7"/>
  <c r="I306" i="7"/>
  <c r="H306" i="7"/>
  <c r="G306" i="7"/>
  <c r="F306" i="7"/>
  <c r="E305" i="7"/>
  <c r="D305" i="7"/>
  <c r="C305" i="7"/>
  <c r="B305" i="7"/>
  <c r="H303" i="7"/>
  <c r="G303" i="7"/>
  <c r="E303" i="7"/>
  <c r="E302" i="7"/>
  <c r="E301" i="7"/>
  <c r="E300" i="7"/>
  <c r="I299" i="7"/>
  <c r="H299" i="7"/>
  <c r="G299" i="7"/>
  <c r="F299" i="7"/>
  <c r="I298" i="7"/>
  <c r="H298" i="7"/>
  <c r="G298" i="7"/>
  <c r="F298" i="7"/>
  <c r="I297" i="7"/>
  <c r="H297" i="7"/>
  <c r="G297" i="7"/>
  <c r="F297" i="7"/>
  <c r="I296" i="7"/>
  <c r="H296" i="7"/>
  <c r="G296" i="7"/>
  <c r="F296" i="7"/>
  <c r="E295" i="7"/>
  <c r="D295" i="7"/>
  <c r="C295" i="7"/>
  <c r="B295" i="7"/>
  <c r="H293" i="7"/>
  <c r="G293" i="7"/>
  <c r="E293" i="7"/>
  <c r="E292" i="7"/>
  <c r="E291" i="7"/>
  <c r="E290" i="7"/>
  <c r="I289" i="7"/>
  <c r="H289" i="7"/>
  <c r="G289" i="7"/>
  <c r="F289" i="7"/>
  <c r="I288" i="7"/>
  <c r="H288" i="7"/>
  <c r="G288" i="7"/>
  <c r="F288" i="7"/>
  <c r="I287" i="7"/>
  <c r="H287" i="7"/>
  <c r="G287" i="7"/>
  <c r="F287" i="7"/>
  <c r="I286" i="7"/>
  <c r="H286" i="7"/>
  <c r="G286" i="7"/>
  <c r="F286" i="7"/>
  <c r="E285" i="7"/>
  <c r="D285" i="7"/>
  <c r="C285" i="7"/>
  <c r="B285" i="7"/>
  <c r="H283" i="7"/>
  <c r="G283" i="7"/>
  <c r="E283" i="7"/>
  <c r="E282" i="7"/>
  <c r="E281" i="7"/>
  <c r="E280" i="7"/>
  <c r="I279" i="7"/>
  <c r="H279" i="7"/>
  <c r="G279" i="7"/>
  <c r="F279" i="7"/>
  <c r="I278" i="7"/>
  <c r="H278" i="7"/>
  <c r="G278" i="7"/>
  <c r="F278" i="7"/>
  <c r="I277" i="7"/>
  <c r="H277" i="7"/>
  <c r="G277" i="7"/>
  <c r="F277" i="7"/>
  <c r="I276" i="7"/>
  <c r="H276" i="7"/>
  <c r="G276" i="7"/>
  <c r="F276" i="7"/>
  <c r="E275" i="7"/>
  <c r="D275" i="7"/>
  <c r="C275" i="7"/>
  <c r="B275" i="7"/>
  <c r="H273" i="7"/>
  <c r="G273" i="7"/>
  <c r="E273" i="7"/>
  <c r="E272" i="7"/>
  <c r="E271" i="7"/>
  <c r="E270" i="7"/>
  <c r="I269" i="7"/>
  <c r="H269" i="7"/>
  <c r="G269" i="7"/>
  <c r="F269" i="7"/>
  <c r="I268" i="7"/>
  <c r="H268" i="7"/>
  <c r="G268" i="7"/>
  <c r="F268" i="7"/>
  <c r="I267" i="7"/>
  <c r="H267" i="7"/>
  <c r="G267" i="7"/>
  <c r="F267" i="7"/>
  <c r="I266" i="7"/>
  <c r="H266" i="7"/>
  <c r="G266" i="7"/>
  <c r="F266" i="7"/>
  <c r="E265" i="7"/>
  <c r="D265" i="7"/>
  <c r="C265" i="7"/>
  <c r="B265" i="7"/>
  <c r="H263" i="7"/>
  <c r="G263" i="7"/>
  <c r="E263" i="7"/>
  <c r="E262" i="7"/>
  <c r="E261" i="7"/>
  <c r="I260" i="7"/>
  <c r="H260" i="7"/>
  <c r="G260" i="7"/>
  <c r="F260" i="7"/>
  <c r="I259" i="7"/>
  <c r="H259" i="7"/>
  <c r="G259" i="7"/>
  <c r="F259" i="7"/>
  <c r="E258" i="7"/>
  <c r="D258" i="7"/>
  <c r="C258" i="7"/>
  <c r="B258" i="7"/>
  <c r="H256" i="7"/>
  <c r="G256" i="7"/>
  <c r="E256" i="7"/>
  <c r="E255" i="7"/>
  <c r="E254" i="7"/>
  <c r="E253" i="7"/>
  <c r="I252" i="7"/>
  <c r="H252" i="7"/>
  <c r="G252" i="7"/>
  <c r="F252" i="7"/>
  <c r="I251" i="7"/>
  <c r="H251" i="7"/>
  <c r="G251" i="7"/>
  <c r="F251" i="7"/>
  <c r="I250" i="7"/>
  <c r="H250" i="7"/>
  <c r="G250" i="7"/>
  <c r="F250" i="7"/>
  <c r="I249" i="7"/>
  <c r="H249" i="7"/>
  <c r="G249" i="7"/>
  <c r="F249" i="7"/>
  <c r="E248" i="7"/>
  <c r="D248" i="7"/>
  <c r="C248" i="7"/>
  <c r="B248" i="7"/>
  <c r="A247" i="7"/>
  <c r="A245" i="7"/>
  <c r="H236" i="7"/>
  <c r="G236" i="7"/>
  <c r="E236" i="7"/>
  <c r="E235" i="7"/>
  <c r="E234" i="7"/>
  <c r="E233" i="7"/>
  <c r="I232" i="7"/>
  <c r="H232" i="7"/>
  <c r="G232" i="7"/>
  <c r="F232" i="7"/>
  <c r="I231" i="7"/>
  <c r="H231" i="7"/>
  <c r="G231" i="7"/>
  <c r="F231" i="7"/>
  <c r="I230" i="7"/>
  <c r="H230" i="7"/>
  <c r="G230" i="7"/>
  <c r="F230" i="7"/>
  <c r="I229" i="7"/>
  <c r="H229" i="7"/>
  <c r="G229" i="7"/>
  <c r="F229" i="7"/>
  <c r="E228" i="7"/>
  <c r="D228" i="7"/>
  <c r="C228" i="7"/>
  <c r="B228" i="7"/>
  <c r="H226" i="7"/>
  <c r="G226" i="7"/>
  <c r="E226" i="7"/>
  <c r="E225" i="7"/>
  <c r="E224" i="7"/>
  <c r="E223" i="7"/>
  <c r="I222" i="7"/>
  <c r="H222" i="7"/>
  <c r="G222" i="7"/>
  <c r="F222" i="7"/>
  <c r="I221" i="7"/>
  <c r="H221" i="7"/>
  <c r="G221" i="7"/>
  <c r="F221" i="7"/>
  <c r="I220" i="7"/>
  <c r="H220" i="7"/>
  <c r="G220" i="7"/>
  <c r="F220" i="7"/>
  <c r="D218" i="7"/>
  <c r="C218" i="7"/>
  <c r="B218" i="7"/>
  <c r="H216" i="7"/>
  <c r="G216" i="7"/>
  <c r="E216" i="7"/>
  <c r="E215" i="7"/>
  <c r="E214" i="7"/>
  <c r="I213" i="7"/>
  <c r="H213" i="7"/>
  <c r="G213" i="7"/>
  <c r="F213" i="7"/>
  <c r="I212" i="7"/>
  <c r="H212" i="7"/>
  <c r="G212" i="7"/>
  <c r="F212" i="7"/>
  <c r="D210" i="7"/>
  <c r="C210" i="7"/>
  <c r="B210" i="7"/>
  <c r="H208" i="7"/>
  <c r="G208" i="7"/>
  <c r="E208" i="7"/>
  <c r="E207" i="7"/>
  <c r="E206" i="7"/>
  <c r="E205" i="7"/>
  <c r="I204" i="7"/>
  <c r="H204" i="7"/>
  <c r="G204" i="7"/>
  <c r="F204" i="7"/>
  <c r="I203" i="7"/>
  <c r="H203" i="7"/>
  <c r="G203" i="7"/>
  <c r="F203" i="7"/>
  <c r="I202" i="7"/>
  <c r="H202" i="7"/>
  <c r="G202" i="7"/>
  <c r="F202" i="7"/>
  <c r="I201" i="7"/>
  <c r="H201" i="7"/>
  <c r="G201" i="7"/>
  <c r="F201" i="7"/>
  <c r="D199" i="7"/>
  <c r="C199" i="7"/>
  <c r="B199" i="7"/>
  <c r="H197" i="7"/>
  <c r="G197" i="7"/>
  <c r="E197" i="7"/>
  <c r="E196" i="7"/>
  <c r="E195" i="7"/>
  <c r="E194" i="7"/>
  <c r="I193" i="7"/>
  <c r="H193" i="7"/>
  <c r="G193" i="7"/>
  <c r="F193" i="7"/>
  <c r="I192" i="7"/>
  <c r="H192" i="7"/>
  <c r="G192" i="7"/>
  <c r="F192" i="7"/>
  <c r="I191" i="7"/>
  <c r="H191" i="7"/>
  <c r="G191" i="7"/>
  <c r="F191" i="7"/>
  <c r="I190" i="7"/>
  <c r="H190" i="7"/>
  <c r="G190" i="7"/>
  <c r="F190" i="7"/>
  <c r="D188" i="7"/>
  <c r="C188" i="7"/>
  <c r="B188" i="7"/>
  <c r="B187" i="7"/>
  <c r="A185" i="7"/>
  <c r="H179" i="7"/>
  <c r="G179" i="7"/>
  <c r="E179" i="7"/>
  <c r="E178" i="7"/>
  <c r="E177" i="7"/>
  <c r="I176" i="7"/>
  <c r="H176" i="7"/>
  <c r="G176" i="7"/>
  <c r="F176" i="7"/>
  <c r="D174" i="7"/>
  <c r="C174" i="7"/>
  <c r="B174" i="7"/>
  <c r="A173" i="7"/>
  <c r="H167" i="7"/>
  <c r="G167" i="7"/>
  <c r="E167" i="7"/>
  <c r="E166" i="7"/>
  <c r="E165" i="7"/>
  <c r="I164" i="7"/>
  <c r="H164" i="7"/>
  <c r="G164" i="7"/>
  <c r="F164" i="7"/>
  <c r="I163" i="7"/>
  <c r="H163" i="7"/>
  <c r="G163" i="7"/>
  <c r="F163" i="7"/>
  <c r="E162" i="7"/>
  <c r="D162" i="7"/>
  <c r="C162" i="7"/>
  <c r="B162" i="7"/>
  <c r="H160" i="7"/>
  <c r="G160" i="7"/>
  <c r="E160" i="7"/>
  <c r="E159" i="7"/>
  <c r="E158" i="7"/>
  <c r="I157" i="7"/>
  <c r="H157" i="7"/>
  <c r="G157" i="7"/>
  <c r="F157" i="7"/>
  <c r="I156" i="7"/>
  <c r="H156" i="7"/>
  <c r="G156" i="7"/>
  <c r="F156" i="7"/>
  <c r="E155" i="7"/>
  <c r="D155" i="7"/>
  <c r="C155" i="7"/>
  <c r="B155" i="7"/>
  <c r="H153" i="7"/>
  <c r="G153" i="7"/>
  <c r="E153" i="7"/>
  <c r="E152" i="7"/>
  <c r="E151" i="7"/>
  <c r="I150" i="7"/>
  <c r="H150" i="7"/>
  <c r="G150" i="7"/>
  <c r="F150" i="7"/>
  <c r="I149" i="7"/>
  <c r="H149" i="7"/>
  <c r="G149" i="7"/>
  <c r="F149" i="7"/>
  <c r="E148" i="7"/>
  <c r="D148" i="7"/>
  <c r="C148" i="7"/>
  <c r="B148" i="7"/>
  <c r="H146" i="7"/>
  <c r="G146" i="7"/>
  <c r="E146" i="7"/>
  <c r="E145" i="7"/>
  <c r="E144" i="7"/>
  <c r="E143" i="7"/>
  <c r="I142" i="7"/>
  <c r="H142" i="7"/>
  <c r="G142" i="7"/>
  <c r="F142" i="7"/>
  <c r="I141" i="7"/>
  <c r="H141" i="7"/>
  <c r="G141" i="7"/>
  <c r="F141" i="7"/>
  <c r="I140" i="7"/>
  <c r="H140" i="7"/>
  <c r="G140" i="7"/>
  <c r="F140" i="7"/>
  <c r="E139" i="7"/>
  <c r="D139" i="7"/>
  <c r="C139" i="7"/>
  <c r="B139" i="7"/>
  <c r="H137" i="7"/>
  <c r="G137" i="7"/>
  <c r="E137" i="7"/>
  <c r="E136" i="7"/>
  <c r="E135" i="7"/>
  <c r="I134" i="7"/>
  <c r="H134" i="7"/>
  <c r="G134" i="7"/>
  <c r="F134" i="7"/>
  <c r="I133" i="7"/>
  <c r="H133" i="7"/>
  <c r="G133" i="7"/>
  <c r="F133" i="7"/>
  <c r="E132" i="7"/>
  <c r="D132" i="7"/>
  <c r="C132" i="7"/>
  <c r="B132" i="7"/>
  <c r="H130" i="7"/>
  <c r="G130" i="7"/>
  <c r="E130" i="7"/>
  <c r="E129" i="7"/>
  <c r="E128" i="7"/>
  <c r="I127" i="7"/>
  <c r="H127" i="7"/>
  <c r="G127" i="7"/>
  <c r="F127" i="7"/>
  <c r="I126" i="7"/>
  <c r="H126" i="7"/>
  <c r="G126" i="7"/>
  <c r="F126" i="7"/>
  <c r="E125" i="7"/>
  <c r="D125" i="7"/>
  <c r="C125" i="7"/>
  <c r="B125" i="7"/>
  <c r="H123" i="7"/>
  <c r="G123" i="7"/>
  <c r="E123" i="7"/>
  <c r="E122" i="7"/>
  <c r="E121" i="7"/>
  <c r="I120" i="7"/>
  <c r="H120" i="7"/>
  <c r="G120" i="7"/>
  <c r="F120" i="7"/>
  <c r="I119" i="7"/>
  <c r="H119" i="7"/>
  <c r="G119" i="7"/>
  <c r="F119" i="7"/>
  <c r="E118" i="7"/>
  <c r="D118" i="7"/>
  <c r="C118" i="7"/>
  <c r="B118" i="7"/>
  <c r="A117" i="7"/>
  <c r="H111" i="7"/>
  <c r="G111" i="7"/>
  <c r="E111" i="7"/>
  <c r="E110" i="7"/>
  <c r="E109" i="7"/>
  <c r="I108" i="7"/>
  <c r="H108" i="7"/>
  <c r="G108" i="7"/>
  <c r="F108" i="7"/>
  <c r="D106" i="7"/>
  <c r="C106" i="7"/>
  <c r="B106" i="7"/>
  <c r="H104" i="7"/>
  <c r="G104" i="7"/>
  <c r="E104" i="7"/>
  <c r="E103" i="7"/>
  <c r="E102" i="7"/>
  <c r="I101" i="7"/>
  <c r="H101" i="7"/>
  <c r="G101" i="7"/>
  <c r="F101" i="7"/>
  <c r="D99" i="7"/>
  <c r="C99" i="7"/>
  <c r="B99" i="7"/>
  <c r="H97" i="7"/>
  <c r="G97" i="7"/>
  <c r="E97" i="7"/>
  <c r="E96" i="7"/>
  <c r="E95" i="7"/>
  <c r="I94" i="7"/>
  <c r="H94" i="7"/>
  <c r="G94" i="7"/>
  <c r="F94" i="7"/>
  <c r="D92" i="7"/>
  <c r="C92" i="7"/>
  <c r="B92" i="7"/>
  <c r="A91" i="7"/>
  <c r="A89" i="7"/>
  <c r="H83" i="7"/>
  <c r="G83" i="7"/>
  <c r="E83" i="7"/>
  <c r="E82" i="7"/>
  <c r="E81" i="7"/>
  <c r="E80" i="7"/>
  <c r="I79" i="7"/>
  <c r="H79" i="7"/>
  <c r="G79" i="7"/>
  <c r="F79" i="7"/>
  <c r="I78" i="7"/>
  <c r="H78" i="7"/>
  <c r="G78" i="7"/>
  <c r="F78" i="7"/>
  <c r="I77" i="7"/>
  <c r="H77" i="7"/>
  <c r="G77" i="7"/>
  <c r="F77" i="7"/>
  <c r="I76" i="7"/>
  <c r="H76" i="7"/>
  <c r="G76" i="7"/>
  <c r="F76" i="7"/>
  <c r="E75" i="7"/>
  <c r="D75" i="7"/>
  <c r="C75" i="7"/>
  <c r="B75" i="7"/>
  <c r="H73" i="7"/>
  <c r="G73" i="7"/>
  <c r="E73" i="7"/>
  <c r="E72" i="7"/>
  <c r="E71" i="7"/>
  <c r="E70" i="7"/>
  <c r="I69" i="7"/>
  <c r="H69" i="7"/>
  <c r="G69" i="7"/>
  <c r="F69" i="7"/>
  <c r="I68" i="7"/>
  <c r="H68" i="7"/>
  <c r="G68" i="7"/>
  <c r="F68" i="7"/>
  <c r="I67" i="7"/>
  <c r="H67" i="7"/>
  <c r="G67" i="7"/>
  <c r="F67" i="7"/>
  <c r="I66" i="7"/>
  <c r="H66" i="7"/>
  <c r="G66" i="7"/>
  <c r="F66" i="7"/>
  <c r="E65" i="7"/>
  <c r="D65" i="7"/>
  <c r="C65" i="7"/>
  <c r="B65" i="7"/>
  <c r="H63" i="7"/>
  <c r="G63" i="7"/>
  <c r="E63" i="7"/>
  <c r="E62" i="7"/>
  <c r="E61" i="7"/>
  <c r="E60" i="7"/>
  <c r="I59" i="7"/>
  <c r="H59" i="7"/>
  <c r="G59" i="7"/>
  <c r="F59" i="7"/>
  <c r="I58" i="7"/>
  <c r="H58" i="7"/>
  <c r="G58" i="7"/>
  <c r="F58" i="7"/>
  <c r="I57" i="7"/>
  <c r="H57" i="7"/>
  <c r="G57" i="7"/>
  <c r="F57" i="7"/>
  <c r="I56" i="7"/>
  <c r="H56" i="7"/>
  <c r="G56" i="7"/>
  <c r="F56" i="7"/>
  <c r="E55" i="7"/>
  <c r="D55" i="7"/>
  <c r="C55" i="7"/>
  <c r="B55" i="7"/>
  <c r="H53" i="7"/>
  <c r="G53" i="7"/>
  <c r="E53" i="7"/>
  <c r="E52" i="7"/>
  <c r="E51" i="7"/>
  <c r="E50" i="7"/>
  <c r="I49" i="7"/>
  <c r="H49" i="7"/>
  <c r="G49" i="7"/>
  <c r="F49" i="7"/>
  <c r="I48" i="7"/>
  <c r="H48" i="7"/>
  <c r="G48" i="7"/>
  <c r="F48" i="7"/>
  <c r="I47" i="7"/>
  <c r="H47" i="7"/>
  <c r="G47" i="7"/>
  <c r="F47" i="7"/>
  <c r="I46" i="7"/>
  <c r="H46" i="7"/>
  <c r="G46" i="7"/>
  <c r="F46" i="7"/>
  <c r="D44" i="7"/>
  <c r="C44" i="7"/>
  <c r="B44" i="7"/>
  <c r="H42" i="7"/>
  <c r="G42" i="7"/>
  <c r="E42" i="7"/>
  <c r="E41" i="7"/>
  <c r="E40" i="7"/>
  <c r="I39" i="7"/>
  <c r="H39" i="7"/>
  <c r="G39" i="7"/>
  <c r="F39" i="7"/>
  <c r="I38" i="7"/>
  <c r="H38" i="7"/>
  <c r="G38" i="7"/>
  <c r="F38" i="7"/>
  <c r="I37" i="7"/>
  <c r="H37" i="7"/>
  <c r="G37" i="7"/>
  <c r="F37" i="7"/>
  <c r="D35" i="7"/>
  <c r="C35" i="7"/>
  <c r="B35" i="7"/>
  <c r="A34" i="7"/>
  <c r="A32" i="7"/>
  <c r="A18" i="7"/>
  <c r="A15" i="7"/>
  <c r="A10" i="7"/>
  <c r="G6" i="7"/>
  <c r="B6" i="7"/>
  <c r="A1" i="7"/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86" i="4"/>
  <c r="A287" i="4"/>
  <c r="A288" i="4"/>
  <c r="A289" i="4"/>
  <c r="A290" i="4"/>
  <c r="A291" i="4"/>
  <c r="A292" i="4"/>
  <c r="A293" i="4"/>
  <c r="A294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327" i="4"/>
  <c r="A328" i="4"/>
  <c r="A329" i="4"/>
  <c r="A330" i="4"/>
  <c r="A331" i="4"/>
  <c r="A332" i="4"/>
  <c r="A333" i="4"/>
  <c r="A334" i="4"/>
  <c r="A335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368" i="4"/>
  <c r="A369" i="4"/>
  <c r="A370" i="4"/>
  <c r="A371" i="4"/>
  <c r="A372" i="4"/>
  <c r="A373" i="4"/>
  <c r="A374" i="4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408" i="4"/>
  <c r="A409" i="4"/>
  <c r="A410" i="4"/>
  <c r="A411" i="4"/>
  <c r="A412" i="4"/>
  <c r="A413" i="4"/>
  <c r="A414" i="4"/>
  <c r="A415" i="4"/>
  <c r="A416" i="4"/>
  <c r="A417" i="4"/>
  <c r="A418" i="4"/>
  <c r="A419" i="4"/>
  <c r="A420" i="4"/>
  <c r="A421" i="4"/>
  <c r="A422" i="4"/>
  <c r="A423" i="4"/>
  <c r="A424" i="4"/>
  <c r="A425" i="4"/>
  <c r="A426" i="4"/>
  <c r="A427" i="4"/>
  <c r="A428" i="4"/>
  <c r="A429" i="4"/>
  <c r="A430" i="4"/>
  <c r="A431" i="4"/>
  <c r="A432" i="4"/>
  <c r="A433" i="4"/>
  <c r="A434" i="4"/>
  <c r="A435" i="4"/>
  <c r="A436" i="4"/>
  <c r="A437" i="4"/>
  <c r="A438" i="4"/>
  <c r="A439" i="4"/>
  <c r="A440" i="4"/>
  <c r="A441" i="4"/>
  <c r="A442" i="4"/>
  <c r="A443" i="4"/>
  <c r="A444" i="4"/>
  <c r="A445" i="4"/>
  <c r="A446" i="4"/>
  <c r="A447" i="4"/>
  <c r="A448" i="4"/>
  <c r="A449" i="4"/>
  <c r="A450" i="4"/>
  <c r="A451" i="4"/>
  <c r="A452" i="4"/>
  <c r="A453" i="4"/>
  <c r="A454" i="4"/>
  <c r="A455" i="4"/>
  <c r="A456" i="4"/>
  <c r="A457" i="4"/>
  <c r="A458" i="4"/>
  <c r="A459" i="4"/>
  <c r="A460" i="4"/>
  <c r="A461" i="4"/>
  <c r="A462" i="4"/>
  <c r="A463" i="4"/>
  <c r="A464" i="4"/>
  <c r="A465" i="4"/>
  <c r="A466" i="4"/>
  <c r="A467" i="4"/>
  <c r="A468" i="4"/>
  <c r="A469" i="4"/>
  <c r="A470" i="4"/>
  <c r="A471" i="4"/>
  <c r="A472" i="4"/>
  <c r="A473" i="4"/>
  <c r="A474" i="4"/>
  <c r="A475" i="4"/>
  <c r="A476" i="4"/>
  <c r="A477" i="4"/>
  <c r="A478" i="4"/>
  <c r="A479" i="4"/>
  <c r="A480" i="4"/>
  <c r="A481" i="4"/>
  <c r="A482" i="4"/>
  <c r="A483" i="4"/>
  <c r="A484" i="4"/>
  <c r="A485" i="4"/>
  <c r="A486" i="4"/>
  <c r="A487" i="4"/>
  <c r="A488" i="4"/>
  <c r="A489" i="4"/>
  <c r="A490" i="4"/>
  <c r="A491" i="4"/>
  <c r="A492" i="4"/>
  <c r="A493" i="4"/>
  <c r="A494" i="4"/>
  <c r="A495" i="4"/>
  <c r="A496" i="4"/>
  <c r="A497" i="4"/>
  <c r="A498" i="4"/>
  <c r="A499" i="4"/>
  <c r="A500" i="4"/>
  <c r="A501" i="4"/>
  <c r="A502" i="4"/>
  <c r="A503" i="4"/>
  <c r="A504" i="4"/>
  <c r="A505" i="4"/>
  <c r="A506" i="4"/>
  <c r="A507" i="4"/>
  <c r="A508" i="4"/>
  <c r="A509" i="4"/>
  <c r="A510" i="4"/>
  <c r="A511" i="4"/>
  <c r="A512" i="4"/>
  <c r="A513" i="4"/>
  <c r="A514" i="4"/>
  <c r="A515" i="4"/>
  <c r="A516" i="4"/>
  <c r="A517" i="4"/>
  <c r="A518" i="4"/>
  <c r="A519" i="4"/>
  <c r="A520" i="4"/>
  <c r="A521" i="4"/>
  <c r="A522" i="4"/>
  <c r="A523" i="4"/>
  <c r="A524" i="4"/>
  <c r="A525" i="4"/>
  <c r="A526" i="4"/>
  <c r="A527" i="4"/>
  <c r="A528" i="4"/>
  <c r="A529" i="4"/>
  <c r="A530" i="4"/>
  <c r="A531" i="4"/>
  <c r="A532" i="4"/>
  <c r="A533" i="4"/>
  <c r="A534" i="4"/>
  <c r="A535" i="4"/>
  <c r="A536" i="4"/>
  <c r="A537" i="4"/>
  <c r="A538" i="4"/>
  <c r="A539" i="4"/>
  <c r="A540" i="4"/>
  <c r="A541" i="4"/>
  <c r="A542" i="4"/>
  <c r="A543" i="4"/>
  <c r="A544" i="4"/>
  <c r="A545" i="4"/>
  <c r="A546" i="4"/>
  <c r="A547" i="4"/>
  <c r="A548" i="4"/>
  <c r="A549" i="4"/>
  <c r="A550" i="4"/>
  <c r="A551" i="4"/>
  <c r="A552" i="4"/>
  <c r="A553" i="4"/>
  <c r="A554" i="4"/>
  <c r="A555" i="4"/>
  <c r="A556" i="4"/>
  <c r="A557" i="4"/>
  <c r="A558" i="4"/>
  <c r="A559" i="4"/>
  <c r="A560" i="4"/>
  <c r="A561" i="4"/>
  <c r="A562" i="4"/>
  <c r="A563" i="4"/>
  <c r="A564" i="4"/>
  <c r="A565" i="4"/>
  <c r="A566" i="4"/>
  <c r="A567" i="4"/>
  <c r="A568" i="4"/>
  <c r="A569" i="4"/>
  <c r="A570" i="4"/>
  <c r="A571" i="4"/>
  <c r="A572" i="4"/>
  <c r="A573" i="4"/>
  <c r="A574" i="4"/>
  <c r="A575" i="4"/>
  <c r="A576" i="4"/>
  <c r="A577" i="4"/>
  <c r="A578" i="4"/>
  <c r="A579" i="4"/>
  <c r="A580" i="4"/>
  <c r="A581" i="4"/>
  <c r="A582" i="4"/>
  <c r="A583" i="4"/>
  <c r="A584" i="4"/>
  <c r="A585" i="4"/>
  <c r="A586" i="4"/>
  <c r="A587" i="4"/>
  <c r="A588" i="4"/>
  <c r="A589" i="4"/>
  <c r="A590" i="4"/>
  <c r="A591" i="4"/>
  <c r="A592" i="4"/>
  <c r="A593" i="4"/>
  <c r="A594" i="4"/>
  <c r="A595" i="4"/>
  <c r="A596" i="4"/>
  <c r="A597" i="4"/>
  <c r="A598" i="4"/>
  <c r="A599" i="4"/>
  <c r="A600" i="4"/>
  <c r="A601" i="4"/>
  <c r="A602" i="4"/>
  <c r="A603" i="4"/>
  <c r="A604" i="4"/>
  <c r="A605" i="4"/>
  <c r="A606" i="4"/>
  <c r="A607" i="4"/>
  <c r="A608" i="4"/>
  <c r="A609" i="4"/>
  <c r="A610" i="4"/>
  <c r="A611" i="4"/>
  <c r="A612" i="4"/>
  <c r="A613" i="4"/>
  <c r="A614" i="4"/>
  <c r="A615" i="4"/>
  <c r="A616" i="4"/>
  <c r="A617" i="4"/>
  <c r="A618" i="4"/>
  <c r="A619" i="4"/>
  <c r="A620" i="4"/>
  <c r="A621" i="4"/>
  <c r="A622" i="4"/>
  <c r="A623" i="4"/>
  <c r="A624" i="4"/>
  <c r="A625" i="4"/>
  <c r="A626" i="4"/>
  <c r="A627" i="4"/>
  <c r="A628" i="4"/>
  <c r="A629" i="4"/>
  <c r="A630" i="4"/>
  <c r="A631" i="4"/>
  <c r="A632" i="4"/>
  <c r="A633" i="4"/>
  <c r="A634" i="4"/>
  <c r="A635" i="4"/>
  <c r="A636" i="4"/>
  <c r="A637" i="4"/>
  <c r="A638" i="4"/>
  <c r="A639" i="4"/>
  <c r="A640" i="4"/>
  <c r="A641" i="4"/>
  <c r="A642" i="4"/>
  <c r="A643" i="4"/>
  <c r="A644" i="4"/>
  <c r="A645" i="4"/>
  <c r="A646" i="4"/>
  <c r="A647" i="4"/>
  <c r="A648" i="4"/>
  <c r="A649" i="4"/>
  <c r="A650" i="4"/>
  <c r="A651" i="4"/>
  <c r="A652" i="4"/>
  <c r="A653" i="4"/>
  <c r="A654" i="4"/>
  <c r="A655" i="4"/>
  <c r="A656" i="4"/>
  <c r="A657" i="4"/>
  <c r="A658" i="4"/>
  <c r="A659" i="4"/>
  <c r="A660" i="4"/>
  <c r="A661" i="4"/>
  <c r="A662" i="4"/>
  <c r="A663" i="4"/>
  <c r="A664" i="4"/>
  <c r="A665" i="4"/>
  <c r="A666" i="4"/>
  <c r="A667" i="4"/>
  <c r="A668" i="4"/>
  <c r="A669" i="4"/>
  <c r="A670" i="4"/>
  <c r="A671" i="4"/>
  <c r="A672" i="4"/>
  <c r="A673" i="4"/>
  <c r="A674" i="4"/>
  <c r="A675" i="4"/>
  <c r="A676" i="4"/>
  <c r="A677" i="4"/>
  <c r="A678" i="4"/>
  <c r="A679" i="4"/>
  <c r="A680" i="4"/>
  <c r="A681" i="4"/>
  <c r="A682" i="4"/>
  <c r="A683" i="4"/>
  <c r="A684" i="4"/>
  <c r="A685" i="4"/>
  <c r="A686" i="4"/>
  <c r="A687" i="4"/>
  <c r="A688" i="4"/>
  <c r="A689" i="4"/>
  <c r="A690" i="4"/>
  <c r="A691" i="4"/>
  <c r="A692" i="4"/>
  <c r="A693" i="4"/>
  <c r="A694" i="4"/>
  <c r="A695" i="4"/>
  <c r="A696" i="4"/>
  <c r="A697" i="4"/>
  <c r="A698" i="4"/>
  <c r="A699" i="4"/>
  <c r="A700" i="4"/>
  <c r="A701" i="4"/>
  <c r="A702" i="4"/>
  <c r="A703" i="4"/>
  <c r="A704" i="4"/>
  <c r="A705" i="4"/>
  <c r="A706" i="4"/>
  <c r="A707" i="4"/>
  <c r="A708" i="4"/>
  <c r="A709" i="4"/>
  <c r="A710" i="4"/>
  <c r="A711" i="4"/>
  <c r="A712" i="4"/>
  <c r="A713" i="4"/>
  <c r="A714" i="4"/>
  <c r="A715" i="4"/>
  <c r="A716" i="4"/>
  <c r="A717" i="4"/>
  <c r="A718" i="4"/>
  <c r="A719" i="4"/>
  <c r="A720" i="4"/>
  <c r="A721" i="4"/>
  <c r="A722" i="4"/>
  <c r="A723" i="4"/>
  <c r="A724" i="4"/>
  <c r="A725" i="4"/>
  <c r="A726" i="4"/>
  <c r="A727" i="4"/>
  <c r="A728" i="4"/>
  <c r="A729" i="4"/>
  <c r="A730" i="4"/>
  <c r="A731" i="4"/>
  <c r="A732" i="4"/>
  <c r="A733" i="4"/>
  <c r="A734" i="4"/>
  <c r="A735" i="4"/>
  <c r="A736" i="4"/>
  <c r="A737" i="4"/>
  <c r="A738" i="4"/>
  <c r="A739" i="4"/>
  <c r="A740" i="4"/>
  <c r="A741" i="4"/>
  <c r="A742" i="4"/>
  <c r="A743" i="4"/>
  <c r="A744" i="4"/>
  <c r="A745" i="4"/>
  <c r="A746" i="4"/>
  <c r="A747" i="4"/>
  <c r="A748" i="4"/>
  <c r="A749" i="4"/>
  <c r="A750" i="4"/>
  <c r="A751" i="4"/>
  <c r="A752" i="4"/>
  <c r="A753" i="4"/>
  <c r="A754" i="4"/>
  <c r="A755" i="4"/>
  <c r="A756" i="4"/>
  <c r="A757" i="4"/>
  <c r="A758" i="4"/>
  <c r="A759" i="4"/>
  <c r="A760" i="4"/>
  <c r="A761" i="4"/>
  <c r="A762" i="4"/>
  <c r="A763" i="4"/>
  <c r="A764" i="4"/>
  <c r="A765" i="4"/>
  <c r="A766" i="4"/>
  <c r="A767" i="4"/>
  <c r="A768" i="4"/>
  <c r="A769" i="4"/>
  <c r="A770" i="4"/>
  <c r="A771" i="4"/>
  <c r="A772" i="4"/>
  <c r="A773" i="4"/>
  <c r="A774" i="4"/>
  <c r="A775" i="4"/>
  <c r="A776" i="4"/>
  <c r="A777" i="4"/>
  <c r="A778" i="4"/>
  <c r="A779" i="4"/>
  <c r="A780" i="4"/>
  <c r="A781" i="4"/>
  <c r="A782" i="4"/>
  <c r="A783" i="4"/>
  <c r="A784" i="4"/>
  <c r="A785" i="4"/>
  <c r="A786" i="4"/>
  <c r="A787" i="4"/>
  <c r="A788" i="4"/>
  <c r="A789" i="4"/>
  <c r="A790" i="4"/>
  <c r="A791" i="4"/>
  <c r="A792" i="4"/>
  <c r="A793" i="4"/>
  <c r="A794" i="4"/>
  <c r="A795" i="4"/>
  <c r="A796" i="4"/>
  <c r="A797" i="4"/>
  <c r="A798" i="4"/>
  <c r="A799" i="4"/>
  <c r="A800" i="4"/>
  <c r="A801" i="4"/>
  <c r="A802" i="4"/>
  <c r="A803" i="4"/>
  <c r="A804" i="4"/>
  <c r="A805" i="4"/>
  <c r="A806" i="4"/>
  <c r="A807" i="4"/>
  <c r="A808" i="4"/>
  <c r="A809" i="4"/>
  <c r="A810" i="4"/>
  <c r="A811" i="4"/>
  <c r="A812" i="4"/>
  <c r="A813" i="4"/>
  <c r="A814" i="4"/>
  <c r="A815" i="4"/>
  <c r="A816" i="4"/>
  <c r="A817" i="4"/>
  <c r="A818" i="4"/>
  <c r="A819" i="4"/>
  <c r="A820" i="4"/>
  <c r="A821" i="4"/>
  <c r="A822" i="4"/>
  <c r="A823" i="4"/>
  <c r="A824" i="4"/>
  <c r="A825" i="4"/>
  <c r="A826" i="4"/>
  <c r="A827" i="4"/>
  <c r="A828" i="4"/>
  <c r="A829" i="4"/>
  <c r="A830" i="4"/>
  <c r="A831" i="4"/>
  <c r="A832" i="4"/>
  <c r="A833" i="4"/>
  <c r="A834" i="4"/>
  <c r="A835" i="4"/>
  <c r="A836" i="4"/>
  <c r="A837" i="4"/>
  <c r="A838" i="4"/>
  <c r="A1" i="3"/>
  <c r="Y1" i="3"/>
  <c r="CU1" i="3"/>
  <c r="CY1" i="3"/>
  <c r="CZ1" i="3"/>
  <c r="DA1" i="3"/>
  <c r="DB1" i="3"/>
  <c r="DC1" i="3"/>
  <c r="A2" i="3"/>
  <c r="Y2" i="3"/>
  <c r="CX2" i="3" s="1"/>
  <c r="DH2" i="3" s="1"/>
  <c r="CW2" i="3"/>
  <c r="CY2" i="3"/>
  <c r="CZ2" i="3"/>
  <c r="DA2" i="3"/>
  <c r="DB2" i="3"/>
  <c r="DC2" i="3"/>
  <c r="DF2" i="3"/>
  <c r="DG2" i="3"/>
  <c r="DJ2" i="3" s="1"/>
  <c r="A3" i="3"/>
  <c r="Y3" i="3"/>
  <c r="CX3" i="3" s="1"/>
  <c r="CY3" i="3"/>
  <c r="CZ3" i="3"/>
  <c r="DB3" i="3" s="1"/>
  <c r="DA3" i="3"/>
  <c r="DC3" i="3"/>
  <c r="DI3" i="3"/>
  <c r="A4" i="3"/>
  <c r="Y4" i="3"/>
  <c r="CU4" i="3"/>
  <c r="CY4" i="3"/>
  <c r="CZ4" i="3"/>
  <c r="DA4" i="3"/>
  <c r="DB4" i="3"/>
  <c r="DC4" i="3"/>
  <c r="A5" i="3"/>
  <c r="Y5" i="3"/>
  <c r="CW5" i="3"/>
  <c r="CX5" i="3"/>
  <c r="CY5" i="3"/>
  <c r="CZ5" i="3"/>
  <c r="DB5" i="3" s="1"/>
  <c r="DA5" i="3"/>
  <c r="DC5" i="3"/>
  <c r="A6" i="3"/>
  <c r="Y6" i="3"/>
  <c r="CX6" i="3" s="1"/>
  <c r="CY6" i="3"/>
  <c r="CZ6" i="3"/>
  <c r="DA6" i="3"/>
  <c r="DB6" i="3"/>
  <c r="DC6" i="3"/>
  <c r="A7" i="3"/>
  <c r="Y7" i="3"/>
  <c r="CY7" i="3"/>
  <c r="CZ7" i="3"/>
  <c r="DA7" i="3"/>
  <c r="DB7" i="3"/>
  <c r="DC7" i="3"/>
  <c r="A8" i="3"/>
  <c r="Y8" i="3"/>
  <c r="CY8" i="3"/>
  <c r="CZ8" i="3"/>
  <c r="DB8" i="3" s="1"/>
  <c r="DA8" i="3"/>
  <c r="DC8" i="3"/>
  <c r="A9" i="3"/>
  <c r="Y9" i="3"/>
  <c r="CY9" i="3"/>
  <c r="CZ9" i="3"/>
  <c r="DB9" i="3" s="1"/>
  <c r="DA9" i="3"/>
  <c r="DC9" i="3"/>
  <c r="A10" i="3"/>
  <c r="Y10" i="3"/>
  <c r="CV10" i="3" s="1"/>
  <c r="CU10" i="3"/>
  <c r="CX10" i="3"/>
  <c r="CY10" i="3"/>
  <c r="CZ10" i="3"/>
  <c r="DA10" i="3"/>
  <c r="DB10" i="3"/>
  <c r="DC10" i="3"/>
  <c r="A11" i="3"/>
  <c r="Y11" i="3"/>
  <c r="CX11" i="3" s="1"/>
  <c r="DF11" i="3" s="1"/>
  <c r="DJ11" i="3" s="1"/>
  <c r="CY11" i="3"/>
  <c r="CZ11" i="3"/>
  <c r="DA11" i="3"/>
  <c r="DB11" i="3"/>
  <c r="DC11" i="3"/>
  <c r="DG11" i="3"/>
  <c r="A12" i="3"/>
  <c r="Y12" i="3"/>
  <c r="CX12" i="3" s="1"/>
  <c r="DG12" i="3" s="1"/>
  <c r="CY12" i="3"/>
  <c r="CZ12" i="3"/>
  <c r="DB12" i="3" s="1"/>
  <c r="DA12" i="3"/>
  <c r="DC12" i="3"/>
  <c r="DF12" i="3"/>
  <c r="DJ12" i="3" s="1"/>
  <c r="DH12" i="3"/>
  <c r="DI12" i="3"/>
  <c r="A13" i="3"/>
  <c r="Y13" i="3"/>
  <c r="CX13" i="3"/>
  <c r="DF13" i="3" s="1"/>
  <c r="DJ13" i="3" s="1"/>
  <c r="CY13" i="3"/>
  <c r="CZ13" i="3"/>
  <c r="DB13" i="3" s="1"/>
  <c r="DA13" i="3"/>
  <c r="DC13" i="3"/>
  <c r="DG13" i="3"/>
  <c r="DH13" i="3"/>
  <c r="DI13" i="3"/>
  <c r="A14" i="3"/>
  <c r="Y14" i="3"/>
  <c r="CU14" i="3"/>
  <c r="CY14" i="3"/>
  <c r="CZ14" i="3"/>
  <c r="DB14" i="3" s="1"/>
  <c r="DA14" i="3"/>
  <c r="DC14" i="3"/>
  <c r="A15" i="3"/>
  <c r="Y15" i="3"/>
  <c r="CX15" i="3"/>
  <c r="CY15" i="3"/>
  <c r="CZ15" i="3"/>
  <c r="DA15" i="3"/>
  <c r="DB15" i="3"/>
  <c r="DC15" i="3"/>
  <c r="A16" i="3"/>
  <c r="Y16" i="3"/>
  <c r="CX16" i="3" s="1"/>
  <c r="CY16" i="3"/>
  <c r="CZ16" i="3"/>
  <c r="DB16" i="3" s="1"/>
  <c r="DA16" i="3"/>
  <c r="DC16" i="3"/>
  <c r="A17" i="3"/>
  <c r="Y17" i="3"/>
  <c r="CX17" i="3" s="1"/>
  <c r="CY17" i="3"/>
  <c r="CZ17" i="3"/>
  <c r="DA17" i="3"/>
  <c r="DB17" i="3"/>
  <c r="DC17" i="3"/>
  <c r="A18" i="3"/>
  <c r="Y18" i="3"/>
  <c r="CU18" i="3"/>
  <c r="CY18" i="3"/>
  <c r="CZ18" i="3"/>
  <c r="DA18" i="3"/>
  <c r="DB18" i="3"/>
  <c r="DC18" i="3"/>
  <c r="A19" i="3"/>
  <c r="Y19" i="3"/>
  <c r="CX19" i="3" s="1"/>
  <c r="DF19" i="3" s="1"/>
  <c r="CY19" i="3"/>
  <c r="CZ19" i="3"/>
  <c r="DB19" i="3" s="1"/>
  <c r="DA19" i="3"/>
  <c r="DC19" i="3"/>
  <c r="DG19" i="3"/>
  <c r="DH19" i="3"/>
  <c r="DI19" i="3"/>
  <c r="DJ19" i="3"/>
  <c r="A20" i="3"/>
  <c r="Y20" i="3"/>
  <c r="CU20" i="3"/>
  <c r="CY20" i="3"/>
  <c r="CZ20" i="3"/>
  <c r="DA20" i="3"/>
  <c r="DB20" i="3"/>
  <c r="DC20" i="3"/>
  <c r="A21" i="3"/>
  <c r="Y21" i="3"/>
  <c r="CX21" i="3" s="1"/>
  <c r="CY21" i="3"/>
  <c r="CZ21" i="3"/>
  <c r="DB21" i="3" s="1"/>
  <c r="DA21" i="3"/>
  <c r="DC21" i="3"/>
  <c r="A22" i="3"/>
  <c r="Y22" i="3"/>
  <c r="CX22" i="3"/>
  <c r="CY22" i="3"/>
  <c r="CZ22" i="3"/>
  <c r="DB22" i="3" s="1"/>
  <c r="DA22" i="3"/>
  <c r="DC22" i="3"/>
  <c r="A23" i="3"/>
  <c r="Y23" i="3"/>
  <c r="CX23" i="3" s="1"/>
  <c r="DF23" i="3" s="1"/>
  <c r="DJ23" i="3" s="1"/>
  <c r="CY23" i="3"/>
  <c r="CZ23" i="3"/>
  <c r="DB23" i="3" s="1"/>
  <c r="DA23" i="3"/>
  <c r="DC23" i="3"/>
  <c r="A24" i="3"/>
  <c r="Y24" i="3"/>
  <c r="CV24" i="3" s="1"/>
  <c r="CU24" i="3"/>
  <c r="CX24" i="3"/>
  <c r="DG24" i="3" s="1"/>
  <c r="CY24" i="3"/>
  <c r="CZ24" i="3"/>
  <c r="DA24" i="3"/>
  <c r="DB24" i="3"/>
  <c r="DC24" i="3"/>
  <c r="DF24" i="3"/>
  <c r="A25" i="3"/>
  <c r="Y25" i="3"/>
  <c r="CX25" i="3"/>
  <c r="DF25" i="3" s="1"/>
  <c r="DJ25" i="3" s="1"/>
  <c r="CY25" i="3"/>
  <c r="CZ25" i="3"/>
  <c r="DA25" i="3"/>
  <c r="DB25" i="3"/>
  <c r="DC25" i="3"/>
  <c r="DG25" i="3"/>
  <c r="DH25" i="3"/>
  <c r="DI25" i="3"/>
  <c r="A26" i="3"/>
  <c r="Y26" i="3"/>
  <c r="CY26" i="3"/>
  <c r="CZ26" i="3"/>
  <c r="DB26" i="3" s="1"/>
  <c r="DA26" i="3"/>
  <c r="DC26" i="3"/>
  <c r="A27" i="3"/>
  <c r="Y27" i="3"/>
  <c r="CY27" i="3"/>
  <c r="CZ27" i="3"/>
  <c r="DB27" i="3" s="1"/>
  <c r="DA27" i="3"/>
  <c r="DC27" i="3"/>
  <c r="A28" i="3"/>
  <c r="Y28" i="3"/>
  <c r="CY28" i="3"/>
  <c r="CZ28" i="3"/>
  <c r="DB28" i="3" s="1"/>
  <c r="DA28" i="3"/>
  <c r="DC28" i="3"/>
  <c r="A29" i="3"/>
  <c r="Y29" i="3"/>
  <c r="CY29" i="3"/>
  <c r="CZ29" i="3"/>
  <c r="DA29" i="3"/>
  <c r="DB29" i="3"/>
  <c r="DC29" i="3"/>
  <c r="A30" i="3"/>
  <c r="Y30" i="3"/>
  <c r="CY30" i="3"/>
  <c r="CZ30" i="3"/>
  <c r="DA30" i="3"/>
  <c r="DB30" i="3"/>
  <c r="DC30" i="3"/>
  <c r="A31" i="3"/>
  <c r="Y31" i="3"/>
  <c r="CU31" i="3"/>
  <c r="CY31" i="3"/>
  <c r="CZ31" i="3"/>
  <c r="DB31" i="3" s="1"/>
  <c r="DA31" i="3"/>
  <c r="DC31" i="3"/>
  <c r="A32" i="3"/>
  <c r="Y32" i="3"/>
  <c r="CW32" i="3"/>
  <c r="CX32" i="3"/>
  <c r="CY32" i="3"/>
  <c r="CZ32" i="3"/>
  <c r="DB32" i="3" s="1"/>
  <c r="DA32" i="3"/>
  <c r="DC32" i="3"/>
  <c r="A33" i="3"/>
  <c r="Y33" i="3"/>
  <c r="CX33" i="3"/>
  <c r="DG33" i="3" s="1"/>
  <c r="CY33" i="3"/>
  <c r="CZ33" i="3"/>
  <c r="DB33" i="3" s="1"/>
  <c r="DA33" i="3"/>
  <c r="DC33" i="3"/>
  <c r="DF33" i="3"/>
  <c r="DJ33" i="3" s="1"/>
  <c r="A34" i="3"/>
  <c r="Y34" i="3"/>
  <c r="CU34" i="3"/>
  <c r="CY34" i="3"/>
  <c r="CZ34" i="3"/>
  <c r="DB34" i="3" s="1"/>
  <c r="DA34" i="3"/>
  <c r="DC34" i="3"/>
  <c r="A35" i="3"/>
  <c r="Y35" i="3"/>
  <c r="CX35" i="3" s="1"/>
  <c r="CY35" i="3"/>
  <c r="CZ35" i="3"/>
  <c r="DB35" i="3" s="1"/>
  <c r="DA35" i="3"/>
  <c r="DC35" i="3"/>
  <c r="DG35" i="3"/>
  <c r="DH35" i="3"/>
  <c r="A36" i="3"/>
  <c r="Y36" i="3"/>
  <c r="CX36" i="3"/>
  <c r="CY36" i="3"/>
  <c r="CZ36" i="3"/>
  <c r="DB36" i="3" s="1"/>
  <c r="DA36" i="3"/>
  <c r="DC36" i="3"/>
  <c r="DI36" i="3"/>
  <c r="A37" i="3"/>
  <c r="Y37" i="3"/>
  <c r="CX37" i="3"/>
  <c r="CY37" i="3"/>
  <c r="CZ37" i="3"/>
  <c r="DA37" i="3"/>
  <c r="DB37" i="3"/>
  <c r="DC37" i="3"/>
  <c r="A38" i="3"/>
  <c r="Y38" i="3"/>
  <c r="CX38" i="3" s="1"/>
  <c r="CY38" i="3"/>
  <c r="CZ38" i="3"/>
  <c r="DB38" i="3" s="1"/>
  <c r="DA38" i="3"/>
  <c r="DC38" i="3"/>
  <c r="A39" i="3"/>
  <c r="Y39" i="3"/>
  <c r="CX39" i="3"/>
  <c r="CY39" i="3"/>
  <c r="CZ39" i="3"/>
  <c r="DA39" i="3"/>
  <c r="DB39" i="3"/>
  <c r="DC39" i="3"/>
  <c r="A40" i="3"/>
  <c r="Y40" i="3"/>
  <c r="CX40" i="3"/>
  <c r="DF40" i="3" s="1"/>
  <c r="DJ40" i="3" s="1"/>
  <c r="CY40" i="3"/>
  <c r="CZ40" i="3"/>
  <c r="DB40" i="3" s="1"/>
  <c r="DA40" i="3"/>
  <c r="DC40" i="3"/>
  <c r="DG40" i="3"/>
  <c r="DH40" i="3"/>
  <c r="DI40" i="3"/>
  <c r="A41" i="3"/>
  <c r="Y41" i="3"/>
  <c r="CX41" i="3"/>
  <c r="CY41" i="3"/>
  <c r="CZ41" i="3"/>
  <c r="DA41" i="3"/>
  <c r="DB41" i="3"/>
  <c r="DC41" i="3"/>
  <c r="A42" i="3"/>
  <c r="Y42" i="3"/>
  <c r="CX42" i="3" s="1"/>
  <c r="DG42" i="3" s="1"/>
  <c r="CY42" i="3"/>
  <c r="CZ42" i="3"/>
  <c r="DB42" i="3" s="1"/>
  <c r="DA42" i="3"/>
  <c r="DC42" i="3"/>
  <c r="A43" i="3"/>
  <c r="Y43" i="3"/>
  <c r="CX43" i="3" s="1"/>
  <c r="CY43" i="3"/>
  <c r="CZ43" i="3"/>
  <c r="DB43" i="3" s="1"/>
  <c r="DA43" i="3"/>
  <c r="DC43" i="3"/>
  <c r="A44" i="3"/>
  <c r="Y44" i="3"/>
  <c r="CX44" i="3"/>
  <c r="CY44" i="3"/>
  <c r="CZ44" i="3"/>
  <c r="DA44" i="3"/>
  <c r="DB44" i="3"/>
  <c r="DC44" i="3"/>
  <c r="A45" i="3"/>
  <c r="Y45" i="3"/>
  <c r="CX45" i="3"/>
  <c r="CY45" i="3"/>
  <c r="CZ45" i="3"/>
  <c r="DB45" i="3" s="1"/>
  <c r="DA45" i="3"/>
  <c r="DC45" i="3"/>
  <c r="A46" i="3"/>
  <c r="Y46" i="3"/>
  <c r="CX46" i="3" s="1"/>
  <c r="CY46" i="3"/>
  <c r="CZ46" i="3"/>
  <c r="DB46" i="3" s="1"/>
  <c r="DA46" i="3"/>
  <c r="DC46" i="3"/>
  <c r="DF46" i="3"/>
  <c r="DG46" i="3"/>
  <c r="DH46" i="3"/>
  <c r="DI46" i="3"/>
  <c r="DJ46" i="3"/>
  <c r="A47" i="3"/>
  <c r="Y47" i="3"/>
  <c r="CX47" i="3"/>
  <c r="DG47" i="3" s="1"/>
  <c r="CY47" i="3"/>
  <c r="CZ47" i="3"/>
  <c r="DB47" i="3" s="1"/>
  <c r="DA47" i="3"/>
  <c r="DC47" i="3"/>
  <c r="DF47" i="3"/>
  <c r="DH47" i="3"/>
  <c r="DI47" i="3"/>
  <c r="DJ47" i="3"/>
  <c r="A48" i="3"/>
  <c r="Y48" i="3"/>
  <c r="CX48" i="3" s="1"/>
  <c r="CU48" i="3"/>
  <c r="CV48" i="3"/>
  <c r="CY48" i="3"/>
  <c r="CZ48" i="3"/>
  <c r="DB48" i="3" s="1"/>
  <c r="DA48" i="3"/>
  <c r="DC48" i="3"/>
  <c r="A49" i="3"/>
  <c r="Y49" i="3"/>
  <c r="CX49" i="3" s="1"/>
  <c r="DI49" i="3" s="1"/>
  <c r="CW49" i="3"/>
  <c r="CY49" i="3"/>
  <c r="CZ49" i="3"/>
  <c r="DB49" i="3" s="1"/>
  <c r="DA49" i="3"/>
  <c r="DC49" i="3"/>
  <c r="A50" i="3"/>
  <c r="Y50" i="3"/>
  <c r="CX50" i="3" s="1"/>
  <c r="CY50" i="3"/>
  <c r="CZ50" i="3"/>
  <c r="DA50" i="3"/>
  <c r="DB50" i="3"/>
  <c r="DC50" i="3"/>
  <c r="A51" i="3"/>
  <c r="Y51" i="3"/>
  <c r="CX51" i="3" s="1"/>
  <c r="CY51" i="3"/>
  <c r="CZ51" i="3"/>
  <c r="DB51" i="3" s="1"/>
  <c r="DA51" i="3"/>
  <c r="DC51" i="3"/>
  <c r="DF51" i="3"/>
  <c r="DJ51" i="3" s="1"/>
  <c r="DG51" i="3"/>
  <c r="A52" i="3"/>
  <c r="Y52" i="3"/>
  <c r="CU52" i="3"/>
  <c r="CV52" i="3"/>
  <c r="CX52" i="3"/>
  <c r="DI52" i="3" s="1"/>
  <c r="DJ52" i="3" s="1"/>
  <c r="CY52" i="3"/>
  <c r="CZ52" i="3"/>
  <c r="DB52" i="3" s="1"/>
  <c r="DA52" i="3"/>
  <c r="DC52" i="3"/>
  <c r="DF52" i="3"/>
  <c r="DG52" i="3"/>
  <c r="DH52" i="3"/>
  <c r="A53" i="3"/>
  <c r="Y53" i="3"/>
  <c r="CW53" i="3" s="1"/>
  <c r="CY53" i="3"/>
  <c r="CZ53" i="3"/>
  <c r="DB53" i="3" s="1"/>
  <c r="DA53" i="3"/>
  <c r="DC53" i="3"/>
  <c r="A54" i="3"/>
  <c r="Y54" i="3"/>
  <c r="CX54" i="3"/>
  <c r="CY54" i="3"/>
  <c r="CZ54" i="3"/>
  <c r="DA54" i="3"/>
  <c r="DB54" i="3"/>
  <c r="DC54" i="3"/>
  <c r="DG54" i="3"/>
  <c r="DI54" i="3"/>
  <c r="A55" i="3"/>
  <c r="Y55" i="3"/>
  <c r="CU55" i="3"/>
  <c r="CY55" i="3"/>
  <c r="CZ55" i="3"/>
  <c r="DB55" i="3" s="1"/>
  <c r="DA55" i="3"/>
  <c r="DC55" i="3"/>
  <c r="A56" i="3"/>
  <c r="Y56" i="3"/>
  <c r="CX56" i="3" s="1"/>
  <c r="CW56" i="3"/>
  <c r="CY56" i="3"/>
  <c r="CZ56" i="3"/>
  <c r="DB56" i="3" s="1"/>
  <c r="DA56" i="3"/>
  <c r="DC56" i="3"/>
  <c r="A57" i="3"/>
  <c r="Y57" i="3"/>
  <c r="CX57" i="3" s="1"/>
  <c r="CY57" i="3"/>
  <c r="CZ57" i="3"/>
  <c r="DB57" i="3" s="1"/>
  <c r="DA57" i="3"/>
  <c r="DC57" i="3"/>
  <c r="A58" i="3"/>
  <c r="Y58" i="3"/>
  <c r="CU58" i="3"/>
  <c r="CV58" i="3"/>
  <c r="CX58" i="3"/>
  <c r="CY58" i="3"/>
  <c r="CZ58" i="3"/>
  <c r="DA58" i="3"/>
  <c r="DB58" i="3"/>
  <c r="DC58" i="3"/>
  <c r="A59" i="3"/>
  <c r="Y59" i="3"/>
  <c r="CX59" i="3" s="1"/>
  <c r="CY59" i="3"/>
  <c r="CZ59" i="3"/>
  <c r="DA59" i="3"/>
  <c r="DB59" i="3"/>
  <c r="DC59" i="3"/>
  <c r="DF59" i="3"/>
  <c r="DJ59" i="3" s="1"/>
  <c r="A60" i="3"/>
  <c r="Y60" i="3"/>
  <c r="CX60" i="3" s="1"/>
  <c r="CY60" i="3"/>
  <c r="CZ60" i="3"/>
  <c r="DB60" i="3" s="1"/>
  <c r="DA60" i="3"/>
  <c r="DC60" i="3"/>
  <c r="DF60" i="3"/>
  <c r="DG60" i="3"/>
  <c r="DH60" i="3"/>
  <c r="DI60" i="3"/>
  <c r="DJ60" i="3"/>
  <c r="A61" i="3"/>
  <c r="Y61" i="3"/>
  <c r="CX61" i="3"/>
  <c r="CY61" i="3"/>
  <c r="CZ61" i="3"/>
  <c r="DB61" i="3" s="1"/>
  <c r="DA61" i="3"/>
  <c r="DC61" i="3"/>
  <c r="A62" i="3"/>
  <c r="Y62" i="3"/>
  <c r="CX62" i="3"/>
  <c r="CY62" i="3"/>
  <c r="CZ62" i="3"/>
  <c r="DB62" i="3" s="1"/>
  <c r="DA62" i="3"/>
  <c r="DC62" i="3"/>
  <c r="A63" i="3"/>
  <c r="Y63" i="3"/>
  <c r="CX63" i="3"/>
  <c r="CY63" i="3"/>
  <c r="CZ63" i="3"/>
  <c r="DB63" i="3" s="1"/>
  <c r="DA63" i="3"/>
  <c r="DC63" i="3"/>
  <c r="A64" i="3"/>
  <c r="Y64" i="3"/>
  <c r="CX64" i="3"/>
  <c r="DG64" i="3" s="1"/>
  <c r="CY64" i="3"/>
  <c r="CZ64" i="3"/>
  <c r="DB64" i="3" s="1"/>
  <c r="DA64" i="3"/>
  <c r="DC64" i="3"/>
  <c r="DF64" i="3"/>
  <c r="DJ64" i="3" s="1"/>
  <c r="A65" i="3"/>
  <c r="Y65" i="3"/>
  <c r="CX65" i="3"/>
  <c r="CY65" i="3"/>
  <c r="CZ65" i="3"/>
  <c r="DA65" i="3"/>
  <c r="DB65" i="3"/>
  <c r="DC65" i="3"/>
  <c r="A66" i="3"/>
  <c r="Y66" i="3"/>
  <c r="CX66" i="3"/>
  <c r="DF66" i="3" s="1"/>
  <c r="DJ66" i="3" s="1"/>
  <c r="CY66" i="3"/>
  <c r="CZ66" i="3"/>
  <c r="DA66" i="3"/>
  <c r="DB66" i="3"/>
  <c r="DC66" i="3"/>
  <c r="DG66" i="3"/>
  <c r="DH66" i="3"/>
  <c r="DI66" i="3"/>
  <c r="A67" i="3"/>
  <c r="Y67" i="3"/>
  <c r="CX67" i="3" s="1"/>
  <c r="CY67" i="3"/>
  <c r="CZ67" i="3"/>
  <c r="DB67" i="3" s="1"/>
  <c r="DA67" i="3"/>
  <c r="DC67" i="3"/>
  <c r="A68" i="3"/>
  <c r="Y68" i="3"/>
  <c r="CX68" i="3" s="1"/>
  <c r="CU68" i="3"/>
  <c r="CV68" i="3"/>
  <c r="CY68" i="3"/>
  <c r="CZ68" i="3"/>
  <c r="DA68" i="3"/>
  <c r="DB68" i="3"/>
  <c r="DC68" i="3"/>
  <c r="DH68" i="3"/>
  <c r="A69" i="3"/>
  <c r="Y69" i="3"/>
  <c r="CX69" i="3"/>
  <c r="CY69" i="3"/>
  <c r="CZ69" i="3"/>
  <c r="DB69" i="3" s="1"/>
  <c r="DA69" i="3"/>
  <c r="DC69" i="3"/>
  <c r="A70" i="3"/>
  <c r="Y70" i="3"/>
  <c r="CX70" i="3"/>
  <c r="CY70" i="3"/>
  <c r="CZ70" i="3"/>
  <c r="DA70" i="3"/>
  <c r="DB70" i="3"/>
  <c r="DC70" i="3"/>
  <c r="A71" i="3"/>
  <c r="Y71" i="3"/>
  <c r="CX71" i="3"/>
  <c r="DG71" i="3" s="1"/>
  <c r="CY71" i="3"/>
  <c r="CZ71" i="3"/>
  <c r="DB71" i="3" s="1"/>
  <c r="DA71" i="3"/>
  <c r="DC71" i="3"/>
  <c r="DF71" i="3"/>
  <c r="DJ71" i="3" s="1"/>
  <c r="A72" i="3"/>
  <c r="Y72" i="3"/>
  <c r="CX72" i="3"/>
  <c r="CY72" i="3"/>
  <c r="CZ72" i="3"/>
  <c r="DA72" i="3"/>
  <c r="DB72" i="3"/>
  <c r="DC72" i="3"/>
  <c r="DF72" i="3"/>
  <c r="DJ72" i="3" s="1"/>
  <c r="DI72" i="3"/>
  <c r="A73" i="3"/>
  <c r="Y73" i="3"/>
  <c r="CX73" i="3" s="1"/>
  <c r="DG73" i="3" s="1"/>
  <c r="CY73" i="3"/>
  <c r="CZ73" i="3"/>
  <c r="DB73" i="3" s="1"/>
  <c r="DA73" i="3"/>
  <c r="DC73" i="3"/>
  <c r="DI73" i="3"/>
  <c r="A74" i="3"/>
  <c r="Y74" i="3"/>
  <c r="CX74" i="3" s="1"/>
  <c r="CY74" i="3"/>
  <c r="CZ74" i="3"/>
  <c r="DB74" i="3" s="1"/>
  <c r="DA74" i="3"/>
  <c r="DC74" i="3"/>
  <c r="A75" i="3"/>
  <c r="Y75" i="3"/>
  <c r="CX75" i="3" s="1"/>
  <c r="CY75" i="3"/>
  <c r="CZ75" i="3"/>
  <c r="DA75" i="3"/>
  <c r="DB75" i="3"/>
  <c r="DC75" i="3"/>
  <c r="A76" i="3"/>
  <c r="Y76" i="3"/>
  <c r="CX76" i="3" s="1"/>
  <c r="DI76" i="3" s="1"/>
  <c r="CY76" i="3"/>
  <c r="CZ76" i="3"/>
  <c r="DB76" i="3" s="1"/>
  <c r="DA76" i="3"/>
  <c r="DC76" i="3"/>
  <c r="DF76" i="3"/>
  <c r="DJ76" i="3" s="1"/>
  <c r="DG76" i="3"/>
  <c r="DH76" i="3"/>
  <c r="A77" i="3"/>
  <c r="Y77" i="3"/>
  <c r="CX77" i="3" s="1"/>
  <c r="CY77" i="3"/>
  <c r="CZ77" i="3"/>
  <c r="DB77" i="3" s="1"/>
  <c r="DA77" i="3"/>
  <c r="DC77" i="3"/>
  <c r="A78" i="3"/>
  <c r="Y78" i="3"/>
  <c r="CX78" i="3"/>
  <c r="CY78" i="3"/>
  <c r="CZ78" i="3"/>
  <c r="DB78" i="3" s="1"/>
  <c r="DA78" i="3"/>
  <c r="DC78" i="3"/>
  <c r="DH78" i="3"/>
  <c r="DI78" i="3"/>
  <c r="A79" i="3"/>
  <c r="Y79" i="3"/>
  <c r="CX79" i="3"/>
  <c r="CY79" i="3"/>
  <c r="CZ79" i="3"/>
  <c r="DB79" i="3" s="1"/>
  <c r="DA79" i="3"/>
  <c r="DC79" i="3"/>
  <c r="DI79" i="3"/>
  <c r="A80" i="3"/>
  <c r="Y80" i="3"/>
  <c r="CX80" i="3" s="1"/>
  <c r="CY80" i="3"/>
  <c r="CZ80" i="3"/>
  <c r="DB80" i="3" s="1"/>
  <c r="DA80" i="3"/>
  <c r="DC80" i="3"/>
  <c r="A81" i="3"/>
  <c r="Y81" i="3"/>
  <c r="CX81" i="3" s="1"/>
  <c r="CY81" i="3"/>
  <c r="CZ81" i="3"/>
  <c r="DA81" i="3"/>
  <c r="DB81" i="3"/>
  <c r="DC81" i="3"/>
  <c r="DF81" i="3"/>
  <c r="DJ81" i="3" s="1"/>
  <c r="DG81" i="3"/>
  <c r="A82" i="3"/>
  <c r="Y82" i="3"/>
  <c r="CX82" i="3" s="1"/>
  <c r="CU82" i="3"/>
  <c r="CV82" i="3"/>
  <c r="CY82" i="3"/>
  <c r="CZ82" i="3"/>
  <c r="DB82" i="3" s="1"/>
  <c r="DA82" i="3"/>
  <c r="DC82" i="3"/>
  <c r="DF82" i="3"/>
  <c r="DG82" i="3"/>
  <c r="A83" i="3"/>
  <c r="Y83" i="3"/>
  <c r="CX83" i="3" s="1"/>
  <c r="CY83" i="3"/>
  <c r="CZ83" i="3"/>
  <c r="DB83" i="3" s="1"/>
  <c r="DA83" i="3"/>
  <c r="DC83" i="3"/>
  <c r="A84" i="3"/>
  <c r="Y84" i="3"/>
  <c r="CX84" i="3"/>
  <c r="DF84" i="3" s="1"/>
  <c r="DJ84" i="3" s="1"/>
  <c r="CY84" i="3"/>
  <c r="CZ84" i="3"/>
  <c r="DB84" i="3" s="1"/>
  <c r="DA84" i="3"/>
  <c r="DC84" i="3"/>
  <c r="DI84" i="3"/>
  <c r="A85" i="3"/>
  <c r="Y85" i="3"/>
  <c r="CX85" i="3"/>
  <c r="DI85" i="3" s="1"/>
  <c r="CY85" i="3"/>
  <c r="CZ85" i="3"/>
  <c r="DA85" i="3"/>
  <c r="DB85" i="3"/>
  <c r="DC85" i="3"/>
  <c r="A86" i="3"/>
  <c r="Y86" i="3"/>
  <c r="CX86" i="3" s="1"/>
  <c r="CY86" i="3"/>
  <c r="CZ86" i="3"/>
  <c r="DB86" i="3" s="1"/>
  <c r="DA86" i="3"/>
  <c r="DC86" i="3"/>
  <c r="A87" i="3"/>
  <c r="Y87" i="3"/>
  <c r="CX87" i="3" s="1"/>
  <c r="CY87" i="3"/>
  <c r="CZ87" i="3"/>
  <c r="DA87" i="3"/>
  <c r="DB87" i="3"/>
  <c r="DC87" i="3"/>
  <c r="A88" i="3"/>
  <c r="Y88" i="3"/>
  <c r="CX88" i="3" s="1"/>
  <c r="DG88" i="3" s="1"/>
  <c r="CY88" i="3"/>
  <c r="CZ88" i="3"/>
  <c r="DB88" i="3" s="1"/>
  <c r="DA88" i="3"/>
  <c r="DC88" i="3"/>
  <c r="A89" i="3"/>
  <c r="Y89" i="3"/>
  <c r="CX89" i="3"/>
  <c r="CY89" i="3"/>
  <c r="CZ89" i="3"/>
  <c r="DB89" i="3" s="1"/>
  <c r="DA89" i="3"/>
  <c r="DC89" i="3"/>
  <c r="DI89" i="3"/>
  <c r="A90" i="3"/>
  <c r="Y90" i="3"/>
  <c r="CX90" i="3"/>
  <c r="DG90" i="3" s="1"/>
  <c r="CY90" i="3"/>
  <c r="CZ90" i="3"/>
  <c r="DA90" i="3"/>
  <c r="DB90" i="3"/>
  <c r="DC90" i="3"/>
  <c r="DH90" i="3"/>
  <c r="A91" i="3"/>
  <c r="Y91" i="3"/>
  <c r="CX91" i="3" s="1"/>
  <c r="CY91" i="3"/>
  <c r="CZ91" i="3"/>
  <c r="DB91" i="3" s="1"/>
  <c r="DA91" i="3"/>
  <c r="DC91" i="3"/>
  <c r="A92" i="3"/>
  <c r="Y92" i="3"/>
  <c r="CX92" i="3"/>
  <c r="CY92" i="3"/>
  <c r="CZ92" i="3"/>
  <c r="DB92" i="3" s="1"/>
  <c r="DA92" i="3"/>
  <c r="DC92" i="3"/>
  <c r="A93" i="3"/>
  <c r="Y93" i="3"/>
  <c r="CX93" i="3"/>
  <c r="DH93" i="3" s="1"/>
  <c r="CY93" i="3"/>
  <c r="CZ93" i="3"/>
  <c r="DA93" i="3"/>
  <c r="DB93" i="3"/>
  <c r="DC93" i="3"/>
  <c r="DF93" i="3"/>
  <c r="DJ93" i="3" s="1"/>
  <c r="DG93" i="3"/>
  <c r="DI93" i="3"/>
  <c r="A94" i="3"/>
  <c r="Y94" i="3"/>
  <c r="CX94" i="3" s="1"/>
  <c r="DG94" i="3" s="1"/>
  <c r="CY94" i="3"/>
  <c r="CZ94" i="3"/>
  <c r="DB94" i="3" s="1"/>
  <c r="DA94" i="3"/>
  <c r="DC94" i="3"/>
  <c r="DF94" i="3"/>
  <c r="DH94" i="3"/>
  <c r="DI94" i="3"/>
  <c r="DJ94" i="3"/>
  <c r="A95" i="3"/>
  <c r="Y95" i="3"/>
  <c r="CX95" i="3" s="1"/>
  <c r="CY95" i="3"/>
  <c r="CZ95" i="3"/>
  <c r="DB95" i="3" s="1"/>
  <c r="DA95" i="3"/>
  <c r="DC95" i="3"/>
  <c r="A96" i="3"/>
  <c r="Y96" i="3"/>
  <c r="CU96" i="3"/>
  <c r="CV96" i="3"/>
  <c r="CX96" i="3"/>
  <c r="DG96" i="3" s="1"/>
  <c r="CY96" i="3"/>
  <c r="CZ96" i="3"/>
  <c r="DA96" i="3"/>
  <c r="DB96" i="3"/>
  <c r="DC96" i="3"/>
  <c r="A97" i="3"/>
  <c r="Y97" i="3"/>
  <c r="CW97" i="3" s="1"/>
  <c r="CX97" i="3"/>
  <c r="CY97" i="3"/>
  <c r="CZ97" i="3"/>
  <c r="DB97" i="3" s="1"/>
  <c r="DA97" i="3"/>
  <c r="DC97" i="3"/>
  <c r="DF97" i="3"/>
  <c r="DI97" i="3"/>
  <c r="A98" i="3"/>
  <c r="Y98" i="3"/>
  <c r="CX98" i="3"/>
  <c r="CY98" i="3"/>
  <c r="CZ98" i="3"/>
  <c r="DA98" i="3"/>
  <c r="DB98" i="3"/>
  <c r="DC98" i="3"/>
  <c r="A99" i="3"/>
  <c r="Y99" i="3"/>
  <c r="CX99" i="3" s="1"/>
  <c r="CU99" i="3"/>
  <c r="CV99" i="3"/>
  <c r="CY99" i="3"/>
  <c r="CZ99" i="3"/>
  <c r="DA99" i="3"/>
  <c r="DB99" i="3"/>
  <c r="DC99" i="3"/>
  <c r="A100" i="3"/>
  <c r="Y100" i="3"/>
  <c r="CW100" i="3"/>
  <c r="CX100" i="3"/>
  <c r="CY100" i="3"/>
  <c r="CZ100" i="3"/>
  <c r="DA100" i="3"/>
  <c r="DB100" i="3"/>
  <c r="DC100" i="3"/>
  <c r="DG100" i="3"/>
  <c r="DJ100" i="3" s="1"/>
  <c r="A101" i="3"/>
  <c r="Y101" i="3"/>
  <c r="CX101" i="3" s="1"/>
  <c r="CY101" i="3"/>
  <c r="CZ101" i="3"/>
  <c r="DB101" i="3" s="1"/>
  <c r="DA101" i="3"/>
  <c r="DC101" i="3"/>
  <c r="A102" i="3"/>
  <c r="Y102" i="3"/>
  <c r="CU102" i="3"/>
  <c r="CV102" i="3"/>
  <c r="CX102" i="3"/>
  <c r="CY102" i="3"/>
  <c r="CZ102" i="3"/>
  <c r="DA102" i="3"/>
  <c r="DB102" i="3"/>
  <c r="DC102" i="3"/>
  <c r="A103" i="3"/>
  <c r="Y103" i="3"/>
  <c r="CX103" i="3" s="1"/>
  <c r="CY103" i="3"/>
  <c r="CZ103" i="3"/>
  <c r="DB103" i="3" s="1"/>
  <c r="DA103" i="3"/>
  <c r="DC103" i="3"/>
  <c r="A104" i="3"/>
  <c r="Y104" i="3"/>
  <c r="CX104" i="3" s="1"/>
  <c r="DF104" i="3" s="1"/>
  <c r="CY104" i="3"/>
  <c r="CZ104" i="3"/>
  <c r="DB104" i="3" s="1"/>
  <c r="DA104" i="3"/>
  <c r="DC104" i="3"/>
  <c r="DI104" i="3"/>
  <c r="DJ104" i="3"/>
  <c r="A105" i="3"/>
  <c r="Y105" i="3"/>
  <c r="CX105" i="3" s="1"/>
  <c r="CY105" i="3"/>
  <c r="CZ105" i="3"/>
  <c r="DA105" i="3"/>
  <c r="DB105" i="3"/>
  <c r="DC105" i="3"/>
  <c r="A106" i="3"/>
  <c r="Y106" i="3"/>
  <c r="CX106" i="3"/>
  <c r="DI106" i="3" s="1"/>
  <c r="CY106" i="3"/>
  <c r="CZ106" i="3"/>
  <c r="DA106" i="3"/>
  <c r="DB106" i="3"/>
  <c r="DC106" i="3"/>
  <c r="A107" i="3"/>
  <c r="Y107" i="3"/>
  <c r="CX107" i="3" s="1"/>
  <c r="CY107" i="3"/>
  <c r="CZ107" i="3"/>
  <c r="DA107" i="3"/>
  <c r="DB107" i="3"/>
  <c r="DC107" i="3"/>
  <c r="DF107" i="3"/>
  <c r="DJ107" i="3" s="1"/>
  <c r="DG107" i="3"/>
  <c r="DH107" i="3"/>
  <c r="DI107" i="3"/>
  <c r="A108" i="3"/>
  <c r="Y108" i="3"/>
  <c r="CX108" i="3"/>
  <c r="CY108" i="3"/>
  <c r="CZ108" i="3"/>
  <c r="DB108" i="3" s="1"/>
  <c r="DA108" i="3"/>
  <c r="DC108" i="3"/>
  <c r="DI108" i="3"/>
  <c r="A109" i="3"/>
  <c r="Y109" i="3"/>
  <c r="CX109" i="3" s="1"/>
  <c r="CY109" i="3"/>
  <c r="CZ109" i="3"/>
  <c r="DB109" i="3" s="1"/>
  <c r="DA109" i="3"/>
  <c r="DC109" i="3"/>
  <c r="A110" i="3"/>
  <c r="Y110" i="3"/>
  <c r="CX110" i="3" s="1"/>
  <c r="CY110" i="3"/>
  <c r="CZ110" i="3"/>
  <c r="DA110" i="3"/>
  <c r="DB110" i="3"/>
  <c r="DC110" i="3"/>
  <c r="A111" i="3"/>
  <c r="Y111" i="3"/>
  <c r="CX111" i="3" s="1"/>
  <c r="CY111" i="3"/>
  <c r="CZ111" i="3"/>
  <c r="DB111" i="3" s="1"/>
  <c r="DA111" i="3"/>
  <c r="DC111" i="3"/>
  <c r="DF111" i="3"/>
  <c r="DJ111" i="3" s="1"/>
  <c r="A112" i="3"/>
  <c r="Y112" i="3"/>
  <c r="CU112" i="3"/>
  <c r="CV112" i="3"/>
  <c r="CX112" i="3"/>
  <c r="CY112" i="3"/>
  <c r="CZ112" i="3"/>
  <c r="DA112" i="3"/>
  <c r="DB112" i="3"/>
  <c r="DC112" i="3"/>
  <c r="A113" i="3"/>
  <c r="Y113" i="3"/>
  <c r="CY113" i="3"/>
  <c r="CZ113" i="3"/>
  <c r="DA113" i="3"/>
  <c r="DB113" i="3"/>
  <c r="DC113" i="3"/>
  <c r="A114" i="3"/>
  <c r="Y114" i="3"/>
  <c r="CX114" i="3" s="1"/>
  <c r="CY114" i="3"/>
  <c r="CZ114" i="3"/>
  <c r="DA114" i="3"/>
  <c r="DB114" i="3"/>
  <c r="DC114" i="3"/>
  <c r="DF114" i="3"/>
  <c r="DJ114" i="3" s="1"/>
  <c r="DG114" i="3"/>
  <c r="DH114" i="3"/>
  <c r="DI114" i="3"/>
  <c r="A115" i="3"/>
  <c r="Y115" i="3"/>
  <c r="CU115" i="3"/>
  <c r="CY115" i="3"/>
  <c r="CZ115" i="3"/>
  <c r="DB115" i="3" s="1"/>
  <c r="DA115" i="3"/>
  <c r="DC115" i="3"/>
  <c r="A116" i="3"/>
  <c r="Y116" i="3"/>
  <c r="CX116" i="3" s="1"/>
  <c r="CW116" i="3"/>
  <c r="CY116" i="3"/>
  <c r="CZ116" i="3"/>
  <c r="DB116" i="3" s="1"/>
  <c r="DA116" i="3"/>
  <c r="DC116" i="3"/>
  <c r="DI116" i="3"/>
  <c r="A117" i="3"/>
  <c r="Y117" i="3"/>
  <c r="CX117" i="3" s="1"/>
  <c r="CY117" i="3"/>
  <c r="CZ117" i="3"/>
  <c r="DB117" i="3" s="1"/>
  <c r="DA117" i="3"/>
  <c r="DC117" i="3"/>
  <c r="A118" i="3"/>
  <c r="Y118" i="3"/>
  <c r="CX118" i="3" s="1"/>
  <c r="CU118" i="3"/>
  <c r="CV118" i="3"/>
  <c r="CY118" i="3"/>
  <c r="CZ118" i="3"/>
  <c r="DA118" i="3"/>
  <c r="DB118" i="3"/>
  <c r="DC118" i="3"/>
  <c r="A119" i="3"/>
  <c r="Y119" i="3"/>
  <c r="CW119" i="3" s="1"/>
  <c r="CX119" i="3"/>
  <c r="DI119" i="3" s="1"/>
  <c r="CY119" i="3"/>
  <c r="CZ119" i="3"/>
  <c r="DB119" i="3" s="1"/>
  <c r="DA119" i="3"/>
  <c r="DC119" i="3"/>
  <c r="DF119" i="3"/>
  <c r="A120" i="3"/>
  <c r="Y120" i="3"/>
  <c r="CW120" i="3"/>
  <c r="CX120" i="3"/>
  <c r="CY120" i="3"/>
  <c r="CZ120" i="3"/>
  <c r="DA120" i="3"/>
  <c r="DB120" i="3"/>
  <c r="DC120" i="3"/>
  <c r="A121" i="3"/>
  <c r="Y121" i="3"/>
  <c r="CX121" i="3" s="1"/>
  <c r="DG121" i="3" s="1"/>
  <c r="CY121" i="3"/>
  <c r="CZ121" i="3"/>
  <c r="DA121" i="3"/>
  <c r="DB121" i="3"/>
  <c r="DC121" i="3"/>
  <c r="DF121" i="3"/>
  <c r="DJ121" i="3" s="1"/>
  <c r="A122" i="3"/>
  <c r="Y122" i="3"/>
  <c r="CU122" i="3"/>
  <c r="CV122" i="3"/>
  <c r="CX122" i="3"/>
  <c r="CY122" i="3"/>
  <c r="CZ122" i="3"/>
  <c r="DA122" i="3"/>
  <c r="DB122" i="3"/>
  <c r="DC122" i="3"/>
  <c r="DF122" i="3"/>
  <c r="DG122" i="3"/>
  <c r="A123" i="3"/>
  <c r="Y123" i="3"/>
  <c r="CX123" i="3" s="1"/>
  <c r="CY123" i="3"/>
  <c r="CZ123" i="3"/>
  <c r="DB123" i="3" s="1"/>
  <c r="DA123" i="3"/>
  <c r="DC123" i="3"/>
  <c r="DF123" i="3"/>
  <c r="DJ123" i="3" s="1"/>
  <c r="DG123" i="3"/>
  <c r="DH123" i="3"/>
  <c r="DI123" i="3"/>
  <c r="A124" i="3"/>
  <c r="Y124" i="3"/>
  <c r="CX124" i="3" s="1"/>
  <c r="CY124" i="3"/>
  <c r="CZ124" i="3"/>
  <c r="DB124" i="3" s="1"/>
  <c r="DA124" i="3"/>
  <c r="DC124" i="3"/>
  <c r="A125" i="3"/>
  <c r="Y125" i="3"/>
  <c r="CX125" i="3"/>
  <c r="CY125" i="3"/>
  <c r="CZ125" i="3"/>
  <c r="DB125" i="3" s="1"/>
  <c r="DA125" i="3"/>
  <c r="DC125" i="3"/>
  <c r="A126" i="3"/>
  <c r="Y126" i="3"/>
  <c r="CX126" i="3" s="1"/>
  <c r="CY126" i="3"/>
  <c r="CZ126" i="3"/>
  <c r="DA126" i="3"/>
  <c r="DB126" i="3"/>
  <c r="DC126" i="3"/>
  <c r="DF126" i="3"/>
  <c r="DJ126" i="3" s="1"/>
  <c r="DG126" i="3"/>
  <c r="A127" i="3"/>
  <c r="Y127" i="3"/>
  <c r="CX127" i="3" s="1"/>
  <c r="CY127" i="3"/>
  <c r="CZ127" i="3"/>
  <c r="DB127" i="3" s="1"/>
  <c r="DA127" i="3"/>
  <c r="DC127" i="3"/>
  <c r="A128" i="3"/>
  <c r="Y128" i="3"/>
  <c r="CX128" i="3"/>
  <c r="CY128" i="3"/>
  <c r="CZ128" i="3"/>
  <c r="DB128" i="3" s="1"/>
  <c r="DA128" i="3"/>
  <c r="DC128" i="3"/>
  <c r="A129" i="3"/>
  <c r="Y129" i="3"/>
  <c r="CX129" i="3" s="1"/>
  <c r="DI129" i="3" s="1"/>
  <c r="CY129" i="3"/>
  <c r="CZ129" i="3"/>
  <c r="DB129" i="3" s="1"/>
  <c r="DA129" i="3"/>
  <c r="DC129" i="3"/>
  <c r="DH129" i="3"/>
  <c r="A130" i="3"/>
  <c r="Y130" i="3"/>
  <c r="CX130" i="3"/>
  <c r="DH130" i="3" s="1"/>
  <c r="CY130" i="3"/>
  <c r="CZ130" i="3"/>
  <c r="DB130" i="3" s="1"/>
  <c r="DA130" i="3"/>
  <c r="DC130" i="3"/>
  <c r="DG130" i="3"/>
  <c r="A131" i="3"/>
  <c r="Y131" i="3"/>
  <c r="CX131" i="3" s="1"/>
  <c r="CY131" i="3"/>
  <c r="CZ131" i="3"/>
  <c r="DB131" i="3" s="1"/>
  <c r="DA131" i="3"/>
  <c r="DC131" i="3"/>
  <c r="A132" i="3"/>
  <c r="Y132" i="3"/>
  <c r="CX132" i="3"/>
  <c r="DF132" i="3" s="1"/>
  <c r="DJ132" i="3" s="1"/>
  <c r="CY132" i="3"/>
  <c r="CZ132" i="3"/>
  <c r="DB132" i="3" s="1"/>
  <c r="DA132" i="3"/>
  <c r="DC132" i="3"/>
  <c r="DG132" i="3"/>
  <c r="DH132" i="3"/>
  <c r="DI132" i="3"/>
  <c r="A133" i="3"/>
  <c r="Y133" i="3"/>
  <c r="CX133" i="3"/>
  <c r="CY133" i="3"/>
  <c r="CZ133" i="3"/>
  <c r="DA133" i="3"/>
  <c r="DB133" i="3"/>
  <c r="DC133" i="3"/>
  <c r="DG133" i="3"/>
  <c r="A134" i="3"/>
  <c r="Y134" i="3"/>
  <c r="CX134" i="3" s="1"/>
  <c r="CY134" i="3"/>
  <c r="CZ134" i="3"/>
  <c r="DA134" i="3"/>
  <c r="DB134" i="3"/>
  <c r="DC134" i="3"/>
  <c r="DH134" i="3"/>
  <c r="A135" i="3"/>
  <c r="Y135" i="3"/>
  <c r="CX135" i="3"/>
  <c r="CY135" i="3"/>
  <c r="CZ135" i="3"/>
  <c r="DB135" i="3" s="1"/>
  <c r="DA135" i="3"/>
  <c r="DC135" i="3"/>
  <c r="A136" i="3"/>
  <c r="Y136" i="3"/>
  <c r="CU136" i="3"/>
  <c r="CV136" i="3"/>
  <c r="CX136" i="3"/>
  <c r="CY136" i="3"/>
  <c r="CZ136" i="3"/>
  <c r="DB136" i="3" s="1"/>
  <c r="DA136" i="3"/>
  <c r="DC136" i="3"/>
  <c r="A137" i="3"/>
  <c r="Y137" i="3"/>
  <c r="CW137" i="3"/>
  <c r="CX137" i="3"/>
  <c r="DH137" i="3" s="1"/>
  <c r="CY137" i="3"/>
  <c r="CZ137" i="3"/>
  <c r="DA137" i="3"/>
  <c r="DB137" i="3"/>
  <c r="DC137" i="3"/>
  <c r="DF137" i="3"/>
  <c r="A138" i="3"/>
  <c r="Y138" i="3"/>
  <c r="CX138" i="3" s="1"/>
  <c r="CY138" i="3"/>
  <c r="CZ138" i="3"/>
  <c r="DA138" i="3"/>
  <c r="DB138" i="3"/>
  <c r="DC138" i="3"/>
  <c r="A139" i="3"/>
  <c r="Y139" i="3"/>
  <c r="CU139" i="3"/>
  <c r="CY139" i="3"/>
  <c r="CZ139" i="3"/>
  <c r="DB139" i="3" s="1"/>
  <c r="DA139" i="3"/>
  <c r="DC139" i="3"/>
  <c r="A140" i="3"/>
  <c r="Y140" i="3"/>
  <c r="CW140" i="3" s="1"/>
  <c r="CX140" i="3"/>
  <c r="CY140" i="3"/>
  <c r="CZ140" i="3"/>
  <c r="DB140" i="3" s="1"/>
  <c r="DA140" i="3"/>
  <c r="DC140" i="3"/>
  <c r="DI140" i="3"/>
  <c r="A141" i="3"/>
  <c r="Y141" i="3"/>
  <c r="CX141" i="3" s="1"/>
  <c r="CY141" i="3"/>
  <c r="CZ141" i="3"/>
  <c r="DB141" i="3" s="1"/>
  <c r="DA141" i="3"/>
  <c r="DC141" i="3"/>
  <c r="A142" i="3"/>
  <c r="Y142" i="3"/>
  <c r="CU142" i="3"/>
  <c r="CY142" i="3"/>
  <c r="CZ142" i="3"/>
  <c r="DB142" i="3" s="1"/>
  <c r="DA142" i="3"/>
  <c r="DC142" i="3"/>
  <c r="A143" i="3"/>
  <c r="Y143" i="3"/>
  <c r="CX143" i="3" s="1"/>
  <c r="CY143" i="3"/>
  <c r="CZ143" i="3"/>
  <c r="DB143" i="3" s="1"/>
  <c r="DA143" i="3"/>
  <c r="DC143" i="3"/>
  <c r="DF143" i="3"/>
  <c r="DI143" i="3"/>
  <c r="DJ143" i="3"/>
  <c r="A144" i="3"/>
  <c r="Y144" i="3"/>
  <c r="CX144" i="3" s="1"/>
  <c r="CY144" i="3"/>
  <c r="CZ144" i="3"/>
  <c r="DB144" i="3" s="1"/>
  <c r="DA144" i="3"/>
  <c r="DC144" i="3"/>
  <c r="A145" i="3"/>
  <c r="Y145" i="3"/>
  <c r="CX145" i="3"/>
  <c r="CY145" i="3"/>
  <c r="CZ145" i="3"/>
  <c r="DB145" i="3" s="1"/>
  <c r="DA145" i="3"/>
  <c r="DC145" i="3"/>
  <c r="A146" i="3"/>
  <c r="Y146" i="3"/>
  <c r="CX146" i="3"/>
  <c r="CY146" i="3"/>
  <c r="CZ146" i="3"/>
  <c r="DB146" i="3" s="1"/>
  <c r="DA146" i="3"/>
  <c r="DC146" i="3"/>
  <c r="A147" i="3"/>
  <c r="Y147" i="3"/>
  <c r="CX147" i="3" s="1"/>
  <c r="CY147" i="3"/>
  <c r="CZ147" i="3"/>
  <c r="DA147" i="3"/>
  <c r="DB147" i="3"/>
  <c r="DC147" i="3"/>
  <c r="DF147" i="3"/>
  <c r="DJ147" i="3" s="1"/>
  <c r="DG147" i="3"/>
  <c r="A148" i="3"/>
  <c r="Y148" i="3"/>
  <c r="CX148" i="3"/>
  <c r="DH148" i="3" s="1"/>
  <c r="CY148" i="3"/>
  <c r="CZ148" i="3"/>
  <c r="DA148" i="3"/>
  <c r="DB148" i="3"/>
  <c r="DC148" i="3"/>
  <c r="DF148" i="3"/>
  <c r="DG148" i="3"/>
  <c r="DI148" i="3"/>
  <c r="DJ148" i="3"/>
  <c r="A149" i="3"/>
  <c r="Y149" i="3"/>
  <c r="CX149" i="3"/>
  <c r="CY149" i="3"/>
  <c r="CZ149" i="3"/>
  <c r="DB149" i="3" s="1"/>
  <c r="DA149" i="3"/>
  <c r="DC149" i="3"/>
  <c r="A150" i="3"/>
  <c r="Y150" i="3"/>
  <c r="CX150" i="3" s="1"/>
  <c r="CY150" i="3"/>
  <c r="CZ150" i="3"/>
  <c r="DB150" i="3" s="1"/>
  <c r="DA150" i="3"/>
  <c r="DC150" i="3"/>
  <c r="A151" i="3"/>
  <c r="Y151" i="3"/>
  <c r="CX151" i="3" s="1"/>
  <c r="CY151" i="3"/>
  <c r="CZ151" i="3"/>
  <c r="DB151" i="3" s="1"/>
  <c r="DA151" i="3"/>
  <c r="DC151" i="3"/>
  <c r="DF151" i="3"/>
  <c r="DJ151" i="3" s="1"/>
  <c r="DH151" i="3"/>
  <c r="A152" i="3"/>
  <c r="Y152" i="3"/>
  <c r="CV152" i="3" s="1"/>
  <c r="CU152" i="3"/>
  <c r="CX152" i="3"/>
  <c r="CY152" i="3"/>
  <c r="CZ152" i="3"/>
  <c r="DB152" i="3" s="1"/>
  <c r="DA152" i="3"/>
  <c r="DC152" i="3"/>
  <c r="DG152" i="3"/>
  <c r="DH152" i="3"/>
  <c r="A153" i="3"/>
  <c r="Y153" i="3"/>
  <c r="CY153" i="3"/>
  <c r="CZ153" i="3"/>
  <c r="DB153" i="3" s="1"/>
  <c r="DA153" i="3"/>
  <c r="DC153" i="3"/>
  <c r="A154" i="3"/>
  <c r="Y154" i="3"/>
  <c r="CX154" i="3" s="1"/>
  <c r="DF154" i="3" s="1"/>
  <c r="DJ154" i="3" s="1"/>
  <c r="CY154" i="3"/>
  <c r="CZ154" i="3"/>
  <c r="DA154" i="3"/>
  <c r="DB154" i="3"/>
  <c r="DC154" i="3"/>
  <c r="DG154" i="3"/>
  <c r="DH154" i="3"/>
  <c r="DI154" i="3"/>
  <c r="A155" i="3"/>
  <c r="Y155" i="3"/>
  <c r="CU155" i="3"/>
  <c r="CY155" i="3"/>
  <c r="CZ155" i="3"/>
  <c r="DB155" i="3" s="1"/>
  <c r="DA155" i="3"/>
  <c r="DC155" i="3"/>
  <c r="A156" i="3"/>
  <c r="Y156" i="3"/>
  <c r="CY156" i="3"/>
  <c r="CZ156" i="3"/>
  <c r="DB156" i="3" s="1"/>
  <c r="DA156" i="3"/>
  <c r="DC156" i="3"/>
  <c r="A157" i="3"/>
  <c r="Y157" i="3"/>
  <c r="CX157" i="3"/>
  <c r="CY157" i="3"/>
  <c r="CZ157" i="3"/>
  <c r="DA157" i="3"/>
  <c r="DB157" i="3"/>
  <c r="DC157" i="3"/>
  <c r="A158" i="3"/>
  <c r="Y158" i="3"/>
  <c r="CV158" i="3" s="1"/>
  <c r="CU158" i="3"/>
  <c r="CX158" i="3"/>
  <c r="DF158" i="3" s="1"/>
  <c r="CY158" i="3"/>
  <c r="CZ158" i="3"/>
  <c r="DB158" i="3" s="1"/>
  <c r="DA158" i="3"/>
  <c r="DC158" i="3"/>
  <c r="DG158" i="3"/>
  <c r="A159" i="3"/>
  <c r="Y159" i="3"/>
  <c r="CY159" i="3"/>
  <c r="CZ159" i="3"/>
  <c r="DB159" i="3" s="1"/>
  <c r="DA159" i="3"/>
  <c r="DC159" i="3"/>
  <c r="A160" i="3"/>
  <c r="Y160" i="3"/>
  <c r="CW160" i="3"/>
  <c r="CX160" i="3"/>
  <c r="CY160" i="3"/>
  <c r="CZ160" i="3"/>
  <c r="DA160" i="3"/>
  <c r="DB160" i="3"/>
  <c r="DC160" i="3"/>
  <c r="DF160" i="3"/>
  <c r="DG160" i="3"/>
  <c r="DJ160" i="3" s="1"/>
  <c r="A161" i="3"/>
  <c r="Y161" i="3"/>
  <c r="CX161" i="3" s="1"/>
  <c r="CY161" i="3"/>
  <c r="CZ161" i="3"/>
  <c r="DB161" i="3" s="1"/>
  <c r="DA161" i="3"/>
  <c r="DC161" i="3"/>
  <c r="DH161" i="3"/>
  <c r="DI161" i="3"/>
  <c r="A162" i="3"/>
  <c r="Y162" i="3"/>
  <c r="CU162" i="3"/>
  <c r="CY162" i="3"/>
  <c r="CZ162" i="3"/>
  <c r="DB162" i="3" s="1"/>
  <c r="DA162" i="3"/>
  <c r="DC162" i="3"/>
  <c r="A163" i="3"/>
  <c r="Y163" i="3"/>
  <c r="CX163" i="3"/>
  <c r="CY163" i="3"/>
  <c r="CZ163" i="3"/>
  <c r="DB163" i="3" s="1"/>
  <c r="DA163" i="3"/>
  <c r="DC163" i="3"/>
  <c r="A164" i="3"/>
  <c r="Y164" i="3"/>
  <c r="CX164" i="3"/>
  <c r="CY164" i="3"/>
  <c r="CZ164" i="3"/>
  <c r="DA164" i="3"/>
  <c r="DB164" i="3"/>
  <c r="DC164" i="3"/>
  <c r="DF164" i="3"/>
  <c r="DJ164" i="3" s="1"/>
  <c r="A165" i="3"/>
  <c r="Y165" i="3"/>
  <c r="CX165" i="3" s="1"/>
  <c r="CY165" i="3"/>
  <c r="CZ165" i="3"/>
  <c r="DB165" i="3" s="1"/>
  <c r="DA165" i="3"/>
  <c r="DC165" i="3"/>
  <c r="A166" i="3"/>
  <c r="Y166" i="3"/>
  <c r="CX166" i="3"/>
  <c r="DH166" i="3" s="1"/>
  <c r="CY166" i="3"/>
  <c r="CZ166" i="3"/>
  <c r="DA166" i="3"/>
  <c r="DB166" i="3"/>
  <c r="DC166" i="3"/>
  <c r="A167" i="3"/>
  <c r="Y167" i="3"/>
  <c r="CX167" i="3" s="1"/>
  <c r="CY167" i="3"/>
  <c r="CZ167" i="3"/>
  <c r="DA167" i="3"/>
  <c r="DB167" i="3"/>
  <c r="DC167" i="3"/>
  <c r="A168" i="3"/>
  <c r="Y168" i="3"/>
  <c r="CX168" i="3" s="1"/>
  <c r="CY168" i="3"/>
  <c r="CZ168" i="3"/>
  <c r="DA168" i="3"/>
  <c r="DB168" i="3"/>
  <c r="DC168" i="3"/>
  <c r="A169" i="3"/>
  <c r="Y169" i="3"/>
  <c r="CX169" i="3"/>
  <c r="CY169" i="3"/>
  <c r="CZ169" i="3"/>
  <c r="DA169" i="3"/>
  <c r="DB169" i="3"/>
  <c r="DC169" i="3"/>
  <c r="A170" i="3"/>
  <c r="Y170" i="3"/>
  <c r="CX170" i="3" s="1"/>
  <c r="CY170" i="3"/>
  <c r="CZ170" i="3"/>
  <c r="DB170" i="3" s="1"/>
  <c r="DA170" i="3"/>
  <c r="DC170" i="3"/>
  <c r="A171" i="3"/>
  <c r="Y171" i="3"/>
  <c r="CX171" i="3" s="1"/>
  <c r="CY171" i="3"/>
  <c r="CZ171" i="3"/>
  <c r="DB171" i="3" s="1"/>
  <c r="DA171" i="3"/>
  <c r="DC171" i="3"/>
  <c r="A172" i="3"/>
  <c r="Y172" i="3"/>
  <c r="CX172" i="3"/>
  <c r="CY172" i="3"/>
  <c r="CZ172" i="3"/>
  <c r="DB172" i="3" s="1"/>
  <c r="DA172" i="3"/>
  <c r="DC172" i="3"/>
  <c r="A173" i="3"/>
  <c r="Y173" i="3"/>
  <c r="CX173" i="3"/>
  <c r="DI173" i="3" s="1"/>
  <c r="CY173" i="3"/>
  <c r="CZ173" i="3"/>
  <c r="DA173" i="3"/>
  <c r="DB173" i="3"/>
  <c r="DC173" i="3"/>
  <c r="A174" i="3"/>
  <c r="Y174" i="3"/>
  <c r="CX174" i="3" s="1"/>
  <c r="DF174" i="3" s="1"/>
  <c r="DJ174" i="3" s="1"/>
  <c r="CY174" i="3"/>
  <c r="CZ174" i="3"/>
  <c r="DB174" i="3" s="1"/>
  <c r="DA174" i="3"/>
  <c r="DC174" i="3"/>
  <c r="DG174" i="3"/>
  <c r="DH174" i="3"/>
  <c r="DI174" i="3"/>
  <c r="A175" i="3"/>
  <c r="Y175" i="3"/>
  <c r="CX175" i="3" s="1"/>
  <c r="DH175" i="3" s="1"/>
  <c r="CY175" i="3"/>
  <c r="CZ175" i="3"/>
  <c r="DA175" i="3"/>
  <c r="DB175" i="3"/>
  <c r="DC175" i="3"/>
  <c r="DG175" i="3"/>
  <c r="DI175" i="3"/>
  <c r="A176" i="3"/>
  <c r="Y176" i="3"/>
  <c r="CV176" i="3" s="1"/>
  <c r="CU176" i="3"/>
  <c r="CX176" i="3"/>
  <c r="CY176" i="3"/>
  <c r="CZ176" i="3"/>
  <c r="DA176" i="3"/>
  <c r="DB176" i="3"/>
  <c r="DC176" i="3"/>
  <c r="A177" i="3"/>
  <c r="Y177" i="3"/>
  <c r="CW177" i="3" s="1"/>
  <c r="CX177" i="3"/>
  <c r="CY177" i="3"/>
  <c r="CZ177" i="3"/>
  <c r="DB177" i="3" s="1"/>
  <c r="DA177" i="3"/>
  <c r="DC177" i="3"/>
  <c r="A178" i="3"/>
  <c r="Y178" i="3"/>
  <c r="CX178" i="3" s="1"/>
  <c r="CY178" i="3"/>
  <c r="CZ178" i="3"/>
  <c r="DB178" i="3" s="1"/>
  <c r="DA178" i="3"/>
  <c r="DC178" i="3"/>
  <c r="A179" i="3"/>
  <c r="Y179" i="3"/>
  <c r="CV179" i="3" s="1"/>
  <c r="CU179" i="3"/>
  <c r="CX179" i="3"/>
  <c r="DI179" i="3" s="1"/>
  <c r="DJ179" i="3" s="1"/>
  <c r="CY179" i="3"/>
  <c r="CZ179" i="3"/>
  <c r="DA179" i="3"/>
  <c r="DB179" i="3"/>
  <c r="DC179" i="3"/>
  <c r="A180" i="3"/>
  <c r="Y180" i="3"/>
  <c r="CW180" i="3" s="1"/>
  <c r="CX180" i="3"/>
  <c r="CY180" i="3"/>
  <c r="CZ180" i="3"/>
  <c r="DA180" i="3"/>
  <c r="DB180" i="3"/>
  <c r="DC180" i="3"/>
  <c r="DF180" i="3"/>
  <c r="DG180" i="3"/>
  <c r="DJ180" i="3" s="1"/>
  <c r="A181" i="3"/>
  <c r="Y181" i="3"/>
  <c r="CX181" i="3"/>
  <c r="CY181" i="3"/>
  <c r="CZ181" i="3"/>
  <c r="DB181" i="3" s="1"/>
  <c r="DA181" i="3"/>
  <c r="DC181" i="3"/>
  <c r="A182" i="3"/>
  <c r="Y182" i="3"/>
  <c r="CU182" i="3"/>
  <c r="CY182" i="3"/>
  <c r="CZ182" i="3"/>
  <c r="DA182" i="3"/>
  <c r="DB182" i="3"/>
  <c r="DC182" i="3"/>
  <c r="A183" i="3"/>
  <c r="Y183" i="3"/>
  <c r="CX183" i="3" s="1"/>
  <c r="CY183" i="3"/>
  <c r="CZ183" i="3"/>
  <c r="DB183" i="3" s="1"/>
  <c r="DA183" i="3"/>
  <c r="DC183" i="3"/>
  <c r="A184" i="3"/>
  <c r="Y184" i="3"/>
  <c r="CX184" i="3"/>
  <c r="DF184" i="3" s="1"/>
  <c r="DJ184" i="3" s="1"/>
  <c r="CY184" i="3"/>
  <c r="CZ184" i="3"/>
  <c r="DB184" i="3" s="1"/>
  <c r="DA184" i="3"/>
  <c r="DC184" i="3"/>
  <c r="A185" i="3"/>
  <c r="Y185" i="3"/>
  <c r="CX185" i="3" s="1"/>
  <c r="DF185" i="3" s="1"/>
  <c r="DJ185" i="3" s="1"/>
  <c r="CY185" i="3"/>
  <c r="CZ185" i="3"/>
  <c r="DA185" i="3"/>
  <c r="DB185" i="3"/>
  <c r="DC185" i="3"/>
  <c r="A186" i="3"/>
  <c r="Y186" i="3"/>
  <c r="CX186" i="3" s="1"/>
  <c r="CY186" i="3"/>
  <c r="CZ186" i="3"/>
  <c r="DA186" i="3"/>
  <c r="DB186" i="3"/>
  <c r="DC186" i="3"/>
  <c r="A187" i="3"/>
  <c r="Y187" i="3"/>
  <c r="CX187" i="3" s="1"/>
  <c r="CY187" i="3"/>
  <c r="CZ187" i="3"/>
  <c r="DA187" i="3"/>
  <c r="DB187" i="3"/>
  <c r="DC187" i="3"/>
  <c r="DH187" i="3"/>
  <c r="DI187" i="3"/>
  <c r="A188" i="3"/>
  <c r="Y188" i="3"/>
  <c r="CX188" i="3" s="1"/>
  <c r="CY188" i="3"/>
  <c r="CZ188" i="3"/>
  <c r="DB188" i="3" s="1"/>
  <c r="DA188" i="3"/>
  <c r="DC188" i="3"/>
  <c r="A189" i="3"/>
  <c r="Y189" i="3"/>
  <c r="CX189" i="3" s="1"/>
  <c r="CY189" i="3"/>
  <c r="CZ189" i="3"/>
  <c r="DA189" i="3"/>
  <c r="DB189" i="3"/>
  <c r="DC189" i="3"/>
  <c r="A190" i="3"/>
  <c r="Y190" i="3"/>
  <c r="CX190" i="3"/>
  <c r="CY190" i="3"/>
  <c r="CZ190" i="3"/>
  <c r="DB190" i="3" s="1"/>
  <c r="DA190" i="3"/>
  <c r="DC190" i="3"/>
  <c r="A191" i="3"/>
  <c r="Y191" i="3"/>
  <c r="CX191" i="3" s="1"/>
  <c r="DG191" i="3" s="1"/>
  <c r="CY191" i="3"/>
  <c r="CZ191" i="3"/>
  <c r="DA191" i="3"/>
  <c r="DB191" i="3"/>
  <c r="DC191" i="3"/>
  <c r="DF191" i="3"/>
  <c r="DJ191" i="3" s="1"/>
  <c r="A192" i="3"/>
  <c r="Y192" i="3"/>
  <c r="CU192" i="3"/>
  <c r="CY192" i="3"/>
  <c r="CZ192" i="3"/>
  <c r="DA192" i="3"/>
  <c r="DB192" i="3"/>
  <c r="DC192" i="3"/>
  <c r="A193" i="3"/>
  <c r="Y193" i="3"/>
  <c r="CX193" i="3" s="1"/>
  <c r="DF193" i="3" s="1"/>
  <c r="CY193" i="3"/>
  <c r="CZ193" i="3"/>
  <c r="DA193" i="3"/>
  <c r="DB193" i="3"/>
  <c r="DC193" i="3"/>
  <c r="DG193" i="3"/>
  <c r="DH193" i="3"/>
  <c r="DI193" i="3"/>
  <c r="DJ193" i="3"/>
  <c r="A194" i="3"/>
  <c r="Y194" i="3"/>
  <c r="CU194" i="3"/>
  <c r="CY194" i="3"/>
  <c r="CZ194" i="3"/>
  <c r="DB194" i="3" s="1"/>
  <c r="DA194" i="3"/>
  <c r="DC194" i="3"/>
  <c r="A195" i="3"/>
  <c r="Y195" i="3"/>
  <c r="CX195" i="3" s="1"/>
  <c r="CY195" i="3"/>
  <c r="CZ195" i="3"/>
  <c r="DB195" i="3" s="1"/>
  <c r="DA195" i="3"/>
  <c r="DC195" i="3"/>
  <c r="A196" i="3"/>
  <c r="Y196" i="3"/>
  <c r="CU196" i="3"/>
  <c r="CV196" i="3"/>
  <c r="CX196" i="3"/>
  <c r="CY196" i="3"/>
  <c r="CZ196" i="3"/>
  <c r="DB196" i="3" s="1"/>
  <c r="DA196" i="3"/>
  <c r="DC196" i="3"/>
  <c r="A197" i="3"/>
  <c r="Y197" i="3"/>
  <c r="CY197" i="3"/>
  <c r="CZ197" i="3"/>
  <c r="DB197" i="3" s="1"/>
  <c r="DA197" i="3"/>
  <c r="DC197" i="3"/>
  <c r="A198" i="3"/>
  <c r="Y198" i="3"/>
  <c r="CY198" i="3"/>
  <c r="CZ198" i="3"/>
  <c r="DB198" i="3" s="1"/>
  <c r="DA198" i="3"/>
  <c r="DC198" i="3"/>
  <c r="A199" i="3"/>
  <c r="Y199" i="3"/>
  <c r="CX199" i="3" s="1"/>
  <c r="CY199" i="3"/>
  <c r="CZ199" i="3"/>
  <c r="DB199" i="3" s="1"/>
  <c r="DA199" i="3"/>
  <c r="DC199" i="3"/>
  <c r="DF199" i="3"/>
  <c r="DG199" i="3"/>
  <c r="DH199" i="3"/>
  <c r="DI199" i="3"/>
  <c r="DJ199" i="3"/>
  <c r="A200" i="3"/>
  <c r="Y200" i="3"/>
  <c r="CV200" i="3" s="1"/>
  <c r="CU200" i="3"/>
  <c r="CX200" i="3"/>
  <c r="CY200" i="3"/>
  <c r="CZ200" i="3"/>
  <c r="DA200" i="3"/>
  <c r="DB200" i="3"/>
  <c r="DC200" i="3"/>
  <c r="A201" i="3"/>
  <c r="Y201" i="3"/>
  <c r="CX201" i="3" s="1"/>
  <c r="CY201" i="3"/>
  <c r="CZ201" i="3"/>
  <c r="DA201" i="3"/>
  <c r="DB201" i="3"/>
  <c r="DC201" i="3"/>
  <c r="A202" i="3"/>
  <c r="Y202" i="3"/>
  <c r="CX202" i="3"/>
  <c r="DH202" i="3" s="1"/>
  <c r="CY202" i="3"/>
  <c r="CZ202" i="3"/>
  <c r="DB202" i="3" s="1"/>
  <c r="DA202" i="3"/>
  <c r="DC202" i="3"/>
  <c r="A203" i="3"/>
  <c r="Y203" i="3"/>
  <c r="CX203" i="3" s="1"/>
  <c r="CY203" i="3"/>
  <c r="CZ203" i="3"/>
  <c r="DA203" i="3"/>
  <c r="DB203" i="3"/>
  <c r="DC203" i="3"/>
  <c r="A204" i="3"/>
  <c r="Y204" i="3"/>
  <c r="CX204" i="3"/>
  <c r="DI204" i="3" s="1"/>
  <c r="CY204" i="3"/>
  <c r="CZ204" i="3"/>
  <c r="DA204" i="3"/>
  <c r="DB204" i="3"/>
  <c r="DC204" i="3"/>
  <c r="A205" i="3"/>
  <c r="Y205" i="3"/>
  <c r="CX205" i="3" s="1"/>
  <c r="CY205" i="3"/>
  <c r="CZ205" i="3"/>
  <c r="DB205" i="3" s="1"/>
  <c r="DA205" i="3"/>
  <c r="DC205" i="3"/>
  <c r="DF205" i="3"/>
  <c r="DJ205" i="3" s="1"/>
  <c r="DI205" i="3"/>
  <c r="A206" i="3"/>
  <c r="Y206" i="3"/>
  <c r="CX206" i="3" s="1"/>
  <c r="DH206" i="3" s="1"/>
  <c r="CY206" i="3"/>
  <c r="CZ206" i="3"/>
  <c r="DA206" i="3"/>
  <c r="DB206" i="3"/>
  <c r="DC206" i="3"/>
  <c r="DF206" i="3"/>
  <c r="DG206" i="3"/>
  <c r="DI206" i="3"/>
  <c r="DJ206" i="3"/>
  <c r="A207" i="3"/>
  <c r="Y207" i="3"/>
  <c r="CX207" i="3" s="1"/>
  <c r="CY207" i="3"/>
  <c r="CZ207" i="3"/>
  <c r="DB207" i="3" s="1"/>
  <c r="DA207" i="3"/>
  <c r="DC207" i="3"/>
  <c r="A208" i="3"/>
  <c r="Y208" i="3"/>
  <c r="CX208" i="3"/>
  <c r="CY208" i="3"/>
  <c r="CZ208" i="3"/>
  <c r="DB208" i="3" s="1"/>
  <c r="DA208" i="3"/>
  <c r="DC208" i="3"/>
  <c r="A209" i="3"/>
  <c r="Y209" i="3"/>
  <c r="CX209" i="3" s="1"/>
  <c r="CY209" i="3"/>
  <c r="CZ209" i="3"/>
  <c r="DB209" i="3" s="1"/>
  <c r="DA209" i="3"/>
  <c r="DC209" i="3"/>
  <c r="A210" i="3"/>
  <c r="Y210" i="3"/>
  <c r="CX210" i="3"/>
  <c r="CY210" i="3"/>
  <c r="CZ210" i="3"/>
  <c r="DB210" i="3" s="1"/>
  <c r="DA210" i="3"/>
  <c r="DC210" i="3"/>
  <c r="A211" i="3"/>
  <c r="Y211" i="3"/>
  <c r="CX211" i="3" s="1"/>
  <c r="CY211" i="3"/>
  <c r="CZ211" i="3"/>
  <c r="DB211" i="3" s="1"/>
  <c r="DA211" i="3"/>
  <c r="DC211" i="3"/>
  <c r="DF211" i="3"/>
  <c r="DJ211" i="3" s="1"/>
  <c r="DG211" i="3"/>
  <c r="DH211" i="3"/>
  <c r="DI211" i="3"/>
  <c r="A212" i="3"/>
  <c r="Y212" i="3"/>
  <c r="CX212" i="3" s="1"/>
  <c r="CY212" i="3"/>
  <c r="CZ212" i="3"/>
  <c r="DA212" i="3"/>
  <c r="DB212" i="3"/>
  <c r="DC212" i="3"/>
  <c r="A213" i="3"/>
  <c r="Y213" i="3"/>
  <c r="CX213" i="3" s="1"/>
  <c r="CY213" i="3"/>
  <c r="CZ213" i="3"/>
  <c r="DB213" i="3" s="1"/>
  <c r="DA213" i="3"/>
  <c r="DC213" i="3"/>
  <c r="A214" i="3"/>
  <c r="Y214" i="3"/>
  <c r="CX214" i="3" s="1"/>
  <c r="CU214" i="3"/>
  <c r="CV214" i="3"/>
  <c r="CY214" i="3"/>
  <c r="CZ214" i="3"/>
  <c r="DA214" i="3"/>
  <c r="DB214" i="3"/>
  <c r="DC214" i="3"/>
  <c r="A215" i="3"/>
  <c r="Y215" i="3"/>
  <c r="CW215" i="3"/>
  <c r="CX215" i="3"/>
  <c r="DF215" i="3" s="1"/>
  <c r="CY215" i="3"/>
  <c r="CZ215" i="3"/>
  <c r="DA215" i="3"/>
  <c r="DB215" i="3"/>
  <c r="DC215" i="3"/>
  <c r="A216" i="3"/>
  <c r="Y216" i="3"/>
  <c r="CX216" i="3" s="1"/>
  <c r="CY216" i="3"/>
  <c r="CZ216" i="3"/>
  <c r="DB216" i="3" s="1"/>
  <c r="DA216" i="3"/>
  <c r="DC216" i="3"/>
  <c r="A217" i="3"/>
  <c r="Y217" i="3"/>
  <c r="CU217" i="3"/>
  <c r="CY217" i="3"/>
  <c r="CZ217" i="3"/>
  <c r="DB217" i="3" s="1"/>
  <c r="DA217" i="3"/>
  <c r="DC217" i="3"/>
  <c r="A218" i="3"/>
  <c r="Y218" i="3"/>
  <c r="CY218" i="3"/>
  <c r="CZ218" i="3"/>
  <c r="DB218" i="3" s="1"/>
  <c r="DA218" i="3"/>
  <c r="DC218" i="3"/>
  <c r="A219" i="3"/>
  <c r="Y219" i="3"/>
  <c r="CX219" i="3" s="1"/>
  <c r="DF219" i="3" s="1"/>
  <c r="DJ219" i="3" s="1"/>
  <c r="CY219" i="3"/>
  <c r="CZ219" i="3"/>
  <c r="DA219" i="3"/>
  <c r="DB219" i="3"/>
  <c r="DC219" i="3"/>
  <c r="DG219" i="3"/>
  <c r="A220" i="3"/>
  <c r="Y220" i="3"/>
  <c r="CV220" i="3" s="1"/>
  <c r="CU220" i="3"/>
  <c r="CY220" i="3"/>
  <c r="CZ220" i="3"/>
  <c r="DA220" i="3"/>
  <c r="DB220" i="3"/>
  <c r="DC220" i="3"/>
  <c r="A221" i="3"/>
  <c r="Y221" i="3"/>
  <c r="CX221" i="3" s="1"/>
  <c r="CY221" i="3"/>
  <c r="CZ221" i="3"/>
  <c r="DB221" i="3" s="1"/>
  <c r="DA221" i="3"/>
  <c r="DC221" i="3"/>
  <c r="A222" i="3"/>
  <c r="Y222" i="3"/>
  <c r="CX222" i="3" s="1"/>
  <c r="CY222" i="3"/>
  <c r="CZ222" i="3"/>
  <c r="DA222" i="3"/>
  <c r="DB222" i="3"/>
  <c r="DC222" i="3"/>
  <c r="A223" i="3"/>
  <c r="Y223" i="3"/>
  <c r="CX223" i="3" s="1"/>
  <c r="DH223" i="3" s="1"/>
  <c r="CY223" i="3"/>
  <c r="CZ223" i="3"/>
  <c r="DB223" i="3" s="1"/>
  <c r="DA223" i="3"/>
  <c r="DC223" i="3"/>
  <c r="DF223" i="3"/>
  <c r="DJ223" i="3" s="1"/>
  <c r="DG223" i="3"/>
  <c r="DI223" i="3"/>
  <c r="A224" i="3"/>
  <c r="Y224" i="3"/>
  <c r="CX224" i="3"/>
  <c r="CY224" i="3"/>
  <c r="CZ224" i="3"/>
  <c r="DB224" i="3" s="1"/>
  <c r="DA224" i="3"/>
  <c r="DC224" i="3"/>
  <c r="A225" i="3"/>
  <c r="Y225" i="3"/>
  <c r="CX225" i="3" s="1"/>
  <c r="CY225" i="3"/>
  <c r="CZ225" i="3"/>
  <c r="DB225" i="3" s="1"/>
  <c r="DA225" i="3"/>
  <c r="DC225" i="3"/>
  <c r="A226" i="3"/>
  <c r="Y226" i="3"/>
  <c r="CX226" i="3"/>
  <c r="DG226" i="3" s="1"/>
  <c r="CY226" i="3"/>
  <c r="CZ226" i="3"/>
  <c r="DB226" i="3" s="1"/>
  <c r="DA226" i="3"/>
  <c r="DC226" i="3"/>
  <c r="DF226" i="3"/>
  <c r="DJ226" i="3" s="1"/>
  <c r="DI226" i="3"/>
  <c r="A227" i="3"/>
  <c r="Y227" i="3"/>
  <c r="CX227" i="3"/>
  <c r="CY227" i="3"/>
  <c r="CZ227" i="3"/>
  <c r="DB227" i="3" s="1"/>
  <c r="DA227" i="3"/>
  <c r="DC227" i="3"/>
  <c r="DI227" i="3"/>
  <c r="A228" i="3"/>
  <c r="Y228" i="3"/>
  <c r="CX228" i="3" s="1"/>
  <c r="CY228" i="3"/>
  <c r="CZ228" i="3"/>
  <c r="DB228" i="3" s="1"/>
  <c r="DA228" i="3"/>
  <c r="DC228" i="3"/>
  <c r="A229" i="3"/>
  <c r="Y229" i="3"/>
  <c r="CX229" i="3" s="1"/>
  <c r="DH229" i="3" s="1"/>
  <c r="CY229" i="3"/>
  <c r="CZ229" i="3"/>
  <c r="DB229" i="3" s="1"/>
  <c r="DA229" i="3"/>
  <c r="DC229" i="3"/>
  <c r="DF229" i="3"/>
  <c r="DJ229" i="3" s="1"/>
  <c r="DG229" i="3"/>
  <c r="DI229" i="3"/>
  <c r="A230" i="3"/>
  <c r="Y230" i="3"/>
  <c r="CU230" i="3"/>
  <c r="CV230" i="3"/>
  <c r="CX230" i="3"/>
  <c r="CY230" i="3"/>
  <c r="CZ230" i="3"/>
  <c r="DB230" i="3" s="1"/>
  <c r="DA230" i="3"/>
  <c r="DC230" i="3"/>
  <c r="A231" i="3"/>
  <c r="Y231" i="3"/>
  <c r="CX231" i="3" s="1"/>
  <c r="CY231" i="3"/>
  <c r="CZ231" i="3"/>
  <c r="DA231" i="3"/>
  <c r="DB231" i="3"/>
  <c r="DC231" i="3"/>
  <c r="DF231" i="3"/>
  <c r="DG231" i="3"/>
  <c r="DH231" i="3"/>
  <c r="DI231" i="3"/>
  <c r="DJ231" i="3"/>
  <c r="A232" i="3"/>
  <c r="Y232" i="3"/>
  <c r="CU232" i="3"/>
  <c r="CY232" i="3"/>
  <c r="CZ232" i="3"/>
  <c r="DA232" i="3"/>
  <c r="DB232" i="3"/>
  <c r="DC232" i="3"/>
  <c r="A233" i="3"/>
  <c r="Y233" i="3"/>
  <c r="CX233" i="3" s="1"/>
  <c r="CY233" i="3"/>
  <c r="CZ233" i="3"/>
  <c r="DB233" i="3" s="1"/>
  <c r="DA233" i="3"/>
  <c r="DC233" i="3"/>
  <c r="A234" i="3"/>
  <c r="Y234" i="3"/>
  <c r="CX234" i="3" s="1"/>
  <c r="CU234" i="3"/>
  <c r="CV234" i="3"/>
  <c r="CY234" i="3"/>
  <c r="CZ234" i="3"/>
  <c r="DB234" i="3" s="1"/>
  <c r="DA234" i="3"/>
  <c r="DC234" i="3"/>
  <c r="DH234" i="3"/>
  <c r="A235" i="3"/>
  <c r="Y235" i="3"/>
  <c r="CW235" i="3"/>
  <c r="CX235" i="3"/>
  <c r="DF235" i="3" s="1"/>
  <c r="CY235" i="3"/>
  <c r="CZ235" i="3"/>
  <c r="DA235" i="3"/>
  <c r="DB235" i="3"/>
  <c r="DC235" i="3"/>
  <c r="A236" i="3"/>
  <c r="Y236" i="3"/>
  <c r="CW236" i="3" s="1"/>
  <c r="CX236" i="3"/>
  <c r="CY236" i="3"/>
  <c r="CZ236" i="3"/>
  <c r="DA236" i="3"/>
  <c r="DB236" i="3"/>
  <c r="DC236" i="3"/>
  <c r="A237" i="3"/>
  <c r="Y237" i="3"/>
  <c r="CX237" i="3" s="1"/>
  <c r="CY237" i="3"/>
  <c r="CZ237" i="3"/>
  <c r="DB237" i="3" s="1"/>
  <c r="DA237" i="3"/>
  <c r="DC237" i="3"/>
  <c r="A238" i="3"/>
  <c r="Y238" i="3"/>
  <c r="CV238" i="3" s="1"/>
  <c r="CU238" i="3"/>
  <c r="CX238" i="3"/>
  <c r="CY238" i="3"/>
  <c r="CZ238" i="3"/>
  <c r="DA238" i="3"/>
  <c r="DB238" i="3"/>
  <c r="DC238" i="3"/>
  <c r="A239" i="3"/>
  <c r="Y239" i="3"/>
  <c r="CX239" i="3" s="1"/>
  <c r="CY239" i="3"/>
  <c r="CZ239" i="3"/>
  <c r="DA239" i="3"/>
  <c r="DB239" i="3"/>
  <c r="DC239" i="3"/>
  <c r="DF239" i="3"/>
  <c r="DJ239" i="3" s="1"/>
  <c r="DH239" i="3"/>
  <c r="A240" i="3"/>
  <c r="Y240" i="3"/>
  <c r="CX240" i="3" s="1"/>
  <c r="CY240" i="3"/>
  <c r="CZ240" i="3"/>
  <c r="DB240" i="3" s="1"/>
  <c r="DA240" i="3"/>
  <c r="DC240" i="3"/>
  <c r="A241" i="3"/>
  <c r="Y241" i="3"/>
  <c r="CX241" i="3" s="1"/>
  <c r="CY241" i="3"/>
  <c r="CZ241" i="3"/>
  <c r="DB241" i="3" s="1"/>
  <c r="DA241" i="3"/>
  <c r="DC241" i="3"/>
  <c r="A242" i="3"/>
  <c r="Y242" i="3"/>
  <c r="CX242" i="3"/>
  <c r="CY242" i="3"/>
  <c r="CZ242" i="3"/>
  <c r="DA242" i="3"/>
  <c r="DB242" i="3"/>
  <c r="DC242" i="3"/>
  <c r="A243" i="3"/>
  <c r="Y243" i="3"/>
  <c r="CX243" i="3" s="1"/>
  <c r="CY243" i="3"/>
  <c r="CZ243" i="3"/>
  <c r="DB243" i="3" s="1"/>
  <c r="DA243" i="3"/>
  <c r="DC243" i="3"/>
  <c r="DI243" i="3"/>
  <c r="A244" i="3"/>
  <c r="Y244" i="3"/>
  <c r="CX244" i="3" s="1"/>
  <c r="CY244" i="3"/>
  <c r="CZ244" i="3"/>
  <c r="DA244" i="3"/>
  <c r="DB244" i="3"/>
  <c r="DC244" i="3"/>
  <c r="A245" i="3"/>
  <c r="Y245" i="3"/>
  <c r="CX245" i="3"/>
  <c r="CY245" i="3"/>
  <c r="CZ245" i="3"/>
  <c r="DA245" i="3"/>
  <c r="DB245" i="3"/>
  <c r="DC245" i="3"/>
  <c r="A246" i="3"/>
  <c r="Y246" i="3"/>
  <c r="CX246" i="3"/>
  <c r="CY246" i="3"/>
  <c r="CZ246" i="3"/>
  <c r="DA246" i="3"/>
  <c r="DB246" i="3"/>
  <c r="DC246" i="3"/>
  <c r="DH246" i="3"/>
  <c r="DI246" i="3"/>
  <c r="A247" i="3"/>
  <c r="Y247" i="3"/>
  <c r="CX247" i="3" s="1"/>
  <c r="CY247" i="3"/>
  <c r="CZ247" i="3"/>
  <c r="DB247" i="3" s="1"/>
  <c r="DA247" i="3"/>
  <c r="DC247" i="3"/>
  <c r="A248" i="3"/>
  <c r="Y248" i="3"/>
  <c r="CU248" i="3"/>
  <c r="CV248" i="3"/>
  <c r="CX248" i="3"/>
  <c r="CY248" i="3"/>
  <c r="CZ248" i="3"/>
  <c r="DB248" i="3" s="1"/>
  <c r="DA248" i="3"/>
  <c r="DC248" i="3"/>
  <c r="A249" i="3"/>
  <c r="Y249" i="3"/>
  <c r="CX249" i="3" s="1"/>
  <c r="CY249" i="3"/>
  <c r="CZ249" i="3"/>
  <c r="DA249" i="3"/>
  <c r="DB249" i="3"/>
  <c r="DC249" i="3"/>
  <c r="A250" i="3"/>
  <c r="Y250" i="3"/>
  <c r="CU250" i="3"/>
  <c r="CY250" i="3"/>
  <c r="CZ250" i="3"/>
  <c r="DB250" i="3" s="1"/>
  <c r="DA250" i="3"/>
  <c r="DC250" i="3"/>
  <c r="A251" i="3"/>
  <c r="Y251" i="3"/>
  <c r="CX251" i="3" s="1"/>
  <c r="CY251" i="3"/>
  <c r="CZ251" i="3"/>
  <c r="DB251" i="3" s="1"/>
  <c r="DA251" i="3"/>
  <c r="DC251" i="3"/>
  <c r="DF251" i="3"/>
  <c r="DJ251" i="3" s="1"/>
  <c r="DG251" i="3"/>
  <c r="DH251" i="3"/>
  <c r="DI251" i="3"/>
  <c r="A252" i="3"/>
  <c r="Y252" i="3"/>
  <c r="CU252" i="3"/>
  <c r="CY252" i="3"/>
  <c r="CZ252" i="3"/>
  <c r="DA252" i="3"/>
  <c r="DB252" i="3"/>
  <c r="DC252" i="3"/>
  <c r="A253" i="3"/>
  <c r="Y253" i="3"/>
  <c r="CX253" i="3" s="1"/>
  <c r="CW253" i="3"/>
  <c r="CY253" i="3"/>
  <c r="CZ253" i="3"/>
  <c r="DB253" i="3" s="1"/>
  <c r="DA253" i="3"/>
  <c r="DC253" i="3"/>
  <c r="A254" i="3"/>
  <c r="Y254" i="3"/>
  <c r="CW254" i="3"/>
  <c r="CX254" i="3"/>
  <c r="CY254" i="3"/>
  <c r="CZ254" i="3"/>
  <c r="DB254" i="3" s="1"/>
  <c r="DA254" i="3"/>
  <c r="DC254" i="3"/>
  <c r="A255" i="3"/>
  <c r="Y255" i="3"/>
  <c r="CX255" i="3" s="1"/>
  <c r="CY255" i="3"/>
  <c r="CZ255" i="3"/>
  <c r="DA255" i="3"/>
  <c r="DB255" i="3"/>
  <c r="DC255" i="3"/>
  <c r="A256" i="3"/>
  <c r="Y256" i="3"/>
  <c r="CU256" i="3"/>
  <c r="CY256" i="3"/>
  <c r="CZ256" i="3"/>
  <c r="DA256" i="3"/>
  <c r="DB256" i="3"/>
  <c r="DC256" i="3"/>
  <c r="A257" i="3"/>
  <c r="Y257" i="3"/>
  <c r="CX257" i="3" s="1"/>
  <c r="DF257" i="3" s="1"/>
  <c r="DJ257" i="3" s="1"/>
  <c r="CY257" i="3"/>
  <c r="CZ257" i="3"/>
  <c r="DB257" i="3" s="1"/>
  <c r="DA257" i="3"/>
  <c r="DC257" i="3"/>
  <c r="DG257" i="3"/>
  <c r="DI257" i="3"/>
  <c r="A258" i="3"/>
  <c r="Y258" i="3"/>
  <c r="CX258" i="3" s="1"/>
  <c r="CY258" i="3"/>
  <c r="CZ258" i="3"/>
  <c r="DB258" i="3" s="1"/>
  <c r="DA258" i="3"/>
  <c r="DC258" i="3"/>
  <c r="A259" i="3"/>
  <c r="Y259" i="3"/>
  <c r="CX259" i="3"/>
  <c r="CY259" i="3"/>
  <c r="CZ259" i="3"/>
  <c r="DB259" i="3" s="1"/>
  <c r="DA259" i="3"/>
  <c r="DC259" i="3"/>
  <c r="A260" i="3"/>
  <c r="Y260" i="3"/>
  <c r="CX260" i="3" s="1"/>
  <c r="DF260" i="3" s="1"/>
  <c r="DJ260" i="3" s="1"/>
  <c r="CY260" i="3"/>
  <c r="CZ260" i="3"/>
  <c r="DB260" i="3" s="1"/>
  <c r="DA260" i="3"/>
  <c r="DC260" i="3"/>
  <c r="DH260" i="3"/>
  <c r="DI260" i="3"/>
  <c r="A261" i="3"/>
  <c r="Y261" i="3"/>
  <c r="CX261" i="3"/>
  <c r="DI261" i="3" s="1"/>
  <c r="CY261" i="3"/>
  <c r="CZ261" i="3"/>
  <c r="DB261" i="3" s="1"/>
  <c r="DA261" i="3"/>
  <c r="DC261" i="3"/>
  <c r="DF261" i="3"/>
  <c r="DG261" i="3"/>
  <c r="DH261" i="3"/>
  <c r="DJ261" i="3"/>
  <c r="A262" i="3"/>
  <c r="Y262" i="3"/>
  <c r="CX262" i="3"/>
  <c r="DI262" i="3" s="1"/>
  <c r="CY262" i="3"/>
  <c r="CZ262" i="3"/>
  <c r="DB262" i="3" s="1"/>
  <c r="DA262" i="3"/>
  <c r="DC262" i="3"/>
  <c r="A263" i="3"/>
  <c r="Y263" i="3"/>
  <c r="CX263" i="3"/>
  <c r="CY263" i="3"/>
  <c r="CZ263" i="3"/>
  <c r="DB263" i="3" s="1"/>
  <c r="DA263" i="3"/>
  <c r="DC263" i="3"/>
  <c r="A264" i="3"/>
  <c r="Y264" i="3"/>
  <c r="CX264" i="3" s="1"/>
  <c r="CY264" i="3"/>
  <c r="CZ264" i="3"/>
  <c r="DA264" i="3"/>
  <c r="DB264" i="3"/>
  <c r="DC264" i="3"/>
  <c r="A265" i="3"/>
  <c r="Y265" i="3"/>
  <c r="CX265" i="3"/>
  <c r="CY265" i="3"/>
  <c r="CZ265" i="3"/>
  <c r="DB265" i="3" s="1"/>
  <c r="DA265" i="3"/>
  <c r="DC265" i="3"/>
  <c r="A266" i="3"/>
  <c r="Y266" i="3"/>
  <c r="CU266" i="3"/>
  <c r="CY266" i="3"/>
  <c r="CZ266" i="3"/>
  <c r="DA266" i="3"/>
  <c r="DB266" i="3"/>
  <c r="DC266" i="3"/>
  <c r="A267" i="3"/>
  <c r="Y267" i="3"/>
  <c r="CX267" i="3" s="1"/>
  <c r="CY267" i="3"/>
  <c r="CZ267" i="3"/>
  <c r="DA267" i="3"/>
  <c r="DB267" i="3"/>
  <c r="DC267" i="3"/>
  <c r="A268" i="3"/>
  <c r="Y268" i="3"/>
  <c r="CU268" i="3"/>
  <c r="CY268" i="3"/>
  <c r="CZ268" i="3"/>
  <c r="DA268" i="3"/>
  <c r="DB268" i="3"/>
  <c r="DC268" i="3"/>
  <c r="A269" i="3"/>
  <c r="Y269" i="3"/>
  <c r="CX269" i="3"/>
  <c r="CY269" i="3"/>
  <c r="CZ269" i="3"/>
  <c r="DB269" i="3" s="1"/>
  <c r="DA269" i="3"/>
  <c r="DC269" i="3"/>
  <c r="A270" i="3"/>
  <c r="Y270" i="3"/>
  <c r="CU270" i="3"/>
  <c r="CY270" i="3"/>
  <c r="CZ270" i="3"/>
  <c r="DB270" i="3" s="1"/>
  <c r="DA270" i="3"/>
  <c r="DC270" i="3"/>
  <c r="A271" i="3"/>
  <c r="Y271" i="3"/>
  <c r="CW271" i="3"/>
  <c r="CX271" i="3"/>
  <c r="CY271" i="3"/>
  <c r="CZ271" i="3"/>
  <c r="DA271" i="3"/>
  <c r="DB271" i="3"/>
  <c r="DC271" i="3"/>
  <c r="A272" i="3"/>
  <c r="Y272" i="3"/>
  <c r="CW272" i="3" s="1"/>
  <c r="CY272" i="3"/>
  <c r="CZ272" i="3"/>
  <c r="DA272" i="3"/>
  <c r="DB272" i="3"/>
  <c r="DC272" i="3"/>
  <c r="A273" i="3"/>
  <c r="Y273" i="3"/>
  <c r="CX273" i="3"/>
  <c r="CY273" i="3"/>
  <c r="CZ273" i="3"/>
  <c r="DB273" i="3" s="1"/>
  <c r="DA273" i="3"/>
  <c r="DC273" i="3"/>
  <c r="A274" i="3"/>
  <c r="Y274" i="3"/>
  <c r="CU274" i="3"/>
  <c r="CY274" i="3"/>
  <c r="CZ274" i="3"/>
  <c r="DA274" i="3"/>
  <c r="DB274" i="3"/>
  <c r="DC274" i="3"/>
  <c r="A275" i="3"/>
  <c r="Y275" i="3"/>
  <c r="CX275" i="3" s="1"/>
  <c r="CY275" i="3"/>
  <c r="CZ275" i="3"/>
  <c r="DB275" i="3" s="1"/>
  <c r="DA275" i="3"/>
  <c r="DC275" i="3"/>
  <c r="A276" i="3"/>
  <c r="Y276" i="3"/>
  <c r="CX276" i="3"/>
  <c r="CY276" i="3"/>
  <c r="CZ276" i="3"/>
  <c r="DB276" i="3" s="1"/>
  <c r="DA276" i="3"/>
  <c r="DC276" i="3"/>
  <c r="A277" i="3"/>
  <c r="Y277" i="3"/>
  <c r="CX277" i="3"/>
  <c r="CY277" i="3"/>
  <c r="CZ277" i="3"/>
  <c r="DB277" i="3" s="1"/>
  <c r="DA277" i="3"/>
  <c r="DC277" i="3"/>
  <c r="A278" i="3"/>
  <c r="Y278" i="3"/>
  <c r="CX278" i="3" s="1"/>
  <c r="CY278" i="3"/>
  <c r="CZ278" i="3"/>
  <c r="DB278" i="3" s="1"/>
  <c r="DA278" i="3"/>
  <c r="DC278" i="3"/>
  <c r="A279" i="3"/>
  <c r="Y279" i="3"/>
  <c r="CX279" i="3"/>
  <c r="CY279" i="3"/>
  <c r="CZ279" i="3"/>
  <c r="DA279" i="3"/>
  <c r="DB279" i="3"/>
  <c r="DC279" i="3"/>
  <c r="DF279" i="3"/>
  <c r="DJ279" i="3" s="1"/>
  <c r="DG279" i="3"/>
  <c r="A280" i="3"/>
  <c r="Y280" i="3"/>
  <c r="CX280" i="3" s="1"/>
  <c r="DF280" i="3" s="1"/>
  <c r="CY280" i="3"/>
  <c r="CZ280" i="3"/>
  <c r="DA280" i="3"/>
  <c r="DB280" i="3"/>
  <c r="DC280" i="3"/>
  <c r="DG280" i="3"/>
  <c r="DH280" i="3"/>
  <c r="DI280" i="3"/>
  <c r="DJ280" i="3"/>
  <c r="A281" i="3"/>
  <c r="Y281" i="3"/>
  <c r="CX281" i="3"/>
  <c r="CY281" i="3"/>
  <c r="CZ281" i="3"/>
  <c r="DA281" i="3"/>
  <c r="DB281" i="3"/>
  <c r="DC281" i="3"/>
  <c r="A282" i="3"/>
  <c r="Y282" i="3"/>
  <c r="CX282" i="3"/>
  <c r="CY282" i="3"/>
  <c r="CZ282" i="3"/>
  <c r="DB282" i="3" s="1"/>
  <c r="DA282" i="3"/>
  <c r="DC282" i="3"/>
  <c r="A283" i="3"/>
  <c r="Y283" i="3"/>
  <c r="CX283" i="3"/>
  <c r="CY283" i="3"/>
  <c r="CZ283" i="3"/>
  <c r="DA283" i="3"/>
  <c r="DB283" i="3"/>
  <c r="DC283" i="3"/>
  <c r="A284" i="3"/>
  <c r="Y284" i="3"/>
  <c r="CV284" i="3" s="1"/>
  <c r="CU284" i="3"/>
  <c r="CX284" i="3"/>
  <c r="DF284" i="3" s="1"/>
  <c r="CY284" i="3"/>
  <c r="CZ284" i="3"/>
  <c r="DB284" i="3" s="1"/>
  <c r="DA284" i="3"/>
  <c r="DC284" i="3"/>
  <c r="A285" i="3"/>
  <c r="Y285" i="3"/>
  <c r="CX285" i="3"/>
  <c r="CY285" i="3"/>
  <c r="CZ285" i="3"/>
  <c r="DB285" i="3" s="1"/>
  <c r="DA285" i="3"/>
  <c r="DC285" i="3"/>
  <c r="DF285" i="3"/>
  <c r="DJ285" i="3" s="1"/>
  <c r="DG285" i="3"/>
  <c r="DH285" i="3"/>
  <c r="DI285" i="3"/>
  <c r="A286" i="3"/>
  <c r="Y286" i="3"/>
  <c r="CU286" i="3"/>
  <c r="CV286" i="3"/>
  <c r="CX286" i="3"/>
  <c r="CY286" i="3"/>
  <c r="CZ286" i="3"/>
  <c r="DA286" i="3"/>
  <c r="DB286" i="3"/>
  <c r="DC286" i="3"/>
  <c r="DF286" i="3"/>
  <c r="DG286" i="3"/>
  <c r="A287" i="3"/>
  <c r="Y287" i="3"/>
  <c r="CX287" i="3" s="1"/>
  <c r="CY287" i="3"/>
  <c r="CZ287" i="3"/>
  <c r="DA287" i="3"/>
  <c r="DB287" i="3"/>
  <c r="DC287" i="3"/>
  <c r="A288" i="3"/>
  <c r="Y288" i="3"/>
  <c r="CX288" i="3" s="1"/>
  <c r="CU288" i="3"/>
  <c r="CV288" i="3"/>
  <c r="CY288" i="3"/>
  <c r="CZ288" i="3"/>
  <c r="DA288" i="3"/>
  <c r="DB288" i="3"/>
  <c r="DC288" i="3"/>
  <c r="A289" i="3"/>
  <c r="Y289" i="3"/>
  <c r="CY289" i="3"/>
  <c r="CZ289" i="3"/>
  <c r="DB289" i="3" s="1"/>
  <c r="DA289" i="3"/>
  <c r="DC289" i="3"/>
  <c r="A290" i="3"/>
  <c r="Y290" i="3"/>
  <c r="CY290" i="3"/>
  <c r="CZ290" i="3"/>
  <c r="DB290" i="3" s="1"/>
  <c r="DA290" i="3"/>
  <c r="DC290" i="3"/>
  <c r="A291" i="3"/>
  <c r="Y291" i="3"/>
  <c r="CX291" i="3"/>
  <c r="DF291" i="3" s="1"/>
  <c r="DJ291" i="3" s="1"/>
  <c r="CY291" i="3"/>
  <c r="CZ291" i="3"/>
  <c r="DA291" i="3"/>
  <c r="DB291" i="3"/>
  <c r="DC291" i="3"/>
  <c r="A292" i="3"/>
  <c r="Y292" i="3"/>
  <c r="CV292" i="3" s="1"/>
  <c r="CU292" i="3"/>
  <c r="CX292" i="3"/>
  <c r="DG292" i="3" s="1"/>
  <c r="CY292" i="3"/>
  <c r="CZ292" i="3"/>
  <c r="DA292" i="3"/>
  <c r="DB292" i="3"/>
  <c r="DC292" i="3"/>
  <c r="DF292" i="3"/>
  <c r="A293" i="3"/>
  <c r="Y293" i="3"/>
  <c r="CX293" i="3"/>
  <c r="CY293" i="3"/>
  <c r="CZ293" i="3"/>
  <c r="DB293" i="3" s="1"/>
  <c r="DA293" i="3"/>
  <c r="DC293" i="3"/>
  <c r="A294" i="3"/>
  <c r="Y294" i="3"/>
  <c r="CX294" i="3" s="1"/>
  <c r="CY294" i="3"/>
  <c r="CZ294" i="3"/>
  <c r="DB294" i="3" s="1"/>
  <c r="DA294" i="3"/>
  <c r="DC294" i="3"/>
  <c r="DF294" i="3"/>
  <c r="DJ294" i="3" s="1"/>
  <c r="A295" i="3"/>
  <c r="Y295" i="3"/>
  <c r="CX295" i="3" s="1"/>
  <c r="DH295" i="3" s="1"/>
  <c r="CY295" i="3"/>
  <c r="CZ295" i="3"/>
  <c r="DB295" i="3" s="1"/>
  <c r="DA295" i="3"/>
  <c r="DC295" i="3"/>
  <c r="DF295" i="3"/>
  <c r="DJ295" i="3" s="1"/>
  <c r="A296" i="3"/>
  <c r="Y296" i="3"/>
  <c r="CX296" i="3" s="1"/>
  <c r="DI296" i="3" s="1"/>
  <c r="CY296" i="3"/>
  <c r="CZ296" i="3"/>
  <c r="DB296" i="3" s="1"/>
  <c r="DA296" i="3"/>
  <c r="DC296" i="3"/>
  <c r="A297" i="3"/>
  <c r="Y297" i="3"/>
  <c r="CX297" i="3" s="1"/>
  <c r="CY297" i="3"/>
  <c r="CZ297" i="3"/>
  <c r="DA297" i="3"/>
  <c r="DB297" i="3"/>
  <c r="DC297" i="3"/>
  <c r="A298" i="3"/>
  <c r="Y298" i="3"/>
  <c r="CX298" i="3" s="1"/>
  <c r="DI298" i="3" s="1"/>
  <c r="CY298" i="3"/>
  <c r="CZ298" i="3"/>
  <c r="DA298" i="3"/>
  <c r="DB298" i="3"/>
  <c r="DC298" i="3"/>
  <c r="DF298" i="3"/>
  <c r="DJ298" i="3" s="1"/>
  <c r="DG298" i="3"/>
  <c r="DH298" i="3"/>
  <c r="A299" i="3"/>
  <c r="Y299" i="3"/>
  <c r="CX299" i="3"/>
  <c r="CY299" i="3"/>
  <c r="CZ299" i="3"/>
  <c r="DB299" i="3" s="1"/>
  <c r="DA299" i="3"/>
  <c r="DC299" i="3"/>
  <c r="DI299" i="3"/>
  <c r="A300" i="3"/>
  <c r="Y300" i="3"/>
  <c r="CX300" i="3" s="1"/>
  <c r="DG300" i="3" s="1"/>
  <c r="CY300" i="3"/>
  <c r="CZ300" i="3"/>
  <c r="DA300" i="3"/>
  <c r="DB300" i="3"/>
  <c r="DC300" i="3"/>
  <c r="A301" i="3"/>
  <c r="Y301" i="3"/>
  <c r="CX301" i="3"/>
  <c r="CY301" i="3"/>
  <c r="CZ301" i="3"/>
  <c r="DB301" i="3" s="1"/>
  <c r="DA301" i="3"/>
  <c r="DC301" i="3"/>
  <c r="A302" i="3"/>
  <c r="Y302" i="3"/>
  <c r="CU302" i="3"/>
  <c r="CY302" i="3"/>
  <c r="CZ302" i="3"/>
  <c r="DB302" i="3" s="1"/>
  <c r="DA302" i="3"/>
  <c r="DC302" i="3"/>
  <c r="A303" i="3"/>
  <c r="Y303" i="3"/>
  <c r="CX303" i="3" s="1"/>
  <c r="CY303" i="3"/>
  <c r="CZ303" i="3"/>
  <c r="DB303" i="3" s="1"/>
  <c r="DA303" i="3"/>
  <c r="DC303" i="3"/>
  <c r="A304" i="3"/>
  <c r="Y304" i="3"/>
  <c r="CX304" i="3"/>
  <c r="CY304" i="3"/>
  <c r="CZ304" i="3"/>
  <c r="DB304" i="3" s="1"/>
  <c r="DA304" i="3"/>
  <c r="DC304" i="3"/>
  <c r="A305" i="3"/>
  <c r="Y305" i="3"/>
  <c r="CV305" i="3" s="1"/>
  <c r="CU305" i="3"/>
  <c r="CY305" i="3"/>
  <c r="CZ305" i="3"/>
  <c r="DA305" i="3"/>
  <c r="DB305" i="3"/>
  <c r="DC305" i="3"/>
  <c r="A306" i="3"/>
  <c r="Y306" i="3"/>
  <c r="CX306" i="3" s="1"/>
  <c r="DF306" i="3" s="1"/>
  <c r="DJ306" i="3" s="1"/>
  <c r="CY306" i="3"/>
  <c r="CZ306" i="3"/>
  <c r="DA306" i="3"/>
  <c r="DB306" i="3"/>
  <c r="DC306" i="3"/>
  <c r="A307" i="3"/>
  <c r="Y307" i="3"/>
  <c r="CX307" i="3" s="1"/>
  <c r="CY307" i="3"/>
  <c r="CZ307" i="3"/>
  <c r="DA307" i="3"/>
  <c r="DB307" i="3"/>
  <c r="DC307" i="3"/>
  <c r="A308" i="3"/>
  <c r="Y308" i="3"/>
  <c r="CX308" i="3"/>
  <c r="DI308" i="3" s="1"/>
  <c r="CY308" i="3"/>
  <c r="CZ308" i="3"/>
  <c r="DB308" i="3" s="1"/>
  <c r="DA308" i="3"/>
  <c r="DC308" i="3"/>
  <c r="A309" i="3"/>
  <c r="Y309" i="3"/>
  <c r="CX309" i="3"/>
  <c r="CY309" i="3"/>
  <c r="CZ309" i="3"/>
  <c r="DA309" i="3"/>
  <c r="DB309" i="3"/>
  <c r="DC309" i="3"/>
  <c r="A310" i="3"/>
  <c r="Y310" i="3"/>
  <c r="CX310" i="3" s="1"/>
  <c r="CY310" i="3"/>
  <c r="CZ310" i="3"/>
  <c r="DB310" i="3" s="1"/>
  <c r="DA310" i="3"/>
  <c r="DC310" i="3"/>
  <c r="A311" i="3"/>
  <c r="Y311" i="3"/>
  <c r="CX311" i="3"/>
  <c r="CY311" i="3"/>
  <c r="CZ311" i="3"/>
  <c r="DB311" i="3" s="1"/>
  <c r="DA311" i="3"/>
  <c r="DC311" i="3"/>
  <c r="DH311" i="3"/>
  <c r="DI311" i="3"/>
  <c r="A312" i="3"/>
  <c r="Y312" i="3"/>
  <c r="CX312" i="3" s="1"/>
  <c r="CY312" i="3"/>
  <c r="CZ312" i="3"/>
  <c r="DA312" i="3"/>
  <c r="DB312" i="3"/>
  <c r="DC312" i="3"/>
  <c r="A313" i="3"/>
  <c r="Y313" i="3"/>
  <c r="CX313" i="3" s="1"/>
  <c r="CY313" i="3"/>
  <c r="CZ313" i="3"/>
  <c r="DB313" i="3" s="1"/>
  <c r="DA313" i="3"/>
  <c r="DC313" i="3"/>
  <c r="A314" i="3"/>
  <c r="Y314" i="3"/>
  <c r="CX314" i="3" s="1"/>
  <c r="CY314" i="3"/>
  <c r="CZ314" i="3"/>
  <c r="DB314" i="3" s="1"/>
  <c r="DA314" i="3"/>
  <c r="DC314" i="3"/>
  <c r="A315" i="3"/>
  <c r="Y315" i="3"/>
  <c r="CV315" i="3" s="1"/>
  <c r="CU315" i="3"/>
  <c r="CX315" i="3"/>
  <c r="CY315" i="3"/>
  <c r="CZ315" i="3"/>
  <c r="DA315" i="3"/>
  <c r="DB315" i="3"/>
  <c r="DC315" i="3"/>
  <c r="A316" i="3"/>
  <c r="Y316" i="3"/>
  <c r="CX316" i="3" s="1"/>
  <c r="CY316" i="3"/>
  <c r="CZ316" i="3"/>
  <c r="DB316" i="3" s="1"/>
  <c r="DA316" i="3"/>
  <c r="DC316" i="3"/>
  <c r="DG316" i="3"/>
  <c r="DH316" i="3"/>
  <c r="A317" i="3"/>
  <c r="Y317" i="3"/>
  <c r="CX317" i="3"/>
  <c r="DG317" i="3" s="1"/>
  <c r="CY317" i="3"/>
  <c r="CZ317" i="3"/>
  <c r="DB317" i="3" s="1"/>
  <c r="DA317" i="3"/>
  <c r="DC317" i="3"/>
  <c r="DF317" i="3"/>
  <c r="DJ317" i="3" s="1"/>
  <c r="DH317" i="3"/>
  <c r="DI317" i="3"/>
  <c r="A318" i="3"/>
  <c r="Y318" i="3"/>
  <c r="CX318" i="3" s="1"/>
  <c r="CY318" i="3"/>
  <c r="CZ318" i="3"/>
  <c r="DA318" i="3"/>
  <c r="DB318" i="3"/>
  <c r="DC318" i="3"/>
  <c r="A319" i="3"/>
  <c r="Y319" i="3"/>
  <c r="CX319" i="3" s="1"/>
  <c r="CY319" i="3"/>
  <c r="CZ319" i="3"/>
  <c r="DB319" i="3" s="1"/>
  <c r="DA319" i="3"/>
  <c r="DC319" i="3"/>
  <c r="A320" i="3"/>
  <c r="Y320" i="3"/>
  <c r="CX320" i="3" s="1"/>
  <c r="CY320" i="3"/>
  <c r="CZ320" i="3"/>
  <c r="DB320" i="3" s="1"/>
  <c r="DA320" i="3"/>
  <c r="DC320" i="3"/>
  <c r="A321" i="3"/>
  <c r="Y321" i="3"/>
  <c r="CX321" i="3" s="1"/>
  <c r="CY321" i="3"/>
  <c r="CZ321" i="3"/>
  <c r="DB321" i="3" s="1"/>
  <c r="DA321" i="3"/>
  <c r="DC321" i="3"/>
  <c r="A322" i="3"/>
  <c r="Y322" i="3"/>
  <c r="CX322" i="3"/>
  <c r="CY322" i="3"/>
  <c r="CZ322" i="3"/>
  <c r="DA322" i="3"/>
  <c r="DB322" i="3"/>
  <c r="DC322" i="3"/>
  <c r="A323" i="3"/>
  <c r="Y323" i="3"/>
  <c r="CX323" i="3" s="1"/>
  <c r="CY323" i="3"/>
  <c r="CZ323" i="3"/>
  <c r="DA323" i="3"/>
  <c r="DB323" i="3"/>
  <c r="DC323" i="3"/>
  <c r="DG323" i="3"/>
  <c r="A324" i="3"/>
  <c r="Y324" i="3"/>
  <c r="CX324" i="3" s="1"/>
  <c r="CY324" i="3"/>
  <c r="CZ324" i="3"/>
  <c r="DB324" i="3" s="1"/>
  <c r="DA324" i="3"/>
  <c r="DC324" i="3"/>
  <c r="A325" i="3"/>
  <c r="Y325" i="3"/>
  <c r="CU325" i="3"/>
  <c r="CY325" i="3"/>
  <c r="CZ325" i="3"/>
  <c r="DB325" i="3" s="1"/>
  <c r="DA325" i="3"/>
  <c r="DC325" i="3"/>
  <c r="A326" i="3"/>
  <c r="Y326" i="3"/>
  <c r="CW326" i="3"/>
  <c r="CX326" i="3"/>
  <c r="CY326" i="3"/>
  <c r="CZ326" i="3"/>
  <c r="DA326" i="3"/>
  <c r="DB326" i="3"/>
  <c r="DC326" i="3"/>
  <c r="A327" i="3"/>
  <c r="Y327" i="3"/>
  <c r="CX327" i="3" s="1"/>
  <c r="CY327" i="3"/>
  <c r="CZ327" i="3"/>
  <c r="DA327" i="3"/>
  <c r="DB327" i="3"/>
  <c r="DC327" i="3"/>
  <c r="A328" i="3"/>
  <c r="Y328" i="3"/>
  <c r="CX328" i="3" s="1"/>
  <c r="CU328" i="3"/>
  <c r="CV328" i="3"/>
  <c r="CY328" i="3"/>
  <c r="CZ328" i="3"/>
  <c r="DB328" i="3" s="1"/>
  <c r="DA328" i="3"/>
  <c r="DC328" i="3"/>
  <c r="A329" i="3"/>
  <c r="Y329" i="3"/>
  <c r="CY329" i="3"/>
  <c r="CZ329" i="3"/>
  <c r="DB329" i="3" s="1"/>
  <c r="DA329" i="3"/>
  <c r="DC329" i="3"/>
  <c r="A330" i="3"/>
  <c r="Y330" i="3"/>
  <c r="CX330" i="3" s="1"/>
  <c r="DH330" i="3" s="1"/>
  <c r="CY330" i="3"/>
  <c r="CZ330" i="3"/>
  <c r="DB330" i="3" s="1"/>
  <c r="DA330" i="3"/>
  <c r="DC330" i="3"/>
  <c r="DF330" i="3"/>
  <c r="DJ330" i="3" s="1"/>
  <c r="DG330" i="3"/>
  <c r="A331" i="3"/>
  <c r="Y331" i="3"/>
  <c r="CU331" i="3"/>
  <c r="CY331" i="3"/>
  <c r="CZ331" i="3"/>
  <c r="DA331" i="3"/>
  <c r="DB331" i="3"/>
  <c r="DC331" i="3"/>
  <c r="A332" i="3"/>
  <c r="Y332" i="3"/>
  <c r="CW332" i="3"/>
  <c r="CX332" i="3"/>
  <c r="CY332" i="3"/>
  <c r="CZ332" i="3"/>
  <c r="DB332" i="3" s="1"/>
  <c r="DA332" i="3"/>
  <c r="DC332" i="3"/>
  <c r="DF332" i="3"/>
  <c r="DI332" i="3"/>
  <c r="A333" i="3"/>
  <c r="Y333" i="3"/>
  <c r="CX333" i="3" s="1"/>
  <c r="CY333" i="3"/>
  <c r="CZ333" i="3"/>
  <c r="DB333" i="3" s="1"/>
  <c r="DA333" i="3"/>
  <c r="DC333" i="3"/>
  <c r="A334" i="3"/>
  <c r="Y334" i="3"/>
  <c r="CU334" i="3"/>
  <c r="CV334" i="3"/>
  <c r="CX334" i="3"/>
  <c r="CY334" i="3"/>
  <c r="CZ334" i="3"/>
  <c r="DB334" i="3" s="1"/>
  <c r="DA334" i="3"/>
  <c r="DC334" i="3"/>
  <c r="A335" i="3"/>
  <c r="Y335" i="3"/>
  <c r="CX335" i="3" s="1"/>
  <c r="CW335" i="3"/>
  <c r="CY335" i="3"/>
  <c r="CZ335" i="3"/>
  <c r="DA335" i="3"/>
  <c r="DB335" i="3"/>
  <c r="DC335" i="3"/>
  <c r="DF335" i="3"/>
  <c r="DG335" i="3"/>
  <c r="DJ335" i="3" s="1"/>
  <c r="A336" i="3"/>
  <c r="Y336" i="3"/>
  <c r="CX336" i="3" s="1"/>
  <c r="CY336" i="3"/>
  <c r="CZ336" i="3"/>
  <c r="DB336" i="3" s="1"/>
  <c r="DA336" i="3"/>
  <c r="DC336" i="3"/>
  <c r="DH336" i="3"/>
  <c r="DI336" i="3"/>
  <c r="A337" i="3"/>
  <c r="Y337" i="3"/>
  <c r="CU337" i="3"/>
  <c r="CY337" i="3"/>
  <c r="CZ337" i="3"/>
  <c r="DB337" i="3" s="1"/>
  <c r="DA337" i="3"/>
  <c r="DC337" i="3"/>
  <c r="A338" i="3"/>
  <c r="Y338" i="3"/>
  <c r="CY338" i="3"/>
  <c r="CZ338" i="3"/>
  <c r="DB338" i="3" s="1"/>
  <c r="DA338" i="3"/>
  <c r="DC338" i="3"/>
  <c r="A339" i="3"/>
  <c r="Y339" i="3"/>
  <c r="CX339" i="3" s="1"/>
  <c r="CY339" i="3"/>
  <c r="CZ339" i="3"/>
  <c r="DB339" i="3" s="1"/>
  <c r="DA339" i="3"/>
  <c r="DC339" i="3"/>
  <c r="A340" i="3"/>
  <c r="Y340" i="3"/>
  <c r="CU340" i="3"/>
  <c r="CV340" i="3"/>
  <c r="CX340" i="3"/>
  <c r="DF340" i="3" s="1"/>
  <c r="CY340" i="3"/>
  <c r="CZ340" i="3"/>
  <c r="DB340" i="3" s="1"/>
  <c r="DA340" i="3"/>
  <c r="DC340" i="3"/>
  <c r="A341" i="3"/>
  <c r="Y341" i="3"/>
  <c r="CX341" i="3" s="1"/>
  <c r="CW341" i="3"/>
  <c r="CY341" i="3"/>
  <c r="CZ341" i="3"/>
  <c r="DB341" i="3" s="1"/>
  <c r="DA341" i="3"/>
  <c r="DC341" i="3"/>
  <c r="A342" i="3"/>
  <c r="Y342" i="3"/>
  <c r="CX342" i="3"/>
  <c r="CY342" i="3"/>
  <c r="CZ342" i="3"/>
  <c r="DA342" i="3"/>
  <c r="DB342" i="3"/>
  <c r="DC342" i="3"/>
  <c r="DF342" i="3"/>
  <c r="DJ342" i="3" s="1"/>
  <c r="DI342" i="3"/>
  <c r="A343" i="3"/>
  <c r="Y343" i="3"/>
  <c r="CU343" i="3"/>
  <c r="CY343" i="3"/>
  <c r="CZ343" i="3"/>
  <c r="DB343" i="3" s="1"/>
  <c r="DA343" i="3"/>
  <c r="DC343" i="3"/>
  <c r="A344" i="3"/>
  <c r="Y344" i="3"/>
  <c r="CX344" i="3" s="1"/>
  <c r="CU344" i="3"/>
  <c r="CV344" i="3"/>
  <c r="CY344" i="3"/>
  <c r="CZ344" i="3"/>
  <c r="DB344" i="3" s="1"/>
  <c r="DA344" i="3"/>
  <c r="DC344" i="3"/>
  <c r="A345" i="3"/>
  <c r="Y345" i="3"/>
  <c r="CV345" i="3" s="1"/>
  <c r="CU345" i="3"/>
  <c r="CX345" i="3"/>
  <c r="DF345" i="3" s="1"/>
  <c r="CY345" i="3"/>
  <c r="CZ345" i="3"/>
  <c r="DB345" i="3" s="1"/>
  <c r="DA345" i="3"/>
  <c r="DC345" i="3"/>
  <c r="A346" i="3"/>
  <c r="Y346" i="3"/>
  <c r="CX346" i="3" s="1"/>
  <c r="DF346" i="3" s="1"/>
  <c r="DJ346" i="3" s="1"/>
  <c r="CY346" i="3"/>
  <c r="CZ346" i="3"/>
  <c r="DB346" i="3" s="1"/>
  <c r="DA346" i="3"/>
  <c r="DC346" i="3"/>
  <c r="DG346" i="3"/>
  <c r="DH346" i="3"/>
  <c r="DI346" i="3"/>
  <c r="A347" i="3"/>
  <c r="Y347" i="3"/>
  <c r="CV347" i="3" s="1"/>
  <c r="CU347" i="3"/>
  <c r="CX347" i="3"/>
  <c r="CY347" i="3"/>
  <c r="CZ347" i="3"/>
  <c r="DA347" i="3"/>
  <c r="DB347" i="3"/>
  <c r="DC347" i="3"/>
  <c r="DH347" i="3"/>
  <c r="DI347" i="3"/>
  <c r="DJ347" i="3" s="1"/>
  <c r="A348" i="3"/>
  <c r="Y348" i="3"/>
  <c r="CX348" i="3"/>
  <c r="CY348" i="3"/>
  <c r="CZ348" i="3"/>
  <c r="DA348" i="3"/>
  <c r="DB348" i="3"/>
  <c r="DC348" i="3"/>
  <c r="DF348" i="3"/>
  <c r="DJ348" i="3" s="1"/>
  <c r="DG348" i="3"/>
  <c r="DH348" i="3"/>
  <c r="DI348" i="3"/>
  <c r="A349" i="3"/>
  <c r="Y349" i="3"/>
  <c r="CX349" i="3"/>
  <c r="CY349" i="3"/>
  <c r="CZ349" i="3"/>
  <c r="DB349" i="3" s="1"/>
  <c r="DA349" i="3"/>
  <c r="DC349" i="3"/>
  <c r="A350" i="3"/>
  <c r="Y350" i="3"/>
  <c r="CX350" i="3" s="1"/>
  <c r="CY350" i="3"/>
  <c r="CZ350" i="3"/>
  <c r="DB350" i="3" s="1"/>
  <c r="DA350" i="3"/>
  <c r="DC350" i="3"/>
  <c r="A351" i="3"/>
  <c r="Y351" i="3"/>
  <c r="CX351" i="3"/>
  <c r="DF351" i="3" s="1"/>
  <c r="DJ351" i="3" s="1"/>
  <c r="CY351" i="3"/>
  <c r="CZ351" i="3"/>
  <c r="DA351" i="3"/>
  <c r="DB351" i="3"/>
  <c r="DC351" i="3"/>
  <c r="DG351" i="3"/>
  <c r="DH351" i="3"/>
  <c r="DI351" i="3"/>
  <c r="A352" i="3"/>
  <c r="Y352" i="3"/>
  <c r="CU352" i="3"/>
  <c r="CV352" i="3"/>
  <c r="CX352" i="3"/>
  <c r="DI352" i="3" s="1"/>
  <c r="DJ352" i="3" s="1"/>
  <c r="CY352" i="3"/>
  <c r="CZ352" i="3"/>
  <c r="DB352" i="3" s="1"/>
  <c r="DA352" i="3"/>
  <c r="DC352" i="3"/>
  <c r="DF352" i="3"/>
  <c r="DG352" i="3"/>
  <c r="DH352" i="3"/>
  <c r="A353" i="3"/>
  <c r="Y353" i="3"/>
  <c r="CX353" i="3"/>
  <c r="CY353" i="3"/>
  <c r="CZ353" i="3"/>
  <c r="DB353" i="3" s="1"/>
  <c r="DA353" i="3"/>
  <c r="DC353" i="3"/>
  <c r="DH353" i="3"/>
  <c r="A354" i="3"/>
  <c r="Y354" i="3"/>
  <c r="CX354" i="3" s="1"/>
  <c r="CY354" i="3"/>
  <c r="CZ354" i="3"/>
  <c r="DB354" i="3" s="1"/>
  <c r="DA354" i="3"/>
  <c r="DC354" i="3"/>
  <c r="A355" i="3"/>
  <c r="Y355" i="3"/>
  <c r="CX355" i="3"/>
  <c r="DF355" i="3" s="1"/>
  <c r="DJ355" i="3" s="1"/>
  <c r="CY355" i="3"/>
  <c r="CZ355" i="3"/>
  <c r="DB355" i="3" s="1"/>
  <c r="DA355" i="3"/>
  <c r="DC355" i="3"/>
  <c r="A356" i="3"/>
  <c r="Y356" i="3"/>
  <c r="CX356" i="3"/>
  <c r="DI356" i="3" s="1"/>
  <c r="CY356" i="3"/>
  <c r="CZ356" i="3"/>
  <c r="DA356" i="3"/>
  <c r="DB356" i="3"/>
  <c r="DC356" i="3"/>
  <c r="DF356" i="3"/>
  <c r="DJ356" i="3" s="1"/>
  <c r="A357" i="3"/>
  <c r="Y357" i="3"/>
  <c r="CV357" i="3" s="1"/>
  <c r="CU357" i="3"/>
  <c r="CY357" i="3"/>
  <c r="CZ357" i="3"/>
  <c r="DA357" i="3"/>
  <c r="DB357" i="3"/>
  <c r="DC357" i="3"/>
  <c r="A358" i="3"/>
  <c r="Y358" i="3"/>
  <c r="CX358" i="3" s="1"/>
  <c r="CY358" i="3"/>
  <c r="CZ358" i="3"/>
  <c r="DA358" i="3"/>
  <c r="DB358" i="3"/>
  <c r="DC358" i="3"/>
  <c r="A359" i="3"/>
  <c r="Y359" i="3"/>
  <c r="CU359" i="3"/>
  <c r="CV359" i="3"/>
  <c r="CX359" i="3"/>
  <c r="DF359" i="3" s="1"/>
  <c r="CY359" i="3"/>
  <c r="CZ359" i="3"/>
  <c r="DB359" i="3" s="1"/>
  <c r="DA359" i="3"/>
  <c r="DC359" i="3"/>
  <c r="A360" i="3"/>
  <c r="Y360" i="3"/>
  <c r="CX360" i="3" s="1"/>
  <c r="DF360" i="3" s="1"/>
  <c r="DJ360" i="3" s="1"/>
  <c r="CY360" i="3"/>
  <c r="CZ360" i="3"/>
  <c r="DB360" i="3" s="1"/>
  <c r="DA360" i="3"/>
  <c r="DC360" i="3"/>
  <c r="A361" i="3"/>
  <c r="Y361" i="3"/>
  <c r="CX361" i="3"/>
  <c r="DF361" i="3" s="1"/>
  <c r="DJ361" i="3" s="1"/>
  <c r="CY361" i="3"/>
  <c r="CZ361" i="3"/>
  <c r="DB361" i="3" s="1"/>
  <c r="DA361" i="3"/>
  <c r="DC361" i="3"/>
  <c r="DG361" i="3"/>
  <c r="DH361" i="3"/>
  <c r="DI361" i="3"/>
  <c r="A362" i="3"/>
  <c r="Y362" i="3"/>
  <c r="CX362" i="3" s="1"/>
  <c r="DF362" i="3" s="1"/>
  <c r="DJ362" i="3" s="1"/>
  <c r="CY362" i="3"/>
  <c r="CZ362" i="3"/>
  <c r="DA362" i="3"/>
  <c r="DB362" i="3"/>
  <c r="DC362" i="3"/>
  <c r="DG362" i="3"/>
  <c r="DH362" i="3"/>
  <c r="DI362" i="3"/>
  <c r="A363" i="3"/>
  <c r="Y363" i="3"/>
  <c r="CX363" i="3"/>
  <c r="CY363" i="3"/>
  <c r="CZ363" i="3"/>
  <c r="DB363" i="3" s="1"/>
  <c r="DA363" i="3"/>
  <c r="DC363" i="3"/>
  <c r="A364" i="3"/>
  <c r="Y364" i="3"/>
  <c r="CU364" i="3"/>
  <c r="CY364" i="3"/>
  <c r="CZ364" i="3"/>
  <c r="DB364" i="3" s="1"/>
  <c r="DA364" i="3"/>
  <c r="DC364" i="3"/>
  <c r="A365" i="3"/>
  <c r="Y365" i="3"/>
  <c r="CX365" i="3" s="1"/>
  <c r="DI365" i="3" s="1"/>
  <c r="CY365" i="3"/>
  <c r="CZ365" i="3"/>
  <c r="DB365" i="3" s="1"/>
  <c r="DA365" i="3"/>
  <c r="DC365" i="3"/>
  <c r="DG365" i="3"/>
  <c r="DH365" i="3"/>
  <c r="A366" i="3"/>
  <c r="Y366" i="3"/>
  <c r="CU366" i="3"/>
  <c r="CY366" i="3"/>
  <c r="CZ366" i="3"/>
  <c r="DA366" i="3"/>
  <c r="DB366" i="3"/>
  <c r="DC366" i="3"/>
  <c r="A367" i="3"/>
  <c r="Y367" i="3"/>
  <c r="CX367" i="3" s="1"/>
  <c r="CY367" i="3"/>
  <c r="CZ367" i="3"/>
  <c r="DB367" i="3" s="1"/>
  <c r="DA367" i="3"/>
  <c r="DC367" i="3"/>
  <c r="DF367" i="3"/>
  <c r="DJ367" i="3" s="1"/>
  <c r="DG367" i="3"/>
  <c r="DH367" i="3"/>
  <c r="DI367" i="3"/>
  <c r="A368" i="3"/>
  <c r="Y368" i="3"/>
  <c r="CX368" i="3"/>
  <c r="CY368" i="3"/>
  <c r="CZ368" i="3"/>
  <c r="DB368" i="3" s="1"/>
  <c r="DA368" i="3"/>
  <c r="DC368" i="3"/>
  <c r="A369" i="3"/>
  <c r="Y369" i="3"/>
  <c r="CX369" i="3"/>
  <c r="CY369" i="3"/>
  <c r="CZ369" i="3"/>
  <c r="DA369" i="3"/>
  <c r="DB369" i="3"/>
  <c r="DC369" i="3"/>
  <c r="A370" i="3"/>
  <c r="Y370" i="3"/>
  <c r="CX370" i="3" s="1"/>
  <c r="DI370" i="3" s="1"/>
  <c r="CY370" i="3"/>
  <c r="CZ370" i="3"/>
  <c r="DB370" i="3" s="1"/>
  <c r="DA370" i="3"/>
  <c r="DC370" i="3"/>
  <c r="DF370" i="3"/>
  <c r="DJ370" i="3" s="1"/>
  <c r="DG370" i="3"/>
  <c r="DH370" i="3"/>
  <c r="A371" i="3"/>
  <c r="Y371" i="3"/>
  <c r="CU371" i="3"/>
  <c r="CV371" i="3"/>
  <c r="CX371" i="3"/>
  <c r="DF371" i="3" s="1"/>
  <c r="CY371" i="3"/>
  <c r="CZ371" i="3"/>
  <c r="DB371" i="3" s="1"/>
  <c r="DA371" i="3"/>
  <c r="DC371" i="3"/>
  <c r="A372" i="3"/>
  <c r="Y372" i="3"/>
  <c r="CX372" i="3" s="1"/>
  <c r="CY372" i="3"/>
  <c r="CZ372" i="3"/>
  <c r="DA372" i="3"/>
  <c r="DB372" i="3"/>
  <c r="DC372" i="3"/>
  <c r="A373" i="3"/>
  <c r="Y373" i="3"/>
  <c r="CU373" i="3"/>
  <c r="CY373" i="3"/>
  <c r="CZ373" i="3"/>
  <c r="DB373" i="3" s="1"/>
  <c r="DA373" i="3"/>
  <c r="DC373" i="3"/>
  <c r="A374" i="3"/>
  <c r="Y374" i="3"/>
  <c r="CX374" i="3"/>
  <c r="CY374" i="3"/>
  <c r="CZ374" i="3"/>
  <c r="DB374" i="3" s="1"/>
  <c r="DA374" i="3"/>
  <c r="DC374" i="3"/>
  <c r="A375" i="3"/>
  <c r="Y375" i="3"/>
  <c r="CX375" i="3"/>
  <c r="CY375" i="3"/>
  <c r="CZ375" i="3"/>
  <c r="DB375" i="3" s="1"/>
  <c r="DA375" i="3"/>
  <c r="DC375" i="3"/>
  <c r="A376" i="3"/>
  <c r="Y376" i="3"/>
  <c r="CX376" i="3" s="1"/>
  <c r="DH376" i="3" s="1"/>
  <c r="CY376" i="3"/>
  <c r="CZ376" i="3"/>
  <c r="DB376" i="3" s="1"/>
  <c r="DA376" i="3"/>
  <c r="DC376" i="3"/>
  <c r="DF376" i="3"/>
  <c r="DJ376" i="3" s="1"/>
  <c r="DG376" i="3"/>
  <c r="DI376" i="3"/>
  <c r="A377" i="3"/>
  <c r="Y377" i="3"/>
  <c r="CX377" i="3"/>
  <c r="CY377" i="3"/>
  <c r="CZ377" i="3"/>
  <c r="DA377" i="3"/>
  <c r="DB377" i="3"/>
  <c r="DC377" i="3"/>
  <c r="DF377" i="3"/>
  <c r="DG377" i="3"/>
  <c r="DJ377" i="3"/>
  <c r="A378" i="3"/>
  <c r="Y378" i="3"/>
  <c r="CU378" i="3"/>
  <c r="CY378" i="3"/>
  <c r="CZ378" i="3"/>
  <c r="DA378" i="3"/>
  <c r="DB378" i="3"/>
  <c r="DC378" i="3"/>
  <c r="A379" i="3"/>
  <c r="Y379" i="3"/>
  <c r="CX379" i="3" s="1"/>
  <c r="CY379" i="3"/>
  <c r="CZ379" i="3"/>
  <c r="DB379" i="3" s="1"/>
  <c r="DA379" i="3"/>
  <c r="DC379" i="3"/>
  <c r="A380" i="3"/>
  <c r="Y380" i="3"/>
  <c r="CX380" i="3" s="1"/>
  <c r="CU380" i="3"/>
  <c r="CV380" i="3"/>
  <c r="CY380" i="3"/>
  <c r="CZ380" i="3"/>
  <c r="DB380" i="3" s="1"/>
  <c r="DA380" i="3"/>
  <c r="DC380" i="3"/>
  <c r="A381" i="3"/>
  <c r="Y381" i="3"/>
  <c r="CX381" i="3" s="1"/>
  <c r="CY381" i="3"/>
  <c r="CZ381" i="3"/>
  <c r="DB381" i="3" s="1"/>
  <c r="DA381" i="3"/>
  <c r="DC381" i="3"/>
  <c r="A382" i="3"/>
  <c r="Y382" i="3"/>
  <c r="CX382" i="3" s="1"/>
  <c r="DF382" i="3" s="1"/>
  <c r="DJ382" i="3" s="1"/>
  <c r="CY382" i="3"/>
  <c r="CZ382" i="3"/>
  <c r="DB382" i="3" s="1"/>
  <c r="DA382" i="3"/>
  <c r="DC382" i="3"/>
  <c r="DG382" i="3"/>
  <c r="DH382" i="3"/>
  <c r="DI382" i="3"/>
  <c r="A383" i="3"/>
  <c r="Y383" i="3"/>
  <c r="CX383" i="3" s="1"/>
  <c r="CY383" i="3"/>
  <c r="CZ383" i="3"/>
  <c r="DB383" i="3" s="1"/>
  <c r="DA383" i="3"/>
  <c r="DC383" i="3"/>
  <c r="A384" i="3"/>
  <c r="Y384" i="3"/>
  <c r="CX384" i="3" s="1"/>
  <c r="CY384" i="3"/>
  <c r="CZ384" i="3"/>
  <c r="DB384" i="3" s="1"/>
  <c r="DA384" i="3"/>
  <c r="DC384" i="3"/>
  <c r="A385" i="3"/>
  <c r="Y385" i="3"/>
  <c r="CU385" i="3"/>
  <c r="CV385" i="3"/>
  <c r="CX385" i="3"/>
  <c r="CY385" i="3"/>
  <c r="CZ385" i="3"/>
  <c r="DA385" i="3"/>
  <c r="DB385" i="3"/>
  <c r="DC385" i="3"/>
  <c r="A386" i="3"/>
  <c r="Y386" i="3"/>
  <c r="CX386" i="3" s="1"/>
  <c r="CY386" i="3"/>
  <c r="CZ386" i="3"/>
  <c r="DA386" i="3"/>
  <c r="DB386" i="3"/>
  <c r="DC386" i="3"/>
  <c r="A387" i="3"/>
  <c r="Y387" i="3"/>
  <c r="CU387" i="3"/>
  <c r="CY387" i="3"/>
  <c r="CZ387" i="3"/>
  <c r="DA387" i="3"/>
  <c r="DB387" i="3"/>
  <c r="DC387" i="3"/>
  <c r="A388" i="3"/>
  <c r="Y388" i="3"/>
  <c r="CX388" i="3" s="1"/>
  <c r="DI388" i="3" s="1"/>
  <c r="CY388" i="3"/>
  <c r="CZ388" i="3"/>
  <c r="DB388" i="3" s="1"/>
  <c r="DA388" i="3"/>
  <c r="DC388" i="3"/>
  <c r="DF388" i="3"/>
  <c r="DJ388" i="3" s="1"/>
  <c r="DG388" i="3"/>
  <c r="DH388" i="3"/>
  <c r="A389" i="3"/>
  <c r="Y389" i="3"/>
  <c r="CX389" i="3" s="1"/>
  <c r="DF389" i="3" s="1"/>
  <c r="DJ389" i="3" s="1"/>
  <c r="CY389" i="3"/>
  <c r="CZ389" i="3"/>
  <c r="DA389" i="3"/>
  <c r="DB389" i="3"/>
  <c r="DC389" i="3"/>
  <c r="A390" i="3"/>
  <c r="Y390" i="3"/>
  <c r="CX390" i="3"/>
  <c r="DH390" i="3" s="1"/>
  <c r="CY390" i="3"/>
  <c r="CZ390" i="3"/>
  <c r="DB390" i="3" s="1"/>
  <c r="DA390" i="3"/>
  <c r="DC390" i="3"/>
  <c r="A391" i="3"/>
  <c r="Y391" i="3"/>
  <c r="CX391" i="3" s="1"/>
  <c r="CY391" i="3"/>
  <c r="CZ391" i="3"/>
  <c r="DB391" i="3" s="1"/>
  <c r="DA391" i="3"/>
  <c r="DC391" i="3"/>
  <c r="A392" i="3"/>
  <c r="Y392" i="3"/>
  <c r="CU392" i="3"/>
  <c r="CV392" i="3"/>
  <c r="CX392" i="3"/>
  <c r="CY392" i="3"/>
  <c r="CZ392" i="3"/>
  <c r="DB392" i="3" s="1"/>
  <c r="DA392" i="3"/>
  <c r="DC392" i="3"/>
  <c r="A393" i="3"/>
  <c r="Y393" i="3"/>
  <c r="CX393" i="3" s="1"/>
  <c r="CY393" i="3"/>
  <c r="CZ393" i="3"/>
  <c r="DA393" i="3"/>
  <c r="DB393" i="3"/>
  <c r="DC393" i="3"/>
  <c r="A394" i="3"/>
  <c r="Y394" i="3"/>
  <c r="CU394" i="3"/>
  <c r="CY394" i="3"/>
  <c r="CZ394" i="3"/>
  <c r="DA394" i="3"/>
  <c r="DB394" i="3"/>
  <c r="DC394" i="3"/>
  <c r="A395" i="3"/>
  <c r="Y395" i="3"/>
  <c r="CX395" i="3" s="1"/>
  <c r="CY395" i="3"/>
  <c r="CZ395" i="3"/>
  <c r="DB395" i="3" s="1"/>
  <c r="DA395" i="3"/>
  <c r="DC395" i="3"/>
  <c r="A396" i="3"/>
  <c r="Y396" i="3"/>
  <c r="CX396" i="3" s="1"/>
  <c r="DF396" i="3" s="1"/>
  <c r="CY396" i="3"/>
  <c r="CZ396" i="3"/>
  <c r="DB396" i="3" s="1"/>
  <c r="DA396" i="3"/>
  <c r="DC396" i="3"/>
  <c r="DG396" i="3"/>
  <c r="DH396" i="3"/>
  <c r="DI396" i="3"/>
  <c r="DJ396" i="3"/>
  <c r="A397" i="3"/>
  <c r="Y397" i="3"/>
  <c r="CX397" i="3" s="1"/>
  <c r="CY397" i="3"/>
  <c r="CZ397" i="3"/>
  <c r="DB397" i="3" s="1"/>
  <c r="DA397" i="3"/>
  <c r="DC397" i="3"/>
  <c r="A398" i="3"/>
  <c r="Y398" i="3"/>
  <c r="CX398" i="3" s="1"/>
  <c r="CY398" i="3"/>
  <c r="CZ398" i="3"/>
  <c r="DB398" i="3" s="1"/>
  <c r="DA398" i="3"/>
  <c r="DC398" i="3"/>
  <c r="A399" i="3"/>
  <c r="Y399" i="3"/>
  <c r="CU399" i="3"/>
  <c r="CV399" i="3"/>
  <c r="CX399" i="3"/>
  <c r="CY399" i="3"/>
  <c r="CZ399" i="3"/>
  <c r="DB399" i="3" s="1"/>
  <c r="DA399" i="3"/>
  <c r="DC399" i="3"/>
  <c r="A400" i="3"/>
  <c r="Y400" i="3"/>
  <c r="CX400" i="3" s="1"/>
  <c r="CY400" i="3"/>
  <c r="CZ400" i="3"/>
  <c r="DA400" i="3"/>
  <c r="DB400" i="3"/>
  <c r="DC400" i="3"/>
  <c r="A401" i="3"/>
  <c r="Y401" i="3"/>
  <c r="CV401" i="3" s="1"/>
  <c r="CU401" i="3"/>
  <c r="CX401" i="3"/>
  <c r="CY401" i="3"/>
  <c r="CZ401" i="3"/>
  <c r="DA401" i="3"/>
  <c r="DB401" i="3"/>
  <c r="DC401" i="3"/>
  <c r="DF401" i="3"/>
  <c r="DG401" i="3"/>
  <c r="A402" i="3"/>
  <c r="Y402" i="3"/>
  <c r="CU402" i="3"/>
  <c r="CV402" i="3"/>
  <c r="CX402" i="3"/>
  <c r="CY402" i="3"/>
  <c r="CZ402" i="3"/>
  <c r="DA402" i="3"/>
  <c r="DB402" i="3"/>
  <c r="DC402" i="3"/>
  <c r="A403" i="3"/>
  <c r="Y403" i="3"/>
  <c r="CX403" i="3" s="1"/>
  <c r="DF403" i="3" s="1"/>
  <c r="DJ403" i="3" s="1"/>
  <c r="CY403" i="3"/>
  <c r="CZ403" i="3"/>
  <c r="DA403" i="3"/>
  <c r="DB403" i="3"/>
  <c r="DC403" i="3"/>
  <c r="A404" i="3"/>
  <c r="Y404" i="3"/>
  <c r="CU404" i="3"/>
  <c r="CV404" i="3"/>
  <c r="CX404" i="3"/>
  <c r="DI404" i="3" s="1"/>
  <c r="DJ404" i="3" s="1"/>
  <c r="CY404" i="3"/>
  <c r="CZ404" i="3"/>
  <c r="DB404" i="3" s="1"/>
  <c r="DA404" i="3"/>
  <c r="DC404" i="3"/>
  <c r="DF404" i="3"/>
  <c r="A405" i="3"/>
  <c r="Y405" i="3"/>
  <c r="CX405" i="3" s="1"/>
  <c r="CY405" i="3"/>
  <c r="CZ405" i="3"/>
  <c r="DB405" i="3" s="1"/>
  <c r="DA405" i="3"/>
  <c r="DC405" i="3"/>
  <c r="A406" i="3"/>
  <c r="Y406" i="3"/>
  <c r="CX406" i="3"/>
  <c r="CY406" i="3"/>
  <c r="CZ406" i="3"/>
  <c r="DB406" i="3" s="1"/>
  <c r="DA406" i="3"/>
  <c r="DC406" i="3"/>
  <c r="DI406" i="3"/>
  <c r="A407" i="3"/>
  <c r="Y407" i="3"/>
  <c r="CX407" i="3"/>
  <c r="CY407" i="3"/>
  <c r="CZ407" i="3"/>
  <c r="DA407" i="3"/>
  <c r="DB407" i="3"/>
  <c r="DC407" i="3"/>
  <c r="A408" i="3"/>
  <c r="Y408" i="3"/>
  <c r="CX408" i="3" s="1"/>
  <c r="DI408" i="3" s="1"/>
  <c r="CY408" i="3"/>
  <c r="CZ408" i="3"/>
  <c r="DB408" i="3" s="1"/>
  <c r="DA408" i="3"/>
  <c r="DC408" i="3"/>
  <c r="DF408" i="3"/>
  <c r="DJ408" i="3" s="1"/>
  <c r="DG408" i="3"/>
  <c r="DH408" i="3"/>
  <c r="A409" i="3"/>
  <c r="Y409" i="3"/>
  <c r="CU409" i="3"/>
  <c r="CY409" i="3"/>
  <c r="CZ409" i="3"/>
  <c r="DB409" i="3" s="1"/>
  <c r="DA409" i="3"/>
  <c r="DC409" i="3"/>
  <c r="A410" i="3"/>
  <c r="Y410" i="3"/>
  <c r="CX410" i="3"/>
  <c r="CY410" i="3"/>
  <c r="CZ410" i="3"/>
  <c r="DA410" i="3"/>
  <c r="DB410" i="3"/>
  <c r="DC410" i="3"/>
  <c r="DF410" i="3"/>
  <c r="DJ410" i="3" s="1"/>
  <c r="DG410" i="3"/>
  <c r="DH410" i="3"/>
  <c r="DI410" i="3"/>
  <c r="A411" i="3"/>
  <c r="Y411" i="3"/>
  <c r="CU411" i="3"/>
  <c r="CY411" i="3"/>
  <c r="CZ411" i="3"/>
  <c r="DA411" i="3"/>
  <c r="DB411" i="3"/>
  <c r="DC411" i="3"/>
  <c r="A412" i="3"/>
  <c r="Y412" i="3"/>
  <c r="CX412" i="3" s="1"/>
  <c r="CY412" i="3"/>
  <c r="CZ412" i="3"/>
  <c r="DA412" i="3"/>
  <c r="DB412" i="3"/>
  <c r="DC412" i="3"/>
  <c r="A413" i="3"/>
  <c r="Y413" i="3"/>
  <c r="CX413" i="3" s="1"/>
  <c r="CY413" i="3"/>
  <c r="CZ413" i="3"/>
  <c r="DB413" i="3" s="1"/>
  <c r="DA413" i="3"/>
  <c r="DC413" i="3"/>
  <c r="A414" i="3"/>
  <c r="Y414" i="3"/>
  <c r="CX414" i="3" s="1"/>
  <c r="DF414" i="3" s="1"/>
  <c r="DJ414" i="3" s="1"/>
  <c r="CY414" i="3"/>
  <c r="CZ414" i="3"/>
  <c r="DB414" i="3" s="1"/>
  <c r="DA414" i="3"/>
  <c r="DC414" i="3"/>
  <c r="A415" i="3"/>
  <c r="Y415" i="3"/>
  <c r="CX415" i="3"/>
  <c r="CY415" i="3"/>
  <c r="CZ415" i="3"/>
  <c r="DB415" i="3" s="1"/>
  <c r="DA415" i="3"/>
  <c r="DC415" i="3"/>
  <c r="A416" i="3"/>
  <c r="Y416" i="3"/>
  <c r="CV416" i="3" s="1"/>
  <c r="CU416" i="3"/>
  <c r="CX416" i="3"/>
  <c r="DF416" i="3" s="1"/>
  <c r="CY416" i="3"/>
  <c r="CZ416" i="3"/>
  <c r="DB416" i="3" s="1"/>
  <c r="DA416" i="3"/>
  <c r="DC416" i="3"/>
  <c r="DI416" i="3"/>
  <c r="DJ416" i="3" s="1"/>
  <c r="A417" i="3"/>
  <c r="Y417" i="3"/>
  <c r="CX417" i="3"/>
  <c r="CY417" i="3"/>
  <c r="CZ417" i="3"/>
  <c r="DA417" i="3"/>
  <c r="DB417" i="3"/>
  <c r="DC417" i="3"/>
  <c r="DG417" i="3"/>
  <c r="A418" i="3"/>
  <c r="Y418" i="3"/>
  <c r="CU418" i="3"/>
  <c r="CY418" i="3"/>
  <c r="CZ418" i="3"/>
  <c r="DB418" i="3" s="1"/>
  <c r="DA418" i="3"/>
  <c r="DC418" i="3"/>
  <c r="A419" i="3"/>
  <c r="Y419" i="3"/>
  <c r="CX419" i="3" s="1"/>
  <c r="DH419" i="3" s="1"/>
  <c r="CY419" i="3"/>
  <c r="CZ419" i="3"/>
  <c r="DA419" i="3"/>
  <c r="DB419" i="3"/>
  <c r="DC419" i="3"/>
  <c r="A420" i="3"/>
  <c r="Y420" i="3"/>
  <c r="CX420" i="3"/>
  <c r="CY420" i="3"/>
  <c r="CZ420" i="3"/>
  <c r="DA420" i="3"/>
  <c r="DB420" i="3"/>
  <c r="DC420" i="3"/>
  <c r="A421" i="3"/>
  <c r="Y421" i="3"/>
  <c r="CX421" i="3"/>
  <c r="DF421" i="3" s="1"/>
  <c r="DJ421" i="3" s="1"/>
  <c r="CY421" i="3"/>
  <c r="CZ421" i="3"/>
  <c r="DA421" i="3"/>
  <c r="DB421" i="3"/>
  <c r="DC421" i="3"/>
  <c r="DG421" i="3"/>
  <c r="A422" i="3"/>
  <c r="Y422" i="3"/>
  <c r="CX422" i="3"/>
  <c r="CY422" i="3"/>
  <c r="CZ422" i="3"/>
  <c r="DA422" i="3"/>
  <c r="DB422" i="3"/>
  <c r="DC422" i="3"/>
  <c r="DG422" i="3"/>
  <c r="DH422" i="3"/>
  <c r="A423" i="3"/>
  <c r="Y423" i="3"/>
  <c r="CU423" i="3"/>
  <c r="CV423" i="3"/>
  <c r="CX423" i="3"/>
  <c r="DG423" i="3" s="1"/>
  <c r="CY423" i="3"/>
  <c r="CZ423" i="3"/>
  <c r="DB423" i="3" s="1"/>
  <c r="DA423" i="3"/>
  <c r="DC423" i="3"/>
  <c r="DF423" i="3"/>
  <c r="DH423" i="3"/>
  <c r="DI423" i="3"/>
  <c r="DJ423" i="3" s="1"/>
  <c r="A424" i="3"/>
  <c r="Y424" i="3"/>
  <c r="CX424" i="3" s="1"/>
  <c r="DG424" i="3" s="1"/>
  <c r="CU424" i="3"/>
  <c r="CV424" i="3"/>
  <c r="CY424" i="3"/>
  <c r="CZ424" i="3"/>
  <c r="DB424" i="3" s="1"/>
  <c r="DA424" i="3"/>
  <c r="DC424" i="3"/>
  <c r="DF424" i="3"/>
  <c r="DH424" i="3"/>
  <c r="DI424" i="3"/>
  <c r="DJ424" i="3" s="1"/>
  <c r="A425" i="3"/>
  <c r="Y425" i="3"/>
  <c r="CX425" i="3" s="1"/>
  <c r="DG425" i="3" s="1"/>
  <c r="CY425" i="3"/>
  <c r="CZ425" i="3"/>
  <c r="DB425" i="3" s="1"/>
  <c r="DA425" i="3"/>
  <c r="DC425" i="3"/>
  <c r="DF425" i="3"/>
  <c r="DJ425" i="3" s="1"/>
  <c r="A426" i="3"/>
  <c r="Y426" i="3"/>
  <c r="CX426" i="3"/>
  <c r="CY426" i="3"/>
  <c r="CZ426" i="3"/>
  <c r="DB426" i="3" s="1"/>
  <c r="DA426" i="3"/>
  <c r="DC426" i="3"/>
  <c r="DF426" i="3"/>
  <c r="DJ426" i="3" s="1"/>
  <c r="DI426" i="3"/>
  <c r="A427" i="3"/>
  <c r="Y427" i="3"/>
  <c r="CX427" i="3" s="1"/>
  <c r="CY427" i="3"/>
  <c r="CZ427" i="3"/>
  <c r="DA427" i="3"/>
  <c r="DB427" i="3"/>
  <c r="DC427" i="3"/>
  <c r="A428" i="3"/>
  <c r="Y428" i="3"/>
  <c r="CX428" i="3"/>
  <c r="DI428" i="3" s="1"/>
  <c r="CY428" i="3"/>
  <c r="CZ428" i="3"/>
  <c r="DB428" i="3" s="1"/>
  <c r="DA428" i="3"/>
  <c r="DC428" i="3"/>
  <c r="DF428" i="3"/>
  <c r="DJ428" i="3" s="1"/>
  <c r="A429" i="3"/>
  <c r="Y429" i="3"/>
  <c r="CV429" i="3" s="1"/>
  <c r="CU429" i="3"/>
  <c r="CY429" i="3"/>
  <c r="CZ429" i="3"/>
  <c r="DA429" i="3"/>
  <c r="DB429" i="3"/>
  <c r="DC429" i="3"/>
  <c r="A430" i="3"/>
  <c r="Y430" i="3"/>
  <c r="CX430" i="3" s="1"/>
  <c r="DG430" i="3" s="1"/>
  <c r="CY430" i="3"/>
  <c r="CZ430" i="3"/>
  <c r="DB430" i="3" s="1"/>
  <c r="DA430" i="3"/>
  <c r="DC430" i="3"/>
  <c r="DF430" i="3"/>
  <c r="DJ430" i="3" s="1"/>
  <c r="A431" i="3"/>
  <c r="Y431" i="3"/>
  <c r="CU431" i="3"/>
  <c r="CY431" i="3"/>
  <c r="CZ431" i="3"/>
  <c r="DA431" i="3"/>
  <c r="DB431" i="3"/>
  <c r="DC431" i="3"/>
  <c r="A432" i="3"/>
  <c r="Y432" i="3"/>
  <c r="CX432" i="3"/>
  <c r="DF432" i="3" s="1"/>
  <c r="DJ432" i="3" s="1"/>
  <c r="CY432" i="3"/>
  <c r="CZ432" i="3"/>
  <c r="DB432" i="3" s="1"/>
  <c r="DA432" i="3"/>
  <c r="DC432" i="3"/>
  <c r="A433" i="3"/>
  <c r="Y433" i="3"/>
  <c r="CX433" i="3" s="1"/>
  <c r="CY433" i="3"/>
  <c r="CZ433" i="3"/>
  <c r="DB433" i="3" s="1"/>
  <c r="DA433" i="3"/>
  <c r="DC433" i="3"/>
  <c r="A434" i="3"/>
  <c r="Y434" i="3"/>
  <c r="CX434" i="3" s="1"/>
  <c r="CY434" i="3"/>
  <c r="CZ434" i="3"/>
  <c r="DA434" i="3"/>
  <c r="DB434" i="3"/>
  <c r="DC434" i="3"/>
  <c r="A435" i="3"/>
  <c r="Y435" i="3"/>
  <c r="CX435" i="3" s="1"/>
  <c r="DF435" i="3" s="1"/>
  <c r="DJ435" i="3" s="1"/>
  <c r="CY435" i="3"/>
  <c r="CZ435" i="3"/>
  <c r="DB435" i="3" s="1"/>
  <c r="DA435" i="3"/>
  <c r="DC435" i="3"/>
  <c r="A436" i="3"/>
  <c r="Y436" i="3"/>
  <c r="CV436" i="3" s="1"/>
  <c r="CU436" i="3"/>
  <c r="CY436" i="3"/>
  <c r="CZ436" i="3"/>
  <c r="DA436" i="3"/>
  <c r="DB436" i="3"/>
  <c r="DC436" i="3"/>
  <c r="A437" i="3"/>
  <c r="Y437" i="3"/>
  <c r="CX437" i="3"/>
  <c r="CY437" i="3"/>
  <c r="CZ437" i="3"/>
  <c r="DA437" i="3"/>
  <c r="DB437" i="3"/>
  <c r="DC437" i="3"/>
  <c r="DH437" i="3"/>
  <c r="DI437" i="3"/>
  <c r="A438" i="3"/>
  <c r="Y438" i="3"/>
  <c r="CU438" i="3"/>
  <c r="CY438" i="3"/>
  <c r="CZ438" i="3"/>
  <c r="DB438" i="3" s="1"/>
  <c r="DA438" i="3"/>
  <c r="DC438" i="3"/>
  <c r="A439" i="3"/>
  <c r="Y439" i="3"/>
  <c r="CX439" i="3"/>
  <c r="CY439" i="3"/>
  <c r="CZ439" i="3"/>
  <c r="DA439" i="3"/>
  <c r="DB439" i="3"/>
  <c r="DC439" i="3"/>
  <c r="A440" i="3"/>
  <c r="Y440" i="3"/>
  <c r="CX440" i="3" s="1"/>
  <c r="CY440" i="3"/>
  <c r="CZ440" i="3"/>
  <c r="DA440" i="3"/>
  <c r="DB440" i="3"/>
  <c r="DC440" i="3"/>
  <c r="A441" i="3"/>
  <c r="Y441" i="3"/>
  <c r="CX441" i="3" s="1"/>
  <c r="CY441" i="3"/>
  <c r="CZ441" i="3"/>
  <c r="DA441" i="3"/>
  <c r="DB441" i="3"/>
  <c r="DC441" i="3"/>
  <c r="A442" i="3"/>
  <c r="Y442" i="3"/>
  <c r="CX442" i="3"/>
  <c r="CY442" i="3"/>
  <c r="CZ442" i="3"/>
  <c r="DA442" i="3"/>
  <c r="DB442" i="3"/>
  <c r="DC442" i="3"/>
  <c r="A443" i="3"/>
  <c r="Y443" i="3"/>
  <c r="CU443" i="3"/>
  <c r="CY443" i="3"/>
  <c r="CZ443" i="3"/>
  <c r="DB443" i="3" s="1"/>
  <c r="DA443" i="3"/>
  <c r="DC443" i="3"/>
  <c r="A444" i="3"/>
  <c r="Y444" i="3"/>
  <c r="CX444" i="3"/>
  <c r="CY444" i="3"/>
  <c r="CZ444" i="3"/>
  <c r="DB444" i="3" s="1"/>
  <c r="DA444" i="3"/>
  <c r="DC444" i="3"/>
  <c r="A445" i="3"/>
  <c r="Y445" i="3"/>
  <c r="CU445" i="3"/>
  <c r="CY445" i="3"/>
  <c r="CZ445" i="3"/>
  <c r="DB445" i="3" s="1"/>
  <c r="DA445" i="3"/>
  <c r="DC445" i="3"/>
  <c r="A446" i="3"/>
  <c r="Y446" i="3"/>
  <c r="CU446" i="3"/>
  <c r="CY446" i="3"/>
  <c r="CZ446" i="3"/>
  <c r="DA446" i="3"/>
  <c r="DB446" i="3"/>
  <c r="DC446" i="3"/>
  <c r="A447" i="3"/>
  <c r="Y447" i="3"/>
  <c r="CX447" i="3" s="1"/>
  <c r="CY447" i="3"/>
  <c r="CZ447" i="3"/>
  <c r="DB447" i="3" s="1"/>
  <c r="DA447" i="3"/>
  <c r="DC447" i="3"/>
  <c r="A448" i="3"/>
  <c r="Y448" i="3"/>
  <c r="CU448" i="3"/>
  <c r="CY448" i="3"/>
  <c r="CZ448" i="3"/>
  <c r="DA448" i="3"/>
  <c r="DB448" i="3"/>
  <c r="DC448" i="3"/>
  <c r="A449" i="3"/>
  <c r="Y449" i="3"/>
  <c r="CX449" i="3"/>
  <c r="CY449" i="3"/>
  <c r="CZ449" i="3"/>
  <c r="DB449" i="3" s="1"/>
  <c r="DA449" i="3"/>
  <c r="DC449" i="3"/>
  <c r="A450" i="3"/>
  <c r="Y450" i="3"/>
  <c r="CX450" i="3" s="1"/>
  <c r="CY450" i="3"/>
  <c r="CZ450" i="3"/>
  <c r="DB450" i="3" s="1"/>
  <c r="DA450" i="3"/>
  <c r="DC450" i="3"/>
  <c r="A451" i="3"/>
  <c r="Y451" i="3"/>
  <c r="CX451" i="3"/>
  <c r="CY451" i="3"/>
  <c r="CZ451" i="3"/>
  <c r="DA451" i="3"/>
  <c r="DB451" i="3"/>
  <c r="DC451" i="3"/>
  <c r="DF451" i="3"/>
  <c r="DJ451" i="3" s="1"/>
  <c r="DG451" i="3"/>
  <c r="A452" i="3"/>
  <c r="Y452" i="3"/>
  <c r="CX452" i="3" s="1"/>
  <c r="CY452" i="3"/>
  <c r="CZ452" i="3"/>
  <c r="DA452" i="3"/>
  <c r="DB452" i="3"/>
  <c r="DC452" i="3"/>
  <c r="A453" i="3"/>
  <c r="Y453" i="3"/>
  <c r="CV453" i="3" s="1"/>
  <c r="CU453" i="3"/>
  <c r="CY453" i="3"/>
  <c r="CZ453" i="3"/>
  <c r="DA453" i="3"/>
  <c r="DB453" i="3"/>
  <c r="DC453" i="3"/>
  <c r="A454" i="3"/>
  <c r="Y454" i="3"/>
  <c r="CX454" i="3"/>
  <c r="CY454" i="3"/>
  <c r="CZ454" i="3"/>
  <c r="DB454" i="3" s="1"/>
  <c r="DA454" i="3"/>
  <c r="DC454" i="3"/>
  <c r="A455" i="3"/>
  <c r="Y455" i="3"/>
  <c r="CV455" i="3" s="1"/>
  <c r="CU455" i="3"/>
  <c r="CX455" i="3"/>
  <c r="DI455" i="3" s="1"/>
  <c r="DJ455" i="3" s="1"/>
  <c r="CY455" i="3"/>
  <c r="CZ455" i="3"/>
  <c r="DB455" i="3" s="1"/>
  <c r="DA455" i="3"/>
  <c r="DC455" i="3"/>
  <c r="A456" i="3"/>
  <c r="Y456" i="3"/>
  <c r="CX456" i="3"/>
  <c r="CY456" i="3"/>
  <c r="CZ456" i="3"/>
  <c r="DA456" i="3"/>
  <c r="DB456" i="3"/>
  <c r="DC456" i="3"/>
  <c r="DF456" i="3"/>
  <c r="DJ456" i="3" s="1"/>
  <c r="DG456" i="3"/>
  <c r="A457" i="3"/>
  <c r="Y457" i="3"/>
  <c r="CX457" i="3" s="1"/>
  <c r="DF457" i="3" s="1"/>
  <c r="DJ457" i="3" s="1"/>
  <c r="CY457" i="3"/>
  <c r="CZ457" i="3"/>
  <c r="DB457" i="3" s="1"/>
  <c r="DA457" i="3"/>
  <c r="DC457" i="3"/>
  <c r="A458" i="3"/>
  <c r="Y458" i="3"/>
  <c r="CX458" i="3" s="1"/>
  <c r="CY458" i="3"/>
  <c r="CZ458" i="3"/>
  <c r="DB458" i="3" s="1"/>
  <c r="DA458" i="3"/>
  <c r="DC458" i="3"/>
  <c r="DF458" i="3"/>
  <c r="DJ458" i="3" s="1"/>
  <c r="DG458" i="3"/>
  <c r="DH458" i="3"/>
  <c r="DI458" i="3"/>
  <c r="A459" i="3"/>
  <c r="Y459" i="3"/>
  <c r="CX459" i="3" s="1"/>
  <c r="CY459" i="3"/>
  <c r="CZ459" i="3"/>
  <c r="DB459" i="3" s="1"/>
  <c r="DA459" i="3"/>
  <c r="DC459" i="3"/>
  <c r="A460" i="3"/>
  <c r="Y460" i="3"/>
  <c r="CU460" i="3"/>
  <c r="CY460" i="3"/>
  <c r="CZ460" i="3"/>
  <c r="DB460" i="3" s="1"/>
  <c r="DA460" i="3"/>
  <c r="DC460" i="3"/>
  <c r="A461" i="3"/>
  <c r="Y461" i="3"/>
  <c r="CX461" i="3"/>
  <c r="CY461" i="3"/>
  <c r="CZ461" i="3"/>
  <c r="DB461" i="3" s="1"/>
  <c r="DA461" i="3"/>
  <c r="DC461" i="3"/>
  <c r="A462" i="3"/>
  <c r="Y462" i="3"/>
  <c r="CU462" i="3"/>
  <c r="CV462" i="3"/>
  <c r="CX462" i="3"/>
  <c r="DF462" i="3" s="1"/>
  <c r="CY462" i="3"/>
  <c r="CZ462" i="3"/>
  <c r="DA462" i="3"/>
  <c r="DB462" i="3"/>
  <c r="DC462" i="3"/>
  <c r="A463" i="3"/>
  <c r="Y463" i="3"/>
  <c r="CX463" i="3" s="1"/>
  <c r="DH463" i="3" s="1"/>
  <c r="CY463" i="3"/>
  <c r="CZ463" i="3"/>
  <c r="DB463" i="3" s="1"/>
  <c r="DA463" i="3"/>
  <c r="DC463" i="3"/>
  <c r="A464" i="3"/>
  <c r="Y464" i="3"/>
  <c r="CX464" i="3"/>
  <c r="DG464" i="3" s="1"/>
  <c r="CY464" i="3"/>
  <c r="CZ464" i="3"/>
  <c r="DB464" i="3" s="1"/>
  <c r="DA464" i="3"/>
  <c r="DC464" i="3"/>
  <c r="DF464" i="3"/>
  <c r="DJ464" i="3" s="1"/>
  <c r="A465" i="3"/>
  <c r="Y465" i="3"/>
  <c r="CX465" i="3" s="1"/>
  <c r="DH465" i="3" s="1"/>
  <c r="CY465" i="3"/>
  <c r="CZ465" i="3"/>
  <c r="DB465" i="3" s="1"/>
  <c r="DA465" i="3"/>
  <c r="DC465" i="3"/>
  <c r="DF465" i="3"/>
  <c r="DJ465" i="3" s="1"/>
  <c r="DG465" i="3"/>
  <c r="A466" i="3"/>
  <c r="Y466" i="3"/>
  <c r="CX466" i="3" s="1"/>
  <c r="CY466" i="3"/>
  <c r="CZ466" i="3"/>
  <c r="DB466" i="3" s="1"/>
  <c r="DA466" i="3"/>
  <c r="DC466" i="3"/>
  <c r="A467" i="3"/>
  <c r="Y467" i="3"/>
  <c r="CU467" i="3"/>
  <c r="CY467" i="3"/>
  <c r="CZ467" i="3"/>
  <c r="DB467" i="3" s="1"/>
  <c r="DA467" i="3"/>
  <c r="DC467" i="3"/>
  <c r="A468" i="3"/>
  <c r="Y468" i="3"/>
  <c r="CX468" i="3" s="1"/>
  <c r="CU468" i="3"/>
  <c r="CV468" i="3"/>
  <c r="CY468" i="3"/>
  <c r="CZ468" i="3"/>
  <c r="DB468" i="3" s="1"/>
  <c r="DA468" i="3"/>
  <c r="DC468" i="3"/>
  <c r="A469" i="3"/>
  <c r="Y469" i="3"/>
  <c r="CX469" i="3" s="1"/>
  <c r="CY469" i="3"/>
  <c r="CZ469" i="3"/>
  <c r="DA469" i="3"/>
  <c r="DB469" i="3"/>
  <c r="DC469" i="3"/>
  <c r="A470" i="3"/>
  <c r="Y470" i="3"/>
  <c r="CX470" i="3"/>
  <c r="CY470" i="3"/>
  <c r="CZ470" i="3"/>
  <c r="DA470" i="3"/>
  <c r="DB470" i="3"/>
  <c r="DC470" i="3"/>
  <c r="DG470" i="3"/>
  <c r="DH470" i="3"/>
  <c r="A471" i="3"/>
  <c r="Y471" i="3"/>
  <c r="CX471" i="3"/>
  <c r="DF471" i="3" s="1"/>
  <c r="DJ471" i="3" s="1"/>
  <c r="CY471" i="3"/>
  <c r="CZ471" i="3"/>
  <c r="DA471" i="3"/>
  <c r="DB471" i="3"/>
  <c r="DC471" i="3"/>
  <c r="A472" i="3"/>
  <c r="Y472" i="3"/>
  <c r="CX472" i="3" s="1"/>
  <c r="DG472" i="3" s="1"/>
  <c r="CY472" i="3"/>
  <c r="CZ472" i="3"/>
  <c r="DB472" i="3" s="1"/>
  <c r="DA472" i="3"/>
  <c r="DC472" i="3"/>
  <c r="A473" i="3"/>
  <c r="Y473" i="3"/>
  <c r="CU473" i="3"/>
  <c r="CV473" i="3"/>
  <c r="CX473" i="3"/>
  <c r="CY473" i="3"/>
  <c r="CZ473" i="3"/>
  <c r="DB473" i="3" s="1"/>
  <c r="DA473" i="3"/>
  <c r="DC473" i="3"/>
  <c r="A474" i="3"/>
  <c r="Y474" i="3"/>
  <c r="CU474" i="3"/>
  <c r="CV474" i="3"/>
  <c r="CX474" i="3"/>
  <c r="CY474" i="3"/>
  <c r="CZ474" i="3"/>
  <c r="DB474" i="3" s="1"/>
  <c r="DA474" i="3"/>
  <c r="DC474" i="3"/>
  <c r="DF474" i="3"/>
  <c r="DI474" i="3"/>
  <c r="DJ474" i="3" s="1"/>
  <c r="A475" i="3"/>
  <c r="Y475" i="3"/>
  <c r="CX475" i="3" s="1"/>
  <c r="CU475" i="3"/>
  <c r="CV475" i="3"/>
  <c r="CY475" i="3"/>
  <c r="CZ475" i="3"/>
  <c r="DB475" i="3" s="1"/>
  <c r="DA475" i="3"/>
  <c r="DC475" i="3"/>
  <c r="A476" i="3"/>
  <c r="Y476" i="3"/>
  <c r="CX476" i="3"/>
  <c r="CY476" i="3"/>
  <c r="CZ476" i="3"/>
  <c r="DA476" i="3"/>
  <c r="DB476" i="3"/>
  <c r="DC476" i="3"/>
  <c r="A477" i="3"/>
  <c r="Y477" i="3"/>
  <c r="CY477" i="3"/>
  <c r="CZ477" i="3"/>
  <c r="DB477" i="3" s="1"/>
  <c r="DA477" i="3"/>
  <c r="DC477" i="3"/>
  <c r="A478" i="3"/>
  <c r="Y478" i="3"/>
  <c r="CY478" i="3"/>
  <c r="CZ478" i="3"/>
  <c r="DB478" i="3" s="1"/>
  <c r="DA478" i="3"/>
  <c r="DC478" i="3"/>
  <c r="A479" i="3"/>
  <c r="Y479" i="3"/>
  <c r="CY479" i="3"/>
  <c r="CZ479" i="3"/>
  <c r="DA479" i="3"/>
  <c r="DB479" i="3"/>
  <c r="DC479" i="3"/>
  <c r="A480" i="3"/>
  <c r="Y480" i="3"/>
  <c r="CY480" i="3"/>
  <c r="CZ480" i="3"/>
  <c r="DB480" i="3" s="1"/>
  <c r="DA480" i="3"/>
  <c r="DC480" i="3"/>
  <c r="A481" i="3"/>
  <c r="Y481" i="3"/>
  <c r="CX481" i="3" s="1"/>
  <c r="DI481" i="3" s="1"/>
  <c r="DJ481" i="3" s="1"/>
  <c r="CU481" i="3"/>
  <c r="CV481" i="3"/>
  <c r="CY481" i="3"/>
  <c r="CZ481" i="3"/>
  <c r="DB481" i="3" s="1"/>
  <c r="DA481" i="3"/>
  <c r="DC481" i="3"/>
  <c r="DF481" i="3"/>
  <c r="DG481" i="3"/>
  <c r="DH481" i="3"/>
  <c r="A482" i="3"/>
  <c r="Y482" i="3"/>
  <c r="CX482" i="3" s="1"/>
  <c r="CY482" i="3"/>
  <c r="CZ482" i="3"/>
  <c r="DB482" i="3" s="1"/>
  <c r="DA482" i="3"/>
  <c r="DC482" i="3"/>
  <c r="A483" i="3"/>
  <c r="Y483" i="3"/>
  <c r="CX483" i="3" s="1"/>
  <c r="CY483" i="3"/>
  <c r="CZ483" i="3"/>
  <c r="DA483" i="3"/>
  <c r="DB483" i="3"/>
  <c r="DC483" i="3"/>
  <c r="A484" i="3"/>
  <c r="Y484" i="3"/>
  <c r="CX484" i="3"/>
  <c r="DI484" i="3" s="1"/>
  <c r="CY484" i="3"/>
  <c r="CZ484" i="3"/>
  <c r="DB484" i="3" s="1"/>
  <c r="DA484" i="3"/>
  <c r="DC484" i="3"/>
  <c r="DF484" i="3"/>
  <c r="DJ484" i="3" s="1"/>
  <c r="DG484" i="3"/>
  <c r="A485" i="3"/>
  <c r="Y485" i="3"/>
  <c r="CU485" i="3"/>
  <c r="CY485" i="3"/>
  <c r="CZ485" i="3"/>
  <c r="DB485" i="3" s="1"/>
  <c r="DA485" i="3"/>
  <c r="DC485" i="3"/>
  <c r="A486" i="3"/>
  <c r="Y486" i="3"/>
  <c r="CY486" i="3"/>
  <c r="CZ486" i="3"/>
  <c r="DB486" i="3" s="1"/>
  <c r="DA486" i="3"/>
  <c r="DC486" i="3"/>
  <c r="A487" i="3"/>
  <c r="Y487" i="3"/>
  <c r="CX487" i="3"/>
  <c r="CY487" i="3"/>
  <c r="CZ487" i="3"/>
  <c r="DB487" i="3" s="1"/>
  <c r="DA487" i="3"/>
  <c r="DC487" i="3"/>
  <c r="DH487" i="3"/>
  <c r="A488" i="3"/>
  <c r="Y488" i="3"/>
  <c r="CX488" i="3" s="1"/>
  <c r="CY488" i="3"/>
  <c r="CZ488" i="3"/>
  <c r="DA488" i="3"/>
  <c r="DB488" i="3"/>
  <c r="DC488" i="3"/>
  <c r="A489" i="3"/>
  <c r="Y489" i="3"/>
  <c r="CX489" i="3" s="1"/>
  <c r="CU489" i="3"/>
  <c r="CV489" i="3"/>
  <c r="CY489" i="3"/>
  <c r="CZ489" i="3"/>
  <c r="DB489" i="3" s="1"/>
  <c r="DA489" i="3"/>
  <c r="DC489" i="3"/>
  <c r="A490" i="3"/>
  <c r="Y490" i="3"/>
  <c r="CY490" i="3"/>
  <c r="CZ490" i="3"/>
  <c r="DA490" i="3"/>
  <c r="DB490" i="3"/>
  <c r="DC490" i="3"/>
  <c r="A491" i="3"/>
  <c r="Y491" i="3"/>
  <c r="CX491" i="3"/>
  <c r="CY491" i="3"/>
  <c r="CZ491" i="3"/>
  <c r="DB491" i="3" s="1"/>
  <c r="DA491" i="3"/>
  <c r="DC491" i="3"/>
  <c r="A492" i="3"/>
  <c r="Y492" i="3"/>
  <c r="CX492" i="3" s="1"/>
  <c r="CY492" i="3"/>
  <c r="CZ492" i="3"/>
  <c r="DB492" i="3" s="1"/>
  <c r="DA492" i="3"/>
  <c r="DC492" i="3"/>
  <c r="A493" i="3"/>
  <c r="Y493" i="3"/>
  <c r="CU493" i="3"/>
  <c r="CY493" i="3"/>
  <c r="CZ493" i="3"/>
  <c r="DA493" i="3"/>
  <c r="DB493" i="3"/>
  <c r="DC493" i="3"/>
  <c r="A494" i="3"/>
  <c r="Y494" i="3"/>
  <c r="CX494" i="3" s="1"/>
  <c r="CY494" i="3"/>
  <c r="CZ494" i="3"/>
  <c r="DA494" i="3"/>
  <c r="DB494" i="3"/>
  <c r="DC494" i="3"/>
  <c r="A495" i="3"/>
  <c r="Y495" i="3"/>
  <c r="CX495" i="3" s="1"/>
  <c r="DF495" i="3" s="1"/>
  <c r="CY495" i="3"/>
  <c r="CZ495" i="3"/>
  <c r="DA495" i="3"/>
  <c r="DB495" i="3"/>
  <c r="DC495" i="3"/>
  <c r="DG495" i="3"/>
  <c r="DH495" i="3"/>
  <c r="DI495" i="3"/>
  <c r="DJ495" i="3"/>
  <c r="A496" i="3"/>
  <c r="Y496" i="3"/>
  <c r="CX496" i="3"/>
  <c r="CY496" i="3"/>
  <c r="CZ496" i="3"/>
  <c r="DB496" i="3" s="1"/>
  <c r="DA496" i="3"/>
  <c r="DC496" i="3"/>
  <c r="A497" i="3"/>
  <c r="Y497" i="3"/>
  <c r="CY497" i="3"/>
  <c r="CZ497" i="3"/>
  <c r="DB497" i="3" s="1"/>
  <c r="DA497" i="3"/>
  <c r="DC497" i="3"/>
  <c r="A498" i="3"/>
  <c r="Y498" i="3"/>
  <c r="CY498" i="3"/>
  <c r="CZ498" i="3"/>
  <c r="DA498" i="3"/>
  <c r="DB498" i="3"/>
  <c r="DC498" i="3"/>
  <c r="A499" i="3"/>
  <c r="Y499" i="3"/>
  <c r="CY499" i="3"/>
  <c r="CZ499" i="3"/>
  <c r="DB499" i="3" s="1"/>
  <c r="DA499" i="3"/>
  <c r="DC499" i="3"/>
  <c r="A500" i="3"/>
  <c r="Y500" i="3"/>
  <c r="CY500" i="3"/>
  <c r="CZ500" i="3"/>
  <c r="DB500" i="3" s="1"/>
  <c r="DA500" i="3"/>
  <c r="DC500" i="3"/>
  <c r="A501" i="3"/>
  <c r="Y501" i="3"/>
  <c r="CY501" i="3"/>
  <c r="CZ501" i="3"/>
  <c r="DB501" i="3" s="1"/>
  <c r="DA501" i="3"/>
  <c r="DC501" i="3"/>
  <c r="A502" i="3"/>
  <c r="Y502" i="3"/>
  <c r="CY502" i="3"/>
  <c r="CZ502" i="3"/>
  <c r="DB502" i="3" s="1"/>
  <c r="DA502" i="3"/>
  <c r="DC502" i="3"/>
  <c r="A503" i="3"/>
  <c r="Y503" i="3"/>
  <c r="CY503" i="3"/>
  <c r="CZ503" i="3"/>
  <c r="DA503" i="3"/>
  <c r="DB503" i="3"/>
  <c r="DC503" i="3"/>
  <c r="A504" i="3"/>
  <c r="Y504" i="3"/>
  <c r="CY504" i="3"/>
  <c r="CZ504" i="3"/>
  <c r="DB504" i="3" s="1"/>
  <c r="DA504" i="3"/>
  <c r="DC504" i="3"/>
  <c r="A505" i="3"/>
  <c r="Y505" i="3"/>
  <c r="CY505" i="3"/>
  <c r="CZ505" i="3"/>
  <c r="DA505" i="3"/>
  <c r="DB505" i="3"/>
  <c r="DC505" i="3"/>
  <c r="A506" i="3"/>
  <c r="Y506" i="3"/>
  <c r="CY506" i="3"/>
  <c r="CZ506" i="3"/>
  <c r="DA506" i="3"/>
  <c r="DB506" i="3"/>
  <c r="DC506" i="3"/>
  <c r="A507" i="3"/>
  <c r="Y507" i="3"/>
  <c r="CY507" i="3"/>
  <c r="CZ507" i="3"/>
  <c r="DB507" i="3" s="1"/>
  <c r="DA507" i="3"/>
  <c r="DC507" i="3"/>
  <c r="A508" i="3"/>
  <c r="Y508" i="3"/>
  <c r="CY508" i="3"/>
  <c r="CZ508" i="3"/>
  <c r="DA508" i="3"/>
  <c r="DB508" i="3"/>
  <c r="DC508" i="3"/>
  <c r="A509" i="3"/>
  <c r="Y509" i="3"/>
  <c r="CY509" i="3"/>
  <c r="CZ509" i="3"/>
  <c r="DB509" i="3" s="1"/>
  <c r="DA509" i="3"/>
  <c r="DC509" i="3"/>
  <c r="A510" i="3"/>
  <c r="Y510" i="3"/>
  <c r="CY510" i="3"/>
  <c r="CZ510" i="3"/>
  <c r="DA510" i="3"/>
  <c r="DB510" i="3"/>
  <c r="DC510" i="3"/>
  <c r="A511" i="3"/>
  <c r="Y511" i="3"/>
  <c r="CY511" i="3"/>
  <c r="CZ511" i="3"/>
  <c r="DA511" i="3"/>
  <c r="DB511" i="3"/>
  <c r="DC511" i="3"/>
  <c r="A512" i="3"/>
  <c r="Y512" i="3"/>
  <c r="CY512" i="3"/>
  <c r="CZ512" i="3"/>
  <c r="DB512" i="3" s="1"/>
  <c r="DA512" i="3"/>
  <c r="DC512" i="3"/>
  <c r="A513" i="3"/>
  <c r="Y513" i="3"/>
  <c r="CY513" i="3"/>
  <c r="CZ513" i="3"/>
  <c r="DB513" i="3" s="1"/>
  <c r="DA513" i="3"/>
  <c r="DC513" i="3"/>
  <c r="A514" i="3"/>
  <c r="Y514" i="3"/>
  <c r="CY514" i="3"/>
  <c r="CZ514" i="3"/>
  <c r="DB514" i="3" s="1"/>
  <c r="DA514" i="3"/>
  <c r="DC514" i="3"/>
  <c r="A515" i="3"/>
  <c r="Y515" i="3"/>
  <c r="CY515" i="3"/>
  <c r="CZ515" i="3"/>
  <c r="DA515" i="3"/>
  <c r="DB515" i="3"/>
  <c r="DC515" i="3"/>
  <c r="A516" i="3"/>
  <c r="Y516" i="3"/>
  <c r="CY516" i="3"/>
  <c r="CZ516" i="3"/>
  <c r="DA516" i="3"/>
  <c r="DB516" i="3"/>
  <c r="DC516" i="3"/>
  <c r="A517" i="3"/>
  <c r="Y517" i="3"/>
  <c r="CY517" i="3"/>
  <c r="CZ517" i="3"/>
  <c r="DB517" i="3" s="1"/>
  <c r="DA517" i="3"/>
  <c r="DC517" i="3"/>
  <c r="A518" i="3"/>
  <c r="Y518" i="3"/>
  <c r="CY518" i="3"/>
  <c r="CZ518" i="3"/>
  <c r="DA518" i="3"/>
  <c r="DB518" i="3"/>
  <c r="DC518" i="3"/>
  <c r="A519" i="3"/>
  <c r="Y519" i="3"/>
  <c r="CY519" i="3"/>
  <c r="CZ519" i="3"/>
  <c r="DB519" i="3" s="1"/>
  <c r="DA519" i="3"/>
  <c r="DC519" i="3"/>
  <c r="A520" i="3"/>
  <c r="Y520" i="3"/>
  <c r="CY520" i="3"/>
  <c r="CZ520" i="3"/>
  <c r="DB520" i="3" s="1"/>
  <c r="DA520" i="3"/>
  <c r="DC520" i="3"/>
  <c r="A521" i="3"/>
  <c r="Y521" i="3"/>
  <c r="CY521" i="3"/>
  <c r="CZ521" i="3"/>
  <c r="DB521" i="3" s="1"/>
  <c r="DA521" i="3"/>
  <c r="DC521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D28" i="1"/>
  <c r="I28" i="1"/>
  <c r="K28" i="1"/>
  <c r="T28" i="1"/>
  <c r="AC28" i="1"/>
  <c r="AD28" i="1"/>
  <c r="AE28" i="1"/>
  <c r="AF28" i="1"/>
  <c r="AG28" i="1"/>
  <c r="AH28" i="1"/>
  <c r="CV28" i="1" s="1"/>
  <c r="U28" i="1" s="1"/>
  <c r="AI28" i="1"/>
  <c r="CW28" i="1" s="1"/>
  <c r="V28" i="1" s="1"/>
  <c r="AJ28" i="1"/>
  <c r="CX28" i="1" s="1"/>
  <c r="W28" i="1" s="1"/>
  <c r="CQ28" i="1"/>
  <c r="P28" i="1" s="1"/>
  <c r="CT28" i="1"/>
  <c r="CU28" i="1"/>
  <c r="FR28" i="1"/>
  <c r="GL28" i="1"/>
  <c r="GN28" i="1"/>
  <c r="GO28" i="1"/>
  <c r="GV28" i="1"/>
  <c r="HC28" i="1"/>
  <c r="GX28" i="1" s="1"/>
  <c r="D29" i="1"/>
  <c r="I29" i="1"/>
  <c r="K29" i="1"/>
  <c r="AC29" i="1"/>
  <c r="CQ29" i="1" s="1"/>
  <c r="P29" i="1" s="1"/>
  <c r="AE29" i="1"/>
  <c r="AF29" i="1"/>
  <c r="CT29" i="1" s="1"/>
  <c r="AG29" i="1"/>
  <c r="CU29" i="1" s="1"/>
  <c r="AH29" i="1"/>
  <c r="AI29" i="1"/>
  <c r="AJ29" i="1"/>
  <c r="CV29" i="1"/>
  <c r="U29" i="1" s="1"/>
  <c r="CW29" i="1"/>
  <c r="V29" i="1" s="1"/>
  <c r="CX29" i="1"/>
  <c r="FR29" i="1"/>
  <c r="GL29" i="1"/>
  <c r="GN29" i="1"/>
  <c r="GO29" i="1"/>
  <c r="GV29" i="1"/>
  <c r="HC29" i="1" s="1"/>
  <c r="D30" i="1"/>
  <c r="I30" i="1"/>
  <c r="K30" i="1"/>
  <c r="AC30" i="1"/>
  <c r="AD30" i="1"/>
  <c r="AB30" i="1" s="1"/>
  <c r="AE30" i="1"/>
  <c r="AF30" i="1"/>
  <c r="AG30" i="1"/>
  <c r="CU30" i="1" s="1"/>
  <c r="AH30" i="1"/>
  <c r="CV30" i="1" s="1"/>
  <c r="AI30" i="1"/>
  <c r="CW30" i="1" s="1"/>
  <c r="AJ30" i="1"/>
  <c r="CX30" i="1" s="1"/>
  <c r="W30" i="1" s="1"/>
  <c r="CQ30" i="1"/>
  <c r="P30" i="1" s="1"/>
  <c r="FR30" i="1"/>
  <c r="GL30" i="1"/>
  <c r="GN30" i="1"/>
  <c r="GO30" i="1"/>
  <c r="GV30" i="1"/>
  <c r="HC30" i="1"/>
  <c r="GX30" i="1" s="1"/>
  <c r="C31" i="1"/>
  <c r="D31" i="1"/>
  <c r="AC31" i="1"/>
  <c r="CQ31" i="1" s="1"/>
  <c r="P31" i="1" s="1"/>
  <c r="AE31" i="1"/>
  <c r="AF31" i="1"/>
  <c r="AG31" i="1"/>
  <c r="CU31" i="1" s="1"/>
  <c r="T31" i="1" s="1"/>
  <c r="AH31" i="1"/>
  <c r="CV31" i="1" s="1"/>
  <c r="U31" i="1" s="1"/>
  <c r="AI31" i="1"/>
  <c r="CW31" i="1" s="1"/>
  <c r="V31" i="1" s="1"/>
  <c r="AJ31" i="1"/>
  <c r="CX31" i="1" s="1"/>
  <c r="W31" i="1" s="1"/>
  <c r="FR31" i="1"/>
  <c r="GL31" i="1"/>
  <c r="GN31" i="1"/>
  <c r="GO31" i="1"/>
  <c r="GV31" i="1"/>
  <c r="HC31" i="1"/>
  <c r="GX31" i="1" s="1"/>
  <c r="C32" i="1"/>
  <c r="D32" i="1"/>
  <c r="W32" i="1"/>
  <c r="AC32" i="1"/>
  <c r="CQ32" i="1" s="1"/>
  <c r="P32" i="1" s="1"/>
  <c r="AE32" i="1"/>
  <c r="AF32" i="1"/>
  <c r="AG32" i="1"/>
  <c r="CU32" i="1" s="1"/>
  <c r="T32" i="1" s="1"/>
  <c r="AH32" i="1"/>
  <c r="CV32" i="1" s="1"/>
  <c r="U32" i="1" s="1"/>
  <c r="AI32" i="1"/>
  <c r="CW32" i="1" s="1"/>
  <c r="V32" i="1" s="1"/>
  <c r="AJ32" i="1"/>
  <c r="CX32" i="1"/>
  <c r="FR32" i="1"/>
  <c r="GL32" i="1"/>
  <c r="GN32" i="1"/>
  <c r="GO32" i="1"/>
  <c r="GV32" i="1"/>
  <c r="HC32" i="1" s="1"/>
  <c r="GX32" i="1"/>
  <c r="D33" i="1"/>
  <c r="AC33" i="1"/>
  <c r="CQ33" i="1" s="1"/>
  <c r="P33" i="1" s="1"/>
  <c r="AE33" i="1"/>
  <c r="AD33" i="1" s="1"/>
  <c r="AB33" i="1" s="1"/>
  <c r="AF33" i="1"/>
  <c r="AG33" i="1"/>
  <c r="CU33" i="1" s="1"/>
  <c r="T33" i="1" s="1"/>
  <c r="AH33" i="1"/>
  <c r="CV33" i="1" s="1"/>
  <c r="U33" i="1" s="1"/>
  <c r="AI33" i="1"/>
  <c r="CW33" i="1" s="1"/>
  <c r="V33" i="1" s="1"/>
  <c r="AJ33" i="1"/>
  <c r="CX33" i="1" s="1"/>
  <c r="W33" i="1" s="1"/>
  <c r="FR33" i="1"/>
  <c r="GL33" i="1"/>
  <c r="GN33" i="1"/>
  <c r="GO33" i="1"/>
  <c r="GV33" i="1"/>
  <c r="HC33" i="1"/>
  <c r="GX33" i="1" s="1"/>
  <c r="D34" i="1"/>
  <c r="AC34" i="1"/>
  <c r="CQ34" i="1" s="1"/>
  <c r="P34" i="1" s="1"/>
  <c r="AE34" i="1"/>
  <c r="AD34" i="1" s="1"/>
  <c r="AF34" i="1"/>
  <c r="CT34" i="1" s="1"/>
  <c r="S34" i="1" s="1"/>
  <c r="CY34" i="1" s="1"/>
  <c r="X34" i="1" s="1"/>
  <c r="AG34" i="1"/>
  <c r="CU34" i="1" s="1"/>
  <c r="T34" i="1" s="1"/>
  <c r="AH34" i="1"/>
  <c r="CV34" i="1" s="1"/>
  <c r="U34" i="1" s="1"/>
  <c r="AI34" i="1"/>
  <c r="CW34" i="1" s="1"/>
  <c r="V34" i="1" s="1"/>
  <c r="AJ34" i="1"/>
  <c r="CX34" i="1" s="1"/>
  <c r="W34" i="1" s="1"/>
  <c r="CR34" i="1"/>
  <c r="Q34" i="1" s="1"/>
  <c r="CS34" i="1"/>
  <c r="R34" i="1" s="1"/>
  <c r="GK34" i="1" s="1"/>
  <c r="CZ34" i="1"/>
  <c r="Y34" i="1" s="1"/>
  <c r="FR34" i="1"/>
  <c r="GL34" i="1"/>
  <c r="GN34" i="1"/>
  <c r="GO34" i="1"/>
  <c r="GV34" i="1"/>
  <c r="HC34" i="1" s="1"/>
  <c r="GX34" i="1" s="1"/>
  <c r="D35" i="1"/>
  <c r="I35" i="1"/>
  <c r="K35" i="1"/>
  <c r="AC35" i="1"/>
  <c r="CQ35" i="1" s="1"/>
  <c r="P35" i="1" s="1"/>
  <c r="AE35" i="1"/>
  <c r="AF35" i="1"/>
  <c r="AG35" i="1"/>
  <c r="CU35" i="1" s="1"/>
  <c r="AH35" i="1"/>
  <c r="CV35" i="1" s="1"/>
  <c r="U35" i="1" s="1"/>
  <c r="AI35" i="1"/>
  <c r="AJ35" i="1"/>
  <c r="CX35" i="1" s="1"/>
  <c r="CT35" i="1"/>
  <c r="CW35" i="1"/>
  <c r="V35" i="1" s="1"/>
  <c r="FR35" i="1"/>
  <c r="GL35" i="1"/>
  <c r="GN35" i="1"/>
  <c r="GO35" i="1"/>
  <c r="GV35" i="1"/>
  <c r="HC35" i="1"/>
  <c r="GX35" i="1" s="1"/>
  <c r="D36" i="1"/>
  <c r="I36" i="1"/>
  <c r="K36" i="1"/>
  <c r="AC36" i="1"/>
  <c r="CQ36" i="1" s="1"/>
  <c r="AE36" i="1"/>
  <c r="AF36" i="1"/>
  <c r="CT36" i="1" s="1"/>
  <c r="AG36" i="1"/>
  <c r="CU36" i="1" s="1"/>
  <c r="AH36" i="1"/>
  <c r="CV36" i="1" s="1"/>
  <c r="AI36" i="1"/>
  <c r="CW36" i="1" s="1"/>
  <c r="AJ36" i="1"/>
  <c r="CX36" i="1" s="1"/>
  <c r="FR36" i="1"/>
  <c r="GL36" i="1"/>
  <c r="GN36" i="1"/>
  <c r="GO36" i="1"/>
  <c r="GV36" i="1"/>
  <c r="HC36" i="1" s="1"/>
  <c r="D37" i="1"/>
  <c r="I37" i="1"/>
  <c r="K37" i="1"/>
  <c r="U37" i="1"/>
  <c r="AC37" i="1"/>
  <c r="CQ37" i="1" s="1"/>
  <c r="P37" i="1" s="1"/>
  <c r="AE37" i="1"/>
  <c r="AF37" i="1"/>
  <c r="CT37" i="1" s="1"/>
  <c r="AG37" i="1"/>
  <c r="CU37" i="1" s="1"/>
  <c r="AH37" i="1"/>
  <c r="AI37" i="1"/>
  <c r="CW37" i="1" s="1"/>
  <c r="AJ37" i="1"/>
  <c r="CX37" i="1" s="1"/>
  <c r="CV37" i="1"/>
  <c r="FR37" i="1"/>
  <c r="GL37" i="1"/>
  <c r="GN37" i="1"/>
  <c r="GO37" i="1"/>
  <c r="GV37" i="1"/>
  <c r="HC37" i="1" s="1"/>
  <c r="D38" i="1"/>
  <c r="I38" i="1"/>
  <c r="K38" i="1"/>
  <c r="AC38" i="1"/>
  <c r="CQ38" i="1" s="1"/>
  <c r="P38" i="1" s="1"/>
  <c r="AE38" i="1"/>
  <c r="AF38" i="1"/>
  <c r="AG38" i="1"/>
  <c r="CU38" i="1" s="1"/>
  <c r="T38" i="1" s="1"/>
  <c r="AH38" i="1"/>
  <c r="CV38" i="1" s="1"/>
  <c r="U38" i="1" s="1"/>
  <c r="AI38" i="1"/>
  <c r="CW38" i="1" s="1"/>
  <c r="V38" i="1" s="1"/>
  <c r="AJ38" i="1"/>
  <c r="CX38" i="1" s="1"/>
  <c r="W38" i="1" s="1"/>
  <c r="CT38" i="1"/>
  <c r="FR38" i="1"/>
  <c r="GL38" i="1"/>
  <c r="GN38" i="1"/>
  <c r="GO38" i="1"/>
  <c r="GV38" i="1"/>
  <c r="HC38" i="1" s="1"/>
  <c r="D39" i="1"/>
  <c r="AC39" i="1"/>
  <c r="AE39" i="1"/>
  <c r="CR39" i="1" s="1"/>
  <c r="Q39" i="1" s="1"/>
  <c r="AF39" i="1"/>
  <c r="CT39" i="1" s="1"/>
  <c r="S39" i="1" s="1"/>
  <c r="AG39" i="1"/>
  <c r="CU39" i="1" s="1"/>
  <c r="T39" i="1" s="1"/>
  <c r="AH39" i="1"/>
  <c r="AI39" i="1"/>
  <c r="AJ39" i="1"/>
  <c r="CV39" i="1"/>
  <c r="U39" i="1" s="1"/>
  <c r="CW39" i="1"/>
  <c r="V39" i="1" s="1"/>
  <c r="CX39" i="1"/>
  <c r="W39" i="1" s="1"/>
  <c r="FR39" i="1"/>
  <c r="GL39" i="1"/>
  <c r="GN39" i="1"/>
  <c r="GO39" i="1"/>
  <c r="GV39" i="1"/>
  <c r="HC39" i="1" s="1"/>
  <c r="GX39" i="1"/>
  <c r="I40" i="1"/>
  <c r="AC40" i="1"/>
  <c r="AE40" i="1"/>
  <c r="AF40" i="1"/>
  <c r="CT40" i="1" s="1"/>
  <c r="S40" i="1" s="1"/>
  <c r="AG40" i="1"/>
  <c r="CU40" i="1" s="1"/>
  <c r="T40" i="1" s="1"/>
  <c r="AH40" i="1"/>
  <c r="AI40" i="1"/>
  <c r="CW40" i="1" s="1"/>
  <c r="V40" i="1" s="1"/>
  <c r="AJ40" i="1"/>
  <c r="CX40" i="1" s="1"/>
  <c r="W40" i="1" s="1"/>
  <c r="CQ40" i="1"/>
  <c r="P40" i="1" s="1"/>
  <c r="CR40" i="1"/>
  <c r="Q40" i="1" s="1"/>
  <c r="CV40" i="1"/>
  <c r="U40" i="1" s="1"/>
  <c r="FR40" i="1"/>
  <c r="GL40" i="1"/>
  <c r="GN40" i="1"/>
  <c r="GO40" i="1"/>
  <c r="GV40" i="1"/>
  <c r="HC40" i="1" s="1"/>
  <c r="GX40" i="1" s="1"/>
  <c r="D41" i="1"/>
  <c r="AC41" i="1"/>
  <c r="CQ41" i="1" s="1"/>
  <c r="P41" i="1" s="1"/>
  <c r="AE41" i="1"/>
  <c r="AD41" i="1" s="1"/>
  <c r="AF41" i="1"/>
  <c r="AG41" i="1"/>
  <c r="AH41" i="1"/>
  <c r="AI41" i="1"/>
  <c r="AJ41" i="1"/>
  <c r="CR41" i="1"/>
  <c r="Q41" i="1" s="1"/>
  <c r="CS41" i="1"/>
  <c r="R41" i="1" s="1"/>
  <c r="GK41" i="1" s="1"/>
  <c r="CT41" i="1"/>
  <c r="S41" i="1" s="1"/>
  <c r="CU41" i="1"/>
  <c r="T41" i="1" s="1"/>
  <c r="CV41" i="1"/>
  <c r="U41" i="1" s="1"/>
  <c r="CW41" i="1"/>
  <c r="V41" i="1" s="1"/>
  <c r="CX41" i="1"/>
  <c r="W41" i="1" s="1"/>
  <c r="FR41" i="1"/>
  <c r="GL41" i="1"/>
  <c r="GN41" i="1"/>
  <c r="GO41" i="1"/>
  <c r="GV41" i="1"/>
  <c r="HC41" i="1"/>
  <c r="GX41" i="1" s="1"/>
  <c r="I42" i="1"/>
  <c r="AC42" i="1"/>
  <c r="CQ42" i="1" s="1"/>
  <c r="P42" i="1" s="1"/>
  <c r="AE42" i="1"/>
  <c r="AF42" i="1"/>
  <c r="CT42" i="1" s="1"/>
  <c r="AG42" i="1"/>
  <c r="CU42" i="1" s="1"/>
  <c r="AH42" i="1"/>
  <c r="CV42" i="1" s="1"/>
  <c r="U42" i="1" s="1"/>
  <c r="AI42" i="1"/>
  <c r="AJ42" i="1"/>
  <c r="CW42" i="1"/>
  <c r="V42" i="1" s="1"/>
  <c r="CX42" i="1"/>
  <c r="FR42" i="1"/>
  <c r="GL42" i="1"/>
  <c r="GN42" i="1"/>
  <c r="GO42" i="1"/>
  <c r="GV42" i="1"/>
  <c r="HC42" i="1" s="1"/>
  <c r="GX42" i="1" s="1"/>
  <c r="B44" i="1"/>
  <c r="B26" i="1" s="1"/>
  <c r="C44" i="1"/>
  <c r="C26" i="1" s="1"/>
  <c r="D44" i="1"/>
  <c r="D26" i="1" s="1"/>
  <c r="F44" i="1"/>
  <c r="F26" i="1" s="1"/>
  <c r="G44" i="1"/>
  <c r="BB44" i="1"/>
  <c r="BC44" i="1"/>
  <c r="BD44" i="1"/>
  <c r="BX44" i="1"/>
  <c r="AO44" i="1" s="1"/>
  <c r="AO26" i="1" s="1"/>
  <c r="CK44" i="1"/>
  <c r="CK26" i="1" s="1"/>
  <c r="CL44" i="1"/>
  <c r="CL26" i="1" s="1"/>
  <c r="CM44" i="1"/>
  <c r="CM26" i="1" s="1"/>
  <c r="F48" i="1"/>
  <c r="D74" i="1"/>
  <c r="E76" i="1"/>
  <c r="Z76" i="1"/>
  <c r="AA76" i="1"/>
  <c r="AB76" i="1"/>
  <c r="AC76" i="1"/>
  <c r="AD76" i="1"/>
  <c r="AE76" i="1"/>
  <c r="AF76" i="1"/>
  <c r="AG76" i="1"/>
  <c r="AH76" i="1"/>
  <c r="AI76" i="1"/>
  <c r="AJ76" i="1"/>
  <c r="AK76" i="1"/>
  <c r="AL76" i="1"/>
  <c r="AM76" i="1"/>
  <c r="AN76" i="1"/>
  <c r="BE76" i="1"/>
  <c r="BF76" i="1"/>
  <c r="BG76" i="1"/>
  <c r="BH76" i="1"/>
  <c r="BI76" i="1"/>
  <c r="BJ76" i="1"/>
  <c r="BK76" i="1"/>
  <c r="BL76" i="1"/>
  <c r="BM76" i="1"/>
  <c r="BN76" i="1"/>
  <c r="BO76" i="1"/>
  <c r="BP76" i="1"/>
  <c r="BQ76" i="1"/>
  <c r="BR76" i="1"/>
  <c r="BS76" i="1"/>
  <c r="BT76" i="1"/>
  <c r="BU76" i="1"/>
  <c r="BV76" i="1"/>
  <c r="BW76" i="1"/>
  <c r="BX76" i="1"/>
  <c r="BY76" i="1"/>
  <c r="BZ76" i="1"/>
  <c r="CA76" i="1"/>
  <c r="CB76" i="1"/>
  <c r="CC76" i="1"/>
  <c r="CD76" i="1"/>
  <c r="CE76" i="1"/>
  <c r="CF76" i="1"/>
  <c r="CG76" i="1"/>
  <c r="CH76" i="1"/>
  <c r="CI76" i="1"/>
  <c r="CJ76" i="1"/>
  <c r="CK76" i="1"/>
  <c r="CL76" i="1"/>
  <c r="CM76" i="1"/>
  <c r="CN76" i="1"/>
  <c r="CO76" i="1"/>
  <c r="CP76" i="1"/>
  <c r="CQ76" i="1"/>
  <c r="CR76" i="1"/>
  <c r="CS76" i="1"/>
  <c r="CT76" i="1"/>
  <c r="CU76" i="1"/>
  <c r="CV76" i="1"/>
  <c r="CW76" i="1"/>
  <c r="CX76" i="1"/>
  <c r="CY76" i="1"/>
  <c r="CZ76" i="1"/>
  <c r="DA76" i="1"/>
  <c r="DB76" i="1"/>
  <c r="DC76" i="1"/>
  <c r="DD76" i="1"/>
  <c r="DE76" i="1"/>
  <c r="DF76" i="1"/>
  <c r="DG76" i="1"/>
  <c r="DH76" i="1"/>
  <c r="DI76" i="1"/>
  <c r="DJ76" i="1"/>
  <c r="DK76" i="1"/>
  <c r="DL76" i="1"/>
  <c r="DM76" i="1"/>
  <c r="DN76" i="1"/>
  <c r="DO76" i="1"/>
  <c r="DP76" i="1"/>
  <c r="DQ76" i="1"/>
  <c r="DR76" i="1"/>
  <c r="DS76" i="1"/>
  <c r="DT76" i="1"/>
  <c r="DU76" i="1"/>
  <c r="DV76" i="1"/>
  <c r="DW76" i="1"/>
  <c r="DX76" i="1"/>
  <c r="DY76" i="1"/>
  <c r="DZ76" i="1"/>
  <c r="EA76" i="1"/>
  <c r="EB76" i="1"/>
  <c r="EC76" i="1"/>
  <c r="ED76" i="1"/>
  <c r="EE76" i="1"/>
  <c r="EF76" i="1"/>
  <c r="EG76" i="1"/>
  <c r="EH76" i="1"/>
  <c r="EI76" i="1"/>
  <c r="EJ76" i="1"/>
  <c r="EK76" i="1"/>
  <c r="EL76" i="1"/>
  <c r="EM76" i="1"/>
  <c r="EN76" i="1"/>
  <c r="EO76" i="1"/>
  <c r="EP76" i="1"/>
  <c r="EQ76" i="1"/>
  <c r="ER76" i="1"/>
  <c r="ES76" i="1"/>
  <c r="ET76" i="1"/>
  <c r="EU76" i="1"/>
  <c r="EV76" i="1"/>
  <c r="EW76" i="1"/>
  <c r="EX76" i="1"/>
  <c r="EY76" i="1"/>
  <c r="EZ76" i="1"/>
  <c r="FA76" i="1"/>
  <c r="FB76" i="1"/>
  <c r="FC76" i="1"/>
  <c r="FD76" i="1"/>
  <c r="FE76" i="1"/>
  <c r="FF76" i="1"/>
  <c r="FG76" i="1"/>
  <c r="FH76" i="1"/>
  <c r="FI76" i="1"/>
  <c r="FJ76" i="1"/>
  <c r="FK76" i="1"/>
  <c r="FL76" i="1"/>
  <c r="FM76" i="1"/>
  <c r="FN76" i="1"/>
  <c r="FO76" i="1"/>
  <c r="FP76" i="1"/>
  <c r="FQ76" i="1"/>
  <c r="FR76" i="1"/>
  <c r="FS76" i="1"/>
  <c r="FT76" i="1"/>
  <c r="FU76" i="1"/>
  <c r="FV76" i="1"/>
  <c r="FW76" i="1"/>
  <c r="FX76" i="1"/>
  <c r="FY76" i="1"/>
  <c r="FZ76" i="1"/>
  <c r="GA76" i="1"/>
  <c r="GB76" i="1"/>
  <c r="GC76" i="1"/>
  <c r="GD76" i="1"/>
  <c r="GE76" i="1"/>
  <c r="GF76" i="1"/>
  <c r="GG76" i="1"/>
  <c r="GH76" i="1"/>
  <c r="GI76" i="1"/>
  <c r="GJ76" i="1"/>
  <c r="GK76" i="1"/>
  <c r="GL76" i="1"/>
  <c r="GM76" i="1"/>
  <c r="GN76" i="1"/>
  <c r="GO76" i="1"/>
  <c r="GP76" i="1"/>
  <c r="GQ76" i="1"/>
  <c r="GR76" i="1"/>
  <c r="GS76" i="1"/>
  <c r="GT76" i="1"/>
  <c r="GU76" i="1"/>
  <c r="GV76" i="1"/>
  <c r="GW76" i="1"/>
  <c r="GX76" i="1"/>
  <c r="D78" i="1"/>
  <c r="E80" i="1"/>
  <c r="Z80" i="1"/>
  <c r="AA80" i="1"/>
  <c r="AM80" i="1"/>
  <c r="AN80" i="1"/>
  <c r="BE80" i="1"/>
  <c r="BF80" i="1"/>
  <c r="BG80" i="1"/>
  <c r="BH80" i="1"/>
  <c r="BI80" i="1"/>
  <c r="BJ80" i="1"/>
  <c r="BK80" i="1"/>
  <c r="BL80" i="1"/>
  <c r="BM80" i="1"/>
  <c r="BN80" i="1"/>
  <c r="BO80" i="1"/>
  <c r="BP80" i="1"/>
  <c r="BQ80" i="1"/>
  <c r="BR80" i="1"/>
  <c r="BS80" i="1"/>
  <c r="BT80" i="1"/>
  <c r="BU80" i="1"/>
  <c r="BV80" i="1"/>
  <c r="BW80" i="1"/>
  <c r="CN80" i="1"/>
  <c r="CO80" i="1"/>
  <c r="CP80" i="1"/>
  <c r="CQ80" i="1"/>
  <c r="CR80" i="1"/>
  <c r="CS80" i="1"/>
  <c r="CT80" i="1"/>
  <c r="CU80" i="1"/>
  <c r="CV80" i="1"/>
  <c r="CW80" i="1"/>
  <c r="CX80" i="1"/>
  <c r="CY80" i="1"/>
  <c r="CZ80" i="1"/>
  <c r="DA80" i="1"/>
  <c r="DB80" i="1"/>
  <c r="DC80" i="1"/>
  <c r="DD80" i="1"/>
  <c r="DE80" i="1"/>
  <c r="DF80" i="1"/>
  <c r="DG80" i="1"/>
  <c r="DH80" i="1"/>
  <c r="DI80" i="1"/>
  <c r="DJ80" i="1"/>
  <c r="DK80" i="1"/>
  <c r="DL80" i="1"/>
  <c r="DM80" i="1"/>
  <c r="DN80" i="1"/>
  <c r="DO80" i="1"/>
  <c r="DP80" i="1"/>
  <c r="DQ80" i="1"/>
  <c r="DR80" i="1"/>
  <c r="DS80" i="1"/>
  <c r="DT80" i="1"/>
  <c r="DU80" i="1"/>
  <c r="DV80" i="1"/>
  <c r="DW80" i="1"/>
  <c r="DX80" i="1"/>
  <c r="DY80" i="1"/>
  <c r="DZ80" i="1"/>
  <c r="EA80" i="1"/>
  <c r="EB80" i="1"/>
  <c r="EC80" i="1"/>
  <c r="ED80" i="1"/>
  <c r="EE80" i="1"/>
  <c r="EF80" i="1"/>
  <c r="EG80" i="1"/>
  <c r="EH80" i="1"/>
  <c r="EI80" i="1"/>
  <c r="EJ80" i="1"/>
  <c r="EK80" i="1"/>
  <c r="EL80" i="1"/>
  <c r="EM80" i="1"/>
  <c r="EN80" i="1"/>
  <c r="EO80" i="1"/>
  <c r="EP80" i="1"/>
  <c r="EQ80" i="1"/>
  <c r="ER80" i="1"/>
  <c r="ES80" i="1"/>
  <c r="ET80" i="1"/>
  <c r="EU80" i="1"/>
  <c r="EV80" i="1"/>
  <c r="EW80" i="1"/>
  <c r="EX80" i="1"/>
  <c r="EY80" i="1"/>
  <c r="EZ80" i="1"/>
  <c r="FA80" i="1"/>
  <c r="FB80" i="1"/>
  <c r="FC80" i="1"/>
  <c r="FD80" i="1"/>
  <c r="FE80" i="1"/>
  <c r="FF80" i="1"/>
  <c r="FG80" i="1"/>
  <c r="FH80" i="1"/>
  <c r="FI80" i="1"/>
  <c r="FJ80" i="1"/>
  <c r="FK80" i="1"/>
  <c r="FL80" i="1"/>
  <c r="FM80" i="1"/>
  <c r="FN80" i="1"/>
  <c r="FO80" i="1"/>
  <c r="FP80" i="1"/>
  <c r="FQ80" i="1"/>
  <c r="FR80" i="1"/>
  <c r="FS80" i="1"/>
  <c r="FT80" i="1"/>
  <c r="FU80" i="1"/>
  <c r="FV80" i="1"/>
  <c r="FW80" i="1"/>
  <c r="FX80" i="1"/>
  <c r="FY80" i="1"/>
  <c r="FZ80" i="1"/>
  <c r="GA80" i="1"/>
  <c r="GB80" i="1"/>
  <c r="GC80" i="1"/>
  <c r="GD80" i="1"/>
  <c r="GE80" i="1"/>
  <c r="GF80" i="1"/>
  <c r="GG80" i="1"/>
  <c r="GH80" i="1"/>
  <c r="GI80" i="1"/>
  <c r="GJ80" i="1"/>
  <c r="GK80" i="1"/>
  <c r="GL80" i="1"/>
  <c r="GM80" i="1"/>
  <c r="GN80" i="1"/>
  <c r="GO80" i="1"/>
  <c r="GP80" i="1"/>
  <c r="GQ80" i="1"/>
  <c r="GR80" i="1"/>
  <c r="GS80" i="1"/>
  <c r="GT80" i="1"/>
  <c r="GU80" i="1"/>
  <c r="GV80" i="1"/>
  <c r="GW80" i="1"/>
  <c r="GX80" i="1"/>
  <c r="D82" i="1"/>
  <c r="I82" i="1"/>
  <c r="K82" i="1"/>
  <c r="AC82" i="1"/>
  <c r="CQ82" i="1" s="1"/>
  <c r="P82" i="1" s="1"/>
  <c r="AE82" i="1"/>
  <c r="AF82" i="1"/>
  <c r="AG82" i="1"/>
  <c r="CU82" i="1" s="1"/>
  <c r="T82" i="1" s="1"/>
  <c r="AH82" i="1"/>
  <c r="CV82" i="1" s="1"/>
  <c r="U82" i="1" s="1"/>
  <c r="AI82" i="1"/>
  <c r="CW82" i="1" s="1"/>
  <c r="V82" i="1" s="1"/>
  <c r="AJ82" i="1"/>
  <c r="CX82" i="1" s="1"/>
  <c r="W82" i="1" s="1"/>
  <c r="CR82" i="1"/>
  <c r="Q82" i="1" s="1"/>
  <c r="CT82" i="1"/>
  <c r="S82" i="1" s="1"/>
  <c r="FR82" i="1"/>
  <c r="GL82" i="1"/>
  <c r="GN82" i="1"/>
  <c r="GO82" i="1"/>
  <c r="GV82" i="1"/>
  <c r="HC82" i="1" s="1"/>
  <c r="GX82" i="1" s="1"/>
  <c r="D83" i="1"/>
  <c r="I83" i="1"/>
  <c r="GX83" i="1" s="1"/>
  <c r="K83" i="1"/>
  <c r="AC83" i="1"/>
  <c r="AE83" i="1"/>
  <c r="AF83" i="1"/>
  <c r="CT83" i="1" s="1"/>
  <c r="AG83" i="1"/>
  <c r="CU83" i="1" s="1"/>
  <c r="AH83" i="1"/>
  <c r="CV83" i="1" s="1"/>
  <c r="AI83" i="1"/>
  <c r="CW83" i="1" s="1"/>
  <c r="AJ83" i="1"/>
  <c r="CX83" i="1" s="1"/>
  <c r="FR83" i="1"/>
  <c r="GL83" i="1"/>
  <c r="GN83" i="1"/>
  <c r="GO83" i="1"/>
  <c r="GV83" i="1"/>
  <c r="HC83" i="1" s="1"/>
  <c r="C84" i="1"/>
  <c r="D84" i="1"/>
  <c r="I84" i="1"/>
  <c r="K84" i="1"/>
  <c r="AC84" i="1"/>
  <c r="AE84" i="1"/>
  <c r="AF84" i="1"/>
  <c r="AG84" i="1"/>
  <c r="CU84" i="1" s="1"/>
  <c r="T84" i="1" s="1"/>
  <c r="AH84" i="1"/>
  <c r="CV84" i="1" s="1"/>
  <c r="U84" i="1" s="1"/>
  <c r="AI84" i="1"/>
  <c r="CW84" i="1" s="1"/>
  <c r="AJ84" i="1"/>
  <c r="CX84" i="1" s="1"/>
  <c r="CQ84" i="1"/>
  <c r="CR84" i="1"/>
  <c r="CS84" i="1"/>
  <c r="CT84" i="1"/>
  <c r="FR84" i="1"/>
  <c r="GL84" i="1"/>
  <c r="BZ95" i="1" s="1"/>
  <c r="GN84" i="1"/>
  <c r="CB95" i="1" s="1"/>
  <c r="CB80" i="1" s="1"/>
  <c r="GO84" i="1"/>
  <c r="GV84" i="1"/>
  <c r="HC84" i="1" s="1"/>
  <c r="C85" i="1"/>
  <c r="D85" i="1"/>
  <c r="I85" i="1"/>
  <c r="K85" i="1"/>
  <c r="S85" i="1"/>
  <c r="U85" i="1"/>
  <c r="AC85" i="1"/>
  <c r="AD85" i="1"/>
  <c r="AE85" i="1"/>
  <c r="AF85" i="1"/>
  <c r="AG85" i="1"/>
  <c r="CU85" i="1" s="1"/>
  <c r="T85" i="1" s="1"/>
  <c r="AH85" i="1"/>
  <c r="AI85" i="1"/>
  <c r="CW85" i="1" s="1"/>
  <c r="V85" i="1" s="1"/>
  <c r="AJ85" i="1"/>
  <c r="CX85" i="1" s="1"/>
  <c r="W85" i="1" s="1"/>
  <c r="CQ85" i="1"/>
  <c r="P85" i="1" s="1"/>
  <c r="CR85" i="1"/>
  <c r="Q85" i="1" s="1"/>
  <c r="CS85" i="1"/>
  <c r="CT85" i="1"/>
  <c r="CV85" i="1"/>
  <c r="FR85" i="1"/>
  <c r="GL85" i="1"/>
  <c r="GN85" i="1"/>
  <c r="GO85" i="1"/>
  <c r="GV85" i="1"/>
  <c r="HC85" i="1" s="1"/>
  <c r="GX85" i="1" s="1"/>
  <c r="C86" i="1"/>
  <c r="D86" i="1"/>
  <c r="I86" i="1"/>
  <c r="K86" i="1"/>
  <c r="V86" i="1"/>
  <c r="AC86" i="1"/>
  <c r="CQ86" i="1" s="1"/>
  <c r="P86" i="1" s="1"/>
  <c r="AE86" i="1"/>
  <c r="AF86" i="1"/>
  <c r="AG86" i="1"/>
  <c r="AH86" i="1"/>
  <c r="CV86" i="1" s="1"/>
  <c r="U86" i="1" s="1"/>
  <c r="AI86" i="1"/>
  <c r="AJ86" i="1"/>
  <c r="CT86" i="1"/>
  <c r="S86" i="1" s="1"/>
  <c r="CU86" i="1"/>
  <c r="T86" i="1" s="1"/>
  <c r="CW86" i="1"/>
  <c r="CX86" i="1"/>
  <c r="W86" i="1" s="1"/>
  <c r="FR86" i="1"/>
  <c r="GL86" i="1"/>
  <c r="GN86" i="1"/>
  <c r="GO86" i="1"/>
  <c r="GV86" i="1"/>
  <c r="HC86" i="1"/>
  <c r="GX86" i="1" s="1"/>
  <c r="D87" i="1"/>
  <c r="I87" i="1"/>
  <c r="K87" i="1"/>
  <c r="P87" i="1"/>
  <c r="AC87" i="1"/>
  <c r="CQ87" i="1" s="1"/>
  <c r="AE87" i="1"/>
  <c r="AF87" i="1"/>
  <c r="CT87" i="1" s="1"/>
  <c r="AG87" i="1"/>
  <c r="AH87" i="1"/>
  <c r="AI87" i="1"/>
  <c r="CW87" i="1" s="1"/>
  <c r="AJ87" i="1"/>
  <c r="CX87" i="1" s="1"/>
  <c r="CU87" i="1"/>
  <c r="T87" i="1" s="1"/>
  <c r="CV87" i="1"/>
  <c r="FR87" i="1"/>
  <c r="GL87" i="1"/>
  <c r="GN87" i="1"/>
  <c r="GO87" i="1"/>
  <c r="GV87" i="1"/>
  <c r="HC87" i="1" s="1"/>
  <c r="GX87" i="1" s="1"/>
  <c r="D88" i="1"/>
  <c r="AC88" i="1"/>
  <c r="AE88" i="1"/>
  <c r="AD88" i="1" s="1"/>
  <c r="AF88" i="1"/>
  <c r="CT88" i="1" s="1"/>
  <c r="S88" i="1" s="1"/>
  <c r="AG88" i="1"/>
  <c r="CU88" i="1" s="1"/>
  <c r="T88" i="1" s="1"/>
  <c r="AH88" i="1"/>
  <c r="CV88" i="1" s="1"/>
  <c r="U88" i="1" s="1"/>
  <c r="AI88" i="1"/>
  <c r="CW88" i="1" s="1"/>
  <c r="V88" i="1" s="1"/>
  <c r="AJ88" i="1"/>
  <c r="CX88" i="1" s="1"/>
  <c r="W88" i="1" s="1"/>
  <c r="CQ88" i="1"/>
  <c r="P88" i="1" s="1"/>
  <c r="CR88" i="1"/>
  <c r="Q88" i="1" s="1"/>
  <c r="CS88" i="1"/>
  <c r="R88" i="1" s="1"/>
  <c r="GK88" i="1" s="1"/>
  <c r="FR88" i="1"/>
  <c r="GL88" i="1"/>
  <c r="GN88" i="1"/>
  <c r="GO88" i="1"/>
  <c r="GV88" i="1"/>
  <c r="HC88" i="1" s="1"/>
  <c r="GX88" i="1" s="1"/>
  <c r="D89" i="1"/>
  <c r="I89" i="1"/>
  <c r="K89" i="1"/>
  <c r="AC89" i="1"/>
  <c r="AB89" i="1" s="1"/>
  <c r="AE89" i="1"/>
  <c r="AD89" i="1" s="1"/>
  <c r="AF89" i="1"/>
  <c r="AG89" i="1"/>
  <c r="CU89" i="1" s="1"/>
  <c r="AH89" i="1"/>
  <c r="CV89" i="1" s="1"/>
  <c r="U89" i="1" s="1"/>
  <c r="AI89" i="1"/>
  <c r="CW89" i="1" s="1"/>
  <c r="V89" i="1" s="1"/>
  <c r="AJ89" i="1"/>
  <c r="CX89" i="1" s="1"/>
  <c r="W89" i="1" s="1"/>
  <c r="CQ89" i="1"/>
  <c r="P89" i="1" s="1"/>
  <c r="CR89" i="1"/>
  <c r="CS89" i="1"/>
  <c r="CT89" i="1"/>
  <c r="FR89" i="1"/>
  <c r="GL89" i="1"/>
  <c r="GN89" i="1"/>
  <c r="GO89" i="1"/>
  <c r="GV89" i="1"/>
  <c r="HC89" i="1"/>
  <c r="D90" i="1"/>
  <c r="Q90" i="1"/>
  <c r="R90" i="1"/>
  <c r="GK90" i="1" s="1"/>
  <c r="AC90" i="1"/>
  <c r="CQ90" i="1" s="1"/>
  <c r="P90" i="1" s="1"/>
  <c r="AE90" i="1"/>
  <c r="AD90" i="1" s="1"/>
  <c r="AF90" i="1"/>
  <c r="CT90" i="1" s="1"/>
  <c r="S90" i="1" s="1"/>
  <c r="AG90" i="1"/>
  <c r="CU90" i="1" s="1"/>
  <c r="T90" i="1" s="1"/>
  <c r="AH90" i="1"/>
  <c r="CV90" i="1" s="1"/>
  <c r="U90" i="1" s="1"/>
  <c r="AI90" i="1"/>
  <c r="CW90" i="1" s="1"/>
  <c r="V90" i="1" s="1"/>
  <c r="AJ90" i="1"/>
  <c r="CX90" i="1" s="1"/>
  <c r="W90" i="1" s="1"/>
  <c r="CR90" i="1"/>
  <c r="CS90" i="1"/>
  <c r="FR90" i="1"/>
  <c r="GL90" i="1"/>
  <c r="GN90" i="1"/>
  <c r="GO90" i="1"/>
  <c r="GV90" i="1"/>
  <c r="HC90" i="1"/>
  <c r="GX90" i="1" s="1"/>
  <c r="D91" i="1"/>
  <c r="V91" i="1"/>
  <c r="AC91" i="1"/>
  <c r="AE91" i="1"/>
  <c r="AF91" i="1"/>
  <c r="CT91" i="1" s="1"/>
  <c r="S91" i="1" s="1"/>
  <c r="AG91" i="1"/>
  <c r="CU91" i="1" s="1"/>
  <c r="T91" i="1" s="1"/>
  <c r="AH91" i="1"/>
  <c r="AI91" i="1"/>
  <c r="CW91" i="1" s="1"/>
  <c r="AJ91" i="1"/>
  <c r="CV91" i="1"/>
  <c r="U91" i="1" s="1"/>
  <c r="CX91" i="1"/>
  <c r="W91" i="1" s="1"/>
  <c r="FR91" i="1"/>
  <c r="GL91" i="1"/>
  <c r="GN91" i="1"/>
  <c r="GO91" i="1"/>
  <c r="GV91" i="1"/>
  <c r="HC91" i="1" s="1"/>
  <c r="GX91" i="1" s="1"/>
  <c r="D92" i="1"/>
  <c r="I92" i="1"/>
  <c r="K92" i="1"/>
  <c r="AC92" i="1"/>
  <c r="CQ92" i="1" s="1"/>
  <c r="AE92" i="1"/>
  <c r="AF92" i="1"/>
  <c r="CT92" i="1" s="1"/>
  <c r="S92" i="1" s="1"/>
  <c r="CY92" i="1" s="1"/>
  <c r="X92" i="1" s="1"/>
  <c r="AG92" i="1"/>
  <c r="CU92" i="1" s="1"/>
  <c r="AH92" i="1"/>
  <c r="CV92" i="1" s="1"/>
  <c r="U92" i="1" s="1"/>
  <c r="AI92" i="1"/>
  <c r="CW92" i="1" s="1"/>
  <c r="V92" i="1" s="1"/>
  <c r="AJ92" i="1"/>
  <c r="CX92" i="1" s="1"/>
  <c r="FR92" i="1"/>
  <c r="GL92" i="1"/>
  <c r="GN92" i="1"/>
  <c r="GO92" i="1"/>
  <c r="GV92" i="1"/>
  <c r="HC92" i="1" s="1"/>
  <c r="D93" i="1"/>
  <c r="I93" i="1"/>
  <c r="K93" i="1"/>
  <c r="W93" i="1"/>
  <c r="AC93" i="1"/>
  <c r="AE93" i="1"/>
  <c r="AD93" i="1" s="1"/>
  <c r="AF93" i="1"/>
  <c r="CT93" i="1" s="1"/>
  <c r="AG93" i="1"/>
  <c r="CU93" i="1" s="1"/>
  <c r="AH93" i="1"/>
  <c r="CV93" i="1" s="1"/>
  <c r="AI93" i="1"/>
  <c r="CW93" i="1" s="1"/>
  <c r="AJ93" i="1"/>
  <c r="CX93" i="1" s="1"/>
  <c r="CQ93" i="1"/>
  <c r="CR93" i="1"/>
  <c r="CS93" i="1"/>
  <c r="FR93" i="1"/>
  <c r="GL93" i="1"/>
  <c r="GN93" i="1"/>
  <c r="GO93" i="1"/>
  <c r="GV93" i="1"/>
  <c r="HC93" i="1"/>
  <c r="B95" i="1"/>
  <c r="B80" i="1" s="1"/>
  <c r="C95" i="1"/>
  <c r="C80" i="1" s="1"/>
  <c r="D95" i="1"/>
  <c r="D80" i="1" s="1"/>
  <c r="F95" i="1"/>
  <c r="F80" i="1" s="1"/>
  <c r="G95" i="1"/>
  <c r="AO95" i="1"/>
  <c r="BX95" i="1"/>
  <c r="BX80" i="1" s="1"/>
  <c r="CK95" i="1"/>
  <c r="CK80" i="1" s="1"/>
  <c r="CL95" i="1"/>
  <c r="CL80" i="1" s="1"/>
  <c r="CM95" i="1"/>
  <c r="CM80" i="1" s="1"/>
  <c r="D125" i="1"/>
  <c r="D127" i="1"/>
  <c r="E127" i="1"/>
  <c r="G127" i="1"/>
  <c r="Z127" i="1"/>
  <c r="AA127" i="1"/>
  <c r="AM127" i="1"/>
  <c r="AN127" i="1"/>
  <c r="BE127" i="1"/>
  <c r="BF127" i="1"/>
  <c r="BG127" i="1"/>
  <c r="BH127" i="1"/>
  <c r="BI127" i="1"/>
  <c r="BJ127" i="1"/>
  <c r="BK127" i="1"/>
  <c r="BL127" i="1"/>
  <c r="BM127" i="1"/>
  <c r="BN127" i="1"/>
  <c r="BO127" i="1"/>
  <c r="BP127" i="1"/>
  <c r="BQ127" i="1"/>
  <c r="BR127" i="1"/>
  <c r="BS127" i="1"/>
  <c r="BT127" i="1"/>
  <c r="BU127" i="1"/>
  <c r="BV127" i="1"/>
  <c r="BW127" i="1"/>
  <c r="CN127" i="1"/>
  <c r="CO127" i="1"/>
  <c r="CP127" i="1"/>
  <c r="CQ127" i="1"/>
  <c r="CR127" i="1"/>
  <c r="CS127" i="1"/>
  <c r="CT127" i="1"/>
  <c r="CU127" i="1"/>
  <c r="CV127" i="1"/>
  <c r="CW127" i="1"/>
  <c r="CX127" i="1"/>
  <c r="CY127" i="1"/>
  <c r="CZ127" i="1"/>
  <c r="DA127" i="1"/>
  <c r="DB127" i="1"/>
  <c r="DC127" i="1"/>
  <c r="DD127" i="1"/>
  <c r="DE127" i="1"/>
  <c r="DF127" i="1"/>
  <c r="DG127" i="1"/>
  <c r="DH127" i="1"/>
  <c r="DI127" i="1"/>
  <c r="DJ127" i="1"/>
  <c r="DK127" i="1"/>
  <c r="DL127" i="1"/>
  <c r="DM127" i="1"/>
  <c r="DN127" i="1"/>
  <c r="DO127" i="1"/>
  <c r="DP127" i="1"/>
  <c r="DQ127" i="1"/>
  <c r="DR127" i="1"/>
  <c r="DS127" i="1"/>
  <c r="DT127" i="1"/>
  <c r="DU127" i="1"/>
  <c r="DV127" i="1"/>
  <c r="DW127" i="1"/>
  <c r="DX127" i="1"/>
  <c r="DY127" i="1"/>
  <c r="DZ127" i="1"/>
  <c r="EA127" i="1"/>
  <c r="EB127" i="1"/>
  <c r="EC127" i="1"/>
  <c r="ED127" i="1"/>
  <c r="EE127" i="1"/>
  <c r="EF127" i="1"/>
  <c r="EG127" i="1"/>
  <c r="EH127" i="1"/>
  <c r="EI127" i="1"/>
  <c r="EJ127" i="1"/>
  <c r="EK127" i="1"/>
  <c r="EL127" i="1"/>
  <c r="EM127" i="1"/>
  <c r="EN127" i="1"/>
  <c r="EO127" i="1"/>
  <c r="EP127" i="1"/>
  <c r="EQ127" i="1"/>
  <c r="ER127" i="1"/>
  <c r="ES127" i="1"/>
  <c r="ET127" i="1"/>
  <c r="EU127" i="1"/>
  <c r="EV127" i="1"/>
  <c r="EW127" i="1"/>
  <c r="EX127" i="1"/>
  <c r="EY127" i="1"/>
  <c r="EZ127" i="1"/>
  <c r="FA127" i="1"/>
  <c r="FB127" i="1"/>
  <c r="FC127" i="1"/>
  <c r="FD127" i="1"/>
  <c r="FE127" i="1"/>
  <c r="FF127" i="1"/>
  <c r="FG127" i="1"/>
  <c r="FH127" i="1"/>
  <c r="FI127" i="1"/>
  <c r="FJ127" i="1"/>
  <c r="FK127" i="1"/>
  <c r="FL127" i="1"/>
  <c r="FM127" i="1"/>
  <c r="FN127" i="1"/>
  <c r="FO127" i="1"/>
  <c r="FP127" i="1"/>
  <c r="FQ127" i="1"/>
  <c r="FR127" i="1"/>
  <c r="FS127" i="1"/>
  <c r="FT127" i="1"/>
  <c r="FU127" i="1"/>
  <c r="FV127" i="1"/>
  <c r="FW127" i="1"/>
  <c r="FX127" i="1"/>
  <c r="FY127" i="1"/>
  <c r="FZ127" i="1"/>
  <c r="GA127" i="1"/>
  <c r="GB127" i="1"/>
  <c r="GC127" i="1"/>
  <c r="GD127" i="1"/>
  <c r="GE127" i="1"/>
  <c r="GF127" i="1"/>
  <c r="GG127" i="1"/>
  <c r="GH127" i="1"/>
  <c r="GI127" i="1"/>
  <c r="GJ127" i="1"/>
  <c r="GK127" i="1"/>
  <c r="GL127" i="1"/>
  <c r="GM127" i="1"/>
  <c r="GN127" i="1"/>
  <c r="GO127" i="1"/>
  <c r="GP127" i="1"/>
  <c r="GQ127" i="1"/>
  <c r="GR127" i="1"/>
  <c r="GS127" i="1"/>
  <c r="GT127" i="1"/>
  <c r="GU127" i="1"/>
  <c r="GV127" i="1"/>
  <c r="GW127" i="1"/>
  <c r="GX127" i="1"/>
  <c r="D129" i="1"/>
  <c r="AC129" i="1"/>
  <c r="CQ129" i="1" s="1"/>
  <c r="P129" i="1" s="1"/>
  <c r="AE129" i="1"/>
  <c r="AF129" i="1"/>
  <c r="AG129" i="1"/>
  <c r="CU129" i="1" s="1"/>
  <c r="T129" i="1" s="1"/>
  <c r="AH129" i="1"/>
  <c r="CV129" i="1" s="1"/>
  <c r="U129" i="1" s="1"/>
  <c r="AI129" i="1"/>
  <c r="AJ129" i="1"/>
  <c r="CX129" i="1" s="1"/>
  <c r="W129" i="1" s="1"/>
  <c r="CW129" i="1"/>
  <c r="V129" i="1" s="1"/>
  <c r="FR129" i="1"/>
  <c r="GL129" i="1"/>
  <c r="GN129" i="1"/>
  <c r="GO129" i="1"/>
  <c r="GV129" i="1"/>
  <c r="HC129" i="1"/>
  <c r="GX129" i="1" s="1"/>
  <c r="C130" i="1"/>
  <c r="D130" i="1"/>
  <c r="Q130" i="1"/>
  <c r="AC130" i="1"/>
  <c r="AE130" i="1"/>
  <c r="AF130" i="1"/>
  <c r="AG130" i="1"/>
  <c r="CU130" i="1" s="1"/>
  <c r="T130" i="1" s="1"/>
  <c r="AH130" i="1"/>
  <c r="CV130" i="1" s="1"/>
  <c r="U130" i="1" s="1"/>
  <c r="AI130" i="1"/>
  <c r="CW130" i="1" s="1"/>
  <c r="V130" i="1" s="1"/>
  <c r="AJ130" i="1"/>
  <c r="CX130" i="1" s="1"/>
  <c r="W130" i="1" s="1"/>
  <c r="CQ130" i="1"/>
  <c r="P130" i="1" s="1"/>
  <c r="CR130" i="1"/>
  <c r="CS130" i="1"/>
  <c r="FR130" i="1"/>
  <c r="GL130" i="1"/>
  <c r="GN130" i="1"/>
  <c r="GO130" i="1"/>
  <c r="GV130" i="1"/>
  <c r="HC130" i="1" s="1"/>
  <c r="GX130" i="1" s="1"/>
  <c r="C131" i="1"/>
  <c r="D131" i="1"/>
  <c r="AC131" i="1"/>
  <c r="AE131" i="1"/>
  <c r="AF131" i="1"/>
  <c r="AG131" i="1"/>
  <c r="AH131" i="1"/>
  <c r="CV131" i="1" s="1"/>
  <c r="U131" i="1" s="1"/>
  <c r="AI131" i="1"/>
  <c r="AJ131" i="1"/>
  <c r="CX131" i="1" s="1"/>
  <c r="W131" i="1" s="1"/>
  <c r="CQ131" i="1"/>
  <c r="P131" i="1" s="1"/>
  <c r="CR131" i="1"/>
  <c r="Q131" i="1" s="1"/>
  <c r="CT131" i="1"/>
  <c r="S131" i="1" s="1"/>
  <c r="CU131" i="1"/>
  <c r="T131" i="1" s="1"/>
  <c r="CW131" i="1"/>
  <c r="V131" i="1" s="1"/>
  <c r="FR131" i="1"/>
  <c r="GL131" i="1"/>
  <c r="GN131" i="1"/>
  <c r="GO131" i="1"/>
  <c r="GV131" i="1"/>
  <c r="HC131" i="1" s="1"/>
  <c r="GX131" i="1" s="1"/>
  <c r="D132" i="1"/>
  <c r="AC132" i="1"/>
  <c r="CQ132" i="1" s="1"/>
  <c r="P132" i="1" s="1"/>
  <c r="AE132" i="1"/>
  <c r="AD132" i="1" s="1"/>
  <c r="AF132" i="1"/>
  <c r="CT132" i="1" s="1"/>
  <c r="S132" i="1" s="1"/>
  <c r="CY132" i="1" s="1"/>
  <c r="X132" i="1" s="1"/>
  <c r="AG132" i="1"/>
  <c r="CU132" i="1" s="1"/>
  <c r="T132" i="1" s="1"/>
  <c r="AH132" i="1"/>
  <c r="CV132" i="1" s="1"/>
  <c r="U132" i="1" s="1"/>
  <c r="AI132" i="1"/>
  <c r="AJ132" i="1"/>
  <c r="CW132" i="1"/>
  <c r="V132" i="1" s="1"/>
  <c r="CX132" i="1"/>
  <c r="W132" i="1" s="1"/>
  <c r="CZ132" i="1"/>
  <c r="Y132" i="1" s="1"/>
  <c r="FR132" i="1"/>
  <c r="GL132" i="1"/>
  <c r="GN132" i="1"/>
  <c r="GO132" i="1"/>
  <c r="GV132" i="1"/>
  <c r="HC132" i="1"/>
  <c r="GX132" i="1" s="1"/>
  <c r="AC133" i="1"/>
  <c r="AE133" i="1"/>
  <c r="AF133" i="1"/>
  <c r="AG133" i="1"/>
  <c r="AH133" i="1"/>
  <c r="CV133" i="1" s="1"/>
  <c r="U133" i="1" s="1"/>
  <c r="AI133" i="1"/>
  <c r="CW133" i="1" s="1"/>
  <c r="V133" i="1" s="1"/>
  <c r="AJ133" i="1"/>
  <c r="CX133" i="1" s="1"/>
  <c r="W133" i="1" s="1"/>
  <c r="CQ133" i="1"/>
  <c r="P133" i="1" s="1"/>
  <c r="CS133" i="1"/>
  <c r="R133" i="1" s="1"/>
  <c r="GK133" i="1" s="1"/>
  <c r="CT133" i="1"/>
  <c r="S133" i="1" s="1"/>
  <c r="CU133" i="1"/>
  <c r="T133" i="1" s="1"/>
  <c r="FR133" i="1"/>
  <c r="GL133" i="1"/>
  <c r="GN133" i="1"/>
  <c r="GO133" i="1"/>
  <c r="GV133" i="1"/>
  <c r="HC133" i="1"/>
  <c r="GX133" i="1" s="1"/>
  <c r="D134" i="1"/>
  <c r="I134" i="1"/>
  <c r="K134" i="1"/>
  <c r="AC134" i="1"/>
  <c r="AE134" i="1"/>
  <c r="CR134" i="1" s="1"/>
  <c r="Q134" i="1" s="1"/>
  <c r="AF134" i="1"/>
  <c r="AG134" i="1"/>
  <c r="AH134" i="1"/>
  <c r="CV134" i="1" s="1"/>
  <c r="U134" i="1" s="1"/>
  <c r="AI134" i="1"/>
  <c r="AJ134" i="1"/>
  <c r="CS134" i="1"/>
  <c r="R134" i="1" s="1"/>
  <c r="GK134" i="1" s="1"/>
  <c r="CT134" i="1"/>
  <c r="S134" i="1" s="1"/>
  <c r="CU134" i="1"/>
  <c r="T134" i="1" s="1"/>
  <c r="CW134" i="1"/>
  <c r="V134" i="1" s="1"/>
  <c r="CX134" i="1"/>
  <c r="W134" i="1" s="1"/>
  <c r="FR134" i="1"/>
  <c r="GL134" i="1"/>
  <c r="GN134" i="1"/>
  <c r="GO134" i="1"/>
  <c r="GV134" i="1"/>
  <c r="HC134" i="1" s="1"/>
  <c r="GX134" i="1" s="1"/>
  <c r="D135" i="1"/>
  <c r="AC135" i="1"/>
  <c r="AE135" i="1"/>
  <c r="AF135" i="1"/>
  <c r="CT135" i="1" s="1"/>
  <c r="S135" i="1" s="1"/>
  <c r="CY135" i="1" s="1"/>
  <c r="X135" i="1" s="1"/>
  <c r="AG135" i="1"/>
  <c r="CU135" i="1" s="1"/>
  <c r="T135" i="1" s="1"/>
  <c r="AH135" i="1"/>
  <c r="CV135" i="1" s="1"/>
  <c r="U135" i="1" s="1"/>
  <c r="AI135" i="1"/>
  <c r="CW135" i="1" s="1"/>
  <c r="V135" i="1" s="1"/>
  <c r="AJ135" i="1"/>
  <c r="CX135" i="1" s="1"/>
  <c r="W135" i="1" s="1"/>
  <c r="FR135" i="1"/>
  <c r="GL135" i="1"/>
  <c r="GN135" i="1"/>
  <c r="GO135" i="1"/>
  <c r="GV135" i="1"/>
  <c r="HC135" i="1" s="1"/>
  <c r="GX135" i="1" s="1"/>
  <c r="D136" i="1"/>
  <c r="Q136" i="1"/>
  <c r="R136" i="1"/>
  <c r="AC136" i="1"/>
  <c r="AE136" i="1"/>
  <c r="AF136" i="1"/>
  <c r="AG136" i="1"/>
  <c r="CU136" i="1" s="1"/>
  <c r="T136" i="1" s="1"/>
  <c r="AH136" i="1"/>
  <c r="CV136" i="1" s="1"/>
  <c r="U136" i="1" s="1"/>
  <c r="AI136" i="1"/>
  <c r="CW136" i="1" s="1"/>
  <c r="V136" i="1" s="1"/>
  <c r="AJ136" i="1"/>
  <c r="CX136" i="1" s="1"/>
  <c r="W136" i="1" s="1"/>
  <c r="CQ136" i="1"/>
  <c r="P136" i="1" s="1"/>
  <c r="CR136" i="1"/>
  <c r="CS136" i="1"/>
  <c r="FR136" i="1"/>
  <c r="GL136" i="1"/>
  <c r="GN136" i="1"/>
  <c r="GO136" i="1"/>
  <c r="GV136" i="1"/>
  <c r="HC136" i="1"/>
  <c r="GX136" i="1" s="1"/>
  <c r="C137" i="1"/>
  <c r="D137" i="1"/>
  <c r="T137" i="1"/>
  <c r="AC137" i="1"/>
  <c r="AE137" i="1"/>
  <c r="AF137" i="1"/>
  <c r="AG137" i="1"/>
  <c r="AH137" i="1"/>
  <c r="CV137" i="1" s="1"/>
  <c r="U137" i="1" s="1"/>
  <c r="AI137" i="1"/>
  <c r="CW137" i="1" s="1"/>
  <c r="V137" i="1" s="1"/>
  <c r="AJ137" i="1"/>
  <c r="CX137" i="1" s="1"/>
  <c r="W137" i="1" s="1"/>
  <c r="CQ137" i="1"/>
  <c r="P137" i="1" s="1"/>
  <c r="CT137" i="1"/>
  <c r="S137" i="1" s="1"/>
  <c r="CU137" i="1"/>
  <c r="FR137" i="1"/>
  <c r="GL137" i="1"/>
  <c r="GN137" i="1"/>
  <c r="GO137" i="1"/>
  <c r="GV137" i="1"/>
  <c r="HC137" i="1"/>
  <c r="GX137" i="1" s="1"/>
  <c r="C138" i="1"/>
  <c r="D138" i="1"/>
  <c r="AC138" i="1"/>
  <c r="AE138" i="1"/>
  <c r="AF138" i="1"/>
  <c r="AG138" i="1"/>
  <c r="CU138" i="1" s="1"/>
  <c r="T138" i="1" s="1"/>
  <c r="AH138" i="1"/>
  <c r="AI138" i="1"/>
  <c r="CW138" i="1" s="1"/>
  <c r="V138" i="1" s="1"/>
  <c r="AJ138" i="1"/>
  <c r="CX138" i="1" s="1"/>
  <c r="W138" i="1" s="1"/>
  <c r="CR138" i="1"/>
  <c r="Q138" i="1" s="1"/>
  <c r="CV138" i="1"/>
  <c r="U138" i="1" s="1"/>
  <c r="FR138" i="1"/>
  <c r="GL138" i="1"/>
  <c r="GN138" i="1"/>
  <c r="GO138" i="1"/>
  <c r="GV138" i="1"/>
  <c r="HC138" i="1" s="1"/>
  <c r="GX138" i="1" s="1"/>
  <c r="C139" i="1"/>
  <c r="D139" i="1"/>
  <c r="AC139" i="1"/>
  <c r="AE139" i="1"/>
  <c r="AF139" i="1"/>
  <c r="AG139" i="1"/>
  <c r="CU139" i="1" s="1"/>
  <c r="T139" i="1" s="1"/>
  <c r="AH139" i="1"/>
  <c r="CV139" i="1" s="1"/>
  <c r="U139" i="1" s="1"/>
  <c r="AI139" i="1"/>
  <c r="CW139" i="1" s="1"/>
  <c r="V139" i="1" s="1"/>
  <c r="AJ139" i="1"/>
  <c r="CX139" i="1" s="1"/>
  <c r="W139" i="1" s="1"/>
  <c r="CQ139" i="1"/>
  <c r="P139" i="1" s="1"/>
  <c r="CS139" i="1"/>
  <c r="FR139" i="1"/>
  <c r="GL139" i="1"/>
  <c r="GN139" i="1"/>
  <c r="GO139" i="1"/>
  <c r="GV139" i="1"/>
  <c r="HC139" i="1"/>
  <c r="GX139" i="1" s="1"/>
  <c r="B141" i="1"/>
  <c r="B127" i="1" s="1"/>
  <c r="C141" i="1"/>
  <c r="C127" i="1" s="1"/>
  <c r="D141" i="1"/>
  <c r="F141" i="1"/>
  <c r="F127" i="1" s="1"/>
  <c r="G141" i="1"/>
  <c r="BC141" i="1"/>
  <c r="BD141" i="1"/>
  <c r="BX141" i="1"/>
  <c r="CK141" i="1"/>
  <c r="CK127" i="1" s="1"/>
  <c r="CL141" i="1"/>
  <c r="CL127" i="1" s="1"/>
  <c r="CM141" i="1"/>
  <c r="CM127" i="1" s="1"/>
  <c r="D171" i="1"/>
  <c r="E173" i="1"/>
  <c r="Z173" i="1"/>
  <c r="AA173" i="1"/>
  <c r="AM173" i="1"/>
  <c r="AN173" i="1"/>
  <c r="AS173" i="1"/>
  <c r="BC173" i="1"/>
  <c r="BE173" i="1"/>
  <c r="BF173" i="1"/>
  <c r="BG173" i="1"/>
  <c r="BH173" i="1"/>
  <c r="BI173" i="1"/>
  <c r="BJ173" i="1"/>
  <c r="BK173" i="1"/>
  <c r="BL173" i="1"/>
  <c r="BM173" i="1"/>
  <c r="BN173" i="1"/>
  <c r="BO173" i="1"/>
  <c r="BP173" i="1"/>
  <c r="BQ173" i="1"/>
  <c r="BR173" i="1"/>
  <c r="BS173" i="1"/>
  <c r="BT173" i="1"/>
  <c r="BU173" i="1"/>
  <c r="BV173" i="1"/>
  <c r="BW173" i="1"/>
  <c r="CB173" i="1"/>
  <c r="CK173" i="1"/>
  <c r="CL173" i="1"/>
  <c r="CN173" i="1"/>
  <c r="CO173" i="1"/>
  <c r="CP173" i="1"/>
  <c r="CQ173" i="1"/>
  <c r="CR173" i="1"/>
  <c r="CS173" i="1"/>
  <c r="CT173" i="1"/>
  <c r="CU173" i="1"/>
  <c r="CV173" i="1"/>
  <c r="CW173" i="1"/>
  <c r="CX173" i="1"/>
  <c r="CY173" i="1"/>
  <c r="CZ173" i="1"/>
  <c r="DA173" i="1"/>
  <c r="DB173" i="1"/>
  <c r="DC173" i="1"/>
  <c r="DD173" i="1"/>
  <c r="DE173" i="1"/>
  <c r="DF173" i="1"/>
  <c r="DG173" i="1"/>
  <c r="DH173" i="1"/>
  <c r="DI173" i="1"/>
  <c r="DJ173" i="1"/>
  <c r="DK173" i="1"/>
  <c r="DL173" i="1"/>
  <c r="DM173" i="1"/>
  <c r="DN173" i="1"/>
  <c r="DO173" i="1"/>
  <c r="DP173" i="1"/>
  <c r="DQ173" i="1"/>
  <c r="DR173" i="1"/>
  <c r="DS173" i="1"/>
  <c r="DT173" i="1"/>
  <c r="DU173" i="1"/>
  <c r="DV173" i="1"/>
  <c r="DW173" i="1"/>
  <c r="DX173" i="1"/>
  <c r="DY173" i="1"/>
  <c r="DZ173" i="1"/>
  <c r="EA173" i="1"/>
  <c r="EB173" i="1"/>
  <c r="EC173" i="1"/>
  <c r="ED173" i="1"/>
  <c r="EE173" i="1"/>
  <c r="EF173" i="1"/>
  <c r="EG173" i="1"/>
  <c r="EH173" i="1"/>
  <c r="EI173" i="1"/>
  <c r="EJ173" i="1"/>
  <c r="EK173" i="1"/>
  <c r="EL173" i="1"/>
  <c r="EM173" i="1"/>
  <c r="EN173" i="1"/>
  <c r="EO173" i="1"/>
  <c r="EP173" i="1"/>
  <c r="EQ173" i="1"/>
  <c r="ER173" i="1"/>
  <c r="ES173" i="1"/>
  <c r="ET173" i="1"/>
  <c r="EU173" i="1"/>
  <c r="EV173" i="1"/>
  <c r="EW173" i="1"/>
  <c r="EX173" i="1"/>
  <c r="EY173" i="1"/>
  <c r="EZ173" i="1"/>
  <c r="FA173" i="1"/>
  <c r="FB173" i="1"/>
  <c r="FC173" i="1"/>
  <c r="FD173" i="1"/>
  <c r="FE173" i="1"/>
  <c r="FF173" i="1"/>
  <c r="FG173" i="1"/>
  <c r="FH173" i="1"/>
  <c r="FI173" i="1"/>
  <c r="FJ173" i="1"/>
  <c r="FK173" i="1"/>
  <c r="FL173" i="1"/>
  <c r="FM173" i="1"/>
  <c r="FN173" i="1"/>
  <c r="FO173" i="1"/>
  <c r="FP173" i="1"/>
  <c r="FQ173" i="1"/>
  <c r="FR173" i="1"/>
  <c r="FS173" i="1"/>
  <c r="FT173" i="1"/>
  <c r="FU173" i="1"/>
  <c r="FV173" i="1"/>
  <c r="FW173" i="1"/>
  <c r="FX173" i="1"/>
  <c r="FY173" i="1"/>
  <c r="FZ173" i="1"/>
  <c r="GA173" i="1"/>
  <c r="GB173" i="1"/>
  <c r="GC173" i="1"/>
  <c r="GD173" i="1"/>
  <c r="GE173" i="1"/>
  <c r="GF173" i="1"/>
  <c r="GG173" i="1"/>
  <c r="GH173" i="1"/>
  <c r="GI173" i="1"/>
  <c r="GJ173" i="1"/>
  <c r="GK173" i="1"/>
  <c r="GL173" i="1"/>
  <c r="GM173" i="1"/>
  <c r="GN173" i="1"/>
  <c r="GO173" i="1"/>
  <c r="GP173" i="1"/>
  <c r="GQ173" i="1"/>
  <c r="GR173" i="1"/>
  <c r="GS173" i="1"/>
  <c r="GT173" i="1"/>
  <c r="GU173" i="1"/>
  <c r="GV173" i="1"/>
  <c r="GW173" i="1"/>
  <c r="GX173" i="1"/>
  <c r="C175" i="1"/>
  <c r="D175" i="1"/>
  <c r="I175" i="1"/>
  <c r="K175" i="1"/>
  <c r="AC175" i="1"/>
  <c r="AE175" i="1"/>
  <c r="AF175" i="1"/>
  <c r="AG175" i="1"/>
  <c r="AH175" i="1"/>
  <c r="AI175" i="1"/>
  <c r="CW175" i="1" s="1"/>
  <c r="V175" i="1" s="1"/>
  <c r="AI177" i="1" s="1"/>
  <c r="AJ175" i="1"/>
  <c r="CX175" i="1" s="1"/>
  <c r="W175" i="1" s="1"/>
  <c r="AJ177" i="1" s="1"/>
  <c r="CR175" i="1"/>
  <c r="CS175" i="1"/>
  <c r="CT175" i="1"/>
  <c r="S175" i="1" s="1"/>
  <c r="AF177" i="1" s="1"/>
  <c r="CU175" i="1"/>
  <c r="T175" i="1" s="1"/>
  <c r="AG177" i="1" s="1"/>
  <c r="CV175" i="1"/>
  <c r="U175" i="1" s="1"/>
  <c r="FR175" i="1"/>
  <c r="GL175" i="1"/>
  <c r="BZ177" i="1" s="1"/>
  <c r="GN175" i="1"/>
  <c r="CB177" i="1" s="1"/>
  <c r="GO175" i="1"/>
  <c r="CC177" i="1" s="1"/>
  <c r="GV175" i="1"/>
  <c r="HC175" i="1"/>
  <c r="B177" i="1"/>
  <c r="B173" i="1" s="1"/>
  <c r="C177" i="1"/>
  <c r="C173" i="1" s="1"/>
  <c r="D177" i="1"/>
  <c r="D173" i="1" s="1"/>
  <c r="F177" i="1"/>
  <c r="F173" i="1" s="1"/>
  <c r="G177" i="1"/>
  <c r="AS177" i="1"/>
  <c r="F194" i="1" s="1"/>
  <c r="BB177" i="1"/>
  <c r="BX177" i="1"/>
  <c r="AO177" i="1" s="1"/>
  <c r="AO173" i="1" s="1"/>
  <c r="BY177" i="1"/>
  <c r="CK177" i="1"/>
  <c r="CL177" i="1"/>
  <c r="BC177" i="1" s="1"/>
  <c r="F193" i="1" s="1"/>
  <c r="CM177" i="1"/>
  <c r="F181" i="1"/>
  <c r="D207" i="1"/>
  <c r="E209" i="1"/>
  <c r="Z209" i="1"/>
  <c r="AA209" i="1"/>
  <c r="AM209" i="1"/>
  <c r="AN209" i="1"/>
  <c r="BE209" i="1"/>
  <c r="BF209" i="1"/>
  <c r="BG209" i="1"/>
  <c r="BH209" i="1"/>
  <c r="BI209" i="1"/>
  <c r="BJ209" i="1"/>
  <c r="BK209" i="1"/>
  <c r="BL209" i="1"/>
  <c r="BM209" i="1"/>
  <c r="BN209" i="1"/>
  <c r="BO209" i="1"/>
  <c r="BP209" i="1"/>
  <c r="BQ209" i="1"/>
  <c r="BR209" i="1"/>
  <c r="BS209" i="1"/>
  <c r="BT209" i="1"/>
  <c r="BU209" i="1"/>
  <c r="BV209" i="1"/>
  <c r="BW209" i="1"/>
  <c r="CN209" i="1"/>
  <c r="CO209" i="1"/>
  <c r="CP209" i="1"/>
  <c r="CQ209" i="1"/>
  <c r="CR209" i="1"/>
  <c r="CS209" i="1"/>
  <c r="CT209" i="1"/>
  <c r="CU209" i="1"/>
  <c r="CV209" i="1"/>
  <c r="CW209" i="1"/>
  <c r="CX209" i="1"/>
  <c r="CY209" i="1"/>
  <c r="CZ209" i="1"/>
  <c r="DA209" i="1"/>
  <c r="DB209" i="1"/>
  <c r="DC209" i="1"/>
  <c r="DD209" i="1"/>
  <c r="DE209" i="1"/>
  <c r="DF209" i="1"/>
  <c r="DG209" i="1"/>
  <c r="DH209" i="1"/>
  <c r="DI209" i="1"/>
  <c r="DJ209" i="1"/>
  <c r="DK209" i="1"/>
  <c r="DL209" i="1"/>
  <c r="DM209" i="1"/>
  <c r="DN209" i="1"/>
  <c r="DO209" i="1"/>
  <c r="DP209" i="1"/>
  <c r="DQ209" i="1"/>
  <c r="DR209" i="1"/>
  <c r="DS209" i="1"/>
  <c r="DT209" i="1"/>
  <c r="DU209" i="1"/>
  <c r="DV209" i="1"/>
  <c r="DW209" i="1"/>
  <c r="DX209" i="1"/>
  <c r="DY209" i="1"/>
  <c r="DZ209" i="1"/>
  <c r="EA209" i="1"/>
  <c r="EB209" i="1"/>
  <c r="EC209" i="1"/>
  <c r="ED209" i="1"/>
  <c r="EE209" i="1"/>
  <c r="EF209" i="1"/>
  <c r="EG209" i="1"/>
  <c r="EH209" i="1"/>
  <c r="EI209" i="1"/>
  <c r="EJ209" i="1"/>
  <c r="EK209" i="1"/>
  <c r="EL209" i="1"/>
  <c r="EM209" i="1"/>
  <c r="EN209" i="1"/>
  <c r="EO209" i="1"/>
  <c r="EP209" i="1"/>
  <c r="EQ209" i="1"/>
  <c r="ER209" i="1"/>
  <c r="ES209" i="1"/>
  <c r="ET209" i="1"/>
  <c r="EU209" i="1"/>
  <c r="EV209" i="1"/>
  <c r="EW209" i="1"/>
  <c r="EX209" i="1"/>
  <c r="EY209" i="1"/>
  <c r="EZ209" i="1"/>
  <c r="FA209" i="1"/>
  <c r="FB209" i="1"/>
  <c r="FC209" i="1"/>
  <c r="FD209" i="1"/>
  <c r="FE209" i="1"/>
  <c r="FF209" i="1"/>
  <c r="FG209" i="1"/>
  <c r="FH209" i="1"/>
  <c r="FI209" i="1"/>
  <c r="FJ209" i="1"/>
  <c r="FK209" i="1"/>
  <c r="FL209" i="1"/>
  <c r="FM209" i="1"/>
  <c r="FN209" i="1"/>
  <c r="FO209" i="1"/>
  <c r="FP209" i="1"/>
  <c r="FQ209" i="1"/>
  <c r="FR209" i="1"/>
  <c r="FS209" i="1"/>
  <c r="FT209" i="1"/>
  <c r="FU209" i="1"/>
  <c r="FV209" i="1"/>
  <c r="FW209" i="1"/>
  <c r="FX209" i="1"/>
  <c r="FY209" i="1"/>
  <c r="FZ209" i="1"/>
  <c r="GA209" i="1"/>
  <c r="GB209" i="1"/>
  <c r="GC209" i="1"/>
  <c r="GD209" i="1"/>
  <c r="GE209" i="1"/>
  <c r="GF209" i="1"/>
  <c r="GG209" i="1"/>
  <c r="GH209" i="1"/>
  <c r="GI209" i="1"/>
  <c r="GJ209" i="1"/>
  <c r="GK209" i="1"/>
  <c r="GL209" i="1"/>
  <c r="GM209" i="1"/>
  <c r="GN209" i="1"/>
  <c r="GO209" i="1"/>
  <c r="GP209" i="1"/>
  <c r="GQ209" i="1"/>
  <c r="GR209" i="1"/>
  <c r="GS209" i="1"/>
  <c r="GT209" i="1"/>
  <c r="GU209" i="1"/>
  <c r="GV209" i="1"/>
  <c r="GW209" i="1"/>
  <c r="GX209" i="1"/>
  <c r="D211" i="1"/>
  <c r="I211" i="1"/>
  <c r="K211" i="1"/>
  <c r="S211" i="1"/>
  <c r="CY211" i="1" s="1"/>
  <c r="X211" i="1" s="1"/>
  <c r="AC211" i="1"/>
  <c r="AE211" i="1"/>
  <c r="AD211" i="1" s="1"/>
  <c r="AF211" i="1"/>
  <c r="CT211" i="1" s="1"/>
  <c r="AG211" i="1"/>
  <c r="CU211" i="1" s="1"/>
  <c r="AH211" i="1"/>
  <c r="AI211" i="1"/>
  <c r="CW211" i="1" s="1"/>
  <c r="V211" i="1" s="1"/>
  <c r="AJ211" i="1"/>
  <c r="CV211" i="1"/>
  <c r="CX211" i="1"/>
  <c r="FR211" i="1"/>
  <c r="GL211" i="1"/>
  <c r="GN211" i="1"/>
  <c r="GO211" i="1"/>
  <c r="GV211" i="1"/>
  <c r="HC211" i="1"/>
  <c r="D212" i="1"/>
  <c r="I212" i="1"/>
  <c r="K212" i="1"/>
  <c r="R212" i="1"/>
  <c r="GK212" i="1" s="1"/>
  <c r="V212" i="1"/>
  <c r="W212" i="1"/>
  <c r="AC212" i="1"/>
  <c r="CQ212" i="1" s="1"/>
  <c r="P212" i="1" s="1"/>
  <c r="AE212" i="1"/>
  <c r="AD212" i="1" s="1"/>
  <c r="AF212" i="1"/>
  <c r="CT212" i="1" s="1"/>
  <c r="AG212" i="1"/>
  <c r="AH212" i="1"/>
  <c r="CV212" i="1" s="1"/>
  <c r="U212" i="1" s="1"/>
  <c r="AI212" i="1"/>
  <c r="CW212" i="1" s="1"/>
  <c r="AJ212" i="1"/>
  <c r="CR212" i="1"/>
  <c r="CS212" i="1"/>
  <c r="CU212" i="1"/>
  <c r="CX212" i="1"/>
  <c r="FR212" i="1"/>
  <c r="GL212" i="1"/>
  <c r="GN212" i="1"/>
  <c r="GO212" i="1"/>
  <c r="GV212" i="1"/>
  <c r="HC212" i="1"/>
  <c r="GX212" i="1" s="1"/>
  <c r="C213" i="1"/>
  <c r="D213" i="1"/>
  <c r="I213" i="1"/>
  <c r="K213" i="1"/>
  <c r="V213" i="1"/>
  <c r="AC213" i="1"/>
  <c r="AE213" i="1"/>
  <c r="AF213" i="1"/>
  <c r="AG213" i="1"/>
  <c r="CU213" i="1" s="1"/>
  <c r="AH213" i="1"/>
  <c r="CV213" i="1" s="1"/>
  <c r="U213" i="1" s="1"/>
  <c r="AI213" i="1"/>
  <c r="AJ213" i="1"/>
  <c r="CS213" i="1"/>
  <c r="CT213" i="1"/>
  <c r="CW213" i="1"/>
  <c r="CX213" i="1"/>
  <c r="FR213" i="1"/>
  <c r="GL213" i="1"/>
  <c r="GN213" i="1"/>
  <c r="GO213" i="1"/>
  <c r="GV213" i="1"/>
  <c r="HC213" i="1"/>
  <c r="D214" i="1"/>
  <c r="AC214" i="1"/>
  <c r="CQ214" i="1" s="1"/>
  <c r="P214" i="1" s="1"/>
  <c r="AE214" i="1"/>
  <c r="AF214" i="1"/>
  <c r="AG214" i="1"/>
  <c r="AH214" i="1"/>
  <c r="AI214" i="1"/>
  <c r="CW214" i="1" s="1"/>
  <c r="V214" i="1" s="1"/>
  <c r="AJ214" i="1"/>
  <c r="CX214" i="1" s="1"/>
  <c r="W214" i="1" s="1"/>
  <c r="CT214" i="1"/>
  <c r="S214" i="1" s="1"/>
  <c r="CU214" i="1"/>
  <c r="T214" i="1" s="1"/>
  <c r="CV214" i="1"/>
  <c r="U214" i="1" s="1"/>
  <c r="FR214" i="1"/>
  <c r="GL214" i="1"/>
  <c r="GN214" i="1"/>
  <c r="GO214" i="1"/>
  <c r="GV214" i="1"/>
  <c r="HC214" i="1"/>
  <c r="GX214" i="1" s="1"/>
  <c r="D215" i="1"/>
  <c r="AC215" i="1"/>
  <c r="CQ215" i="1" s="1"/>
  <c r="P215" i="1" s="1"/>
  <c r="AE215" i="1"/>
  <c r="CR215" i="1" s="1"/>
  <c r="Q215" i="1" s="1"/>
  <c r="AF215" i="1"/>
  <c r="CT215" i="1" s="1"/>
  <c r="S215" i="1" s="1"/>
  <c r="CZ215" i="1" s="1"/>
  <c r="Y215" i="1" s="1"/>
  <c r="AG215" i="1"/>
  <c r="CU215" i="1" s="1"/>
  <c r="T215" i="1" s="1"/>
  <c r="AH215" i="1"/>
  <c r="CV215" i="1" s="1"/>
  <c r="U215" i="1" s="1"/>
  <c r="AI215" i="1"/>
  <c r="CW215" i="1" s="1"/>
  <c r="V215" i="1" s="1"/>
  <c r="AJ215" i="1"/>
  <c r="CX215" i="1" s="1"/>
  <c r="W215" i="1" s="1"/>
  <c r="CY215" i="1"/>
  <c r="X215" i="1" s="1"/>
  <c r="FR215" i="1"/>
  <c r="GL215" i="1"/>
  <c r="GN215" i="1"/>
  <c r="GO215" i="1"/>
  <c r="GV215" i="1"/>
  <c r="HC215" i="1" s="1"/>
  <c r="GX215" i="1" s="1"/>
  <c r="D216" i="1"/>
  <c r="I216" i="1"/>
  <c r="K216" i="1"/>
  <c r="AC216" i="1"/>
  <c r="AE216" i="1"/>
  <c r="AF216" i="1"/>
  <c r="CT216" i="1" s="1"/>
  <c r="S216" i="1" s="1"/>
  <c r="AG216" i="1"/>
  <c r="CU216" i="1" s="1"/>
  <c r="T216" i="1" s="1"/>
  <c r="AH216" i="1"/>
  <c r="CV216" i="1" s="1"/>
  <c r="U216" i="1" s="1"/>
  <c r="AI216" i="1"/>
  <c r="CW216" i="1" s="1"/>
  <c r="V216" i="1" s="1"/>
  <c r="AJ216" i="1"/>
  <c r="CX216" i="1" s="1"/>
  <c r="CQ216" i="1"/>
  <c r="P216" i="1" s="1"/>
  <c r="CR216" i="1"/>
  <c r="Q216" i="1" s="1"/>
  <c r="FR216" i="1"/>
  <c r="GL216" i="1"/>
  <c r="GN216" i="1"/>
  <c r="GO216" i="1"/>
  <c r="GV216" i="1"/>
  <c r="HC216" i="1"/>
  <c r="GX216" i="1" s="1"/>
  <c r="D218" i="1"/>
  <c r="I218" i="1"/>
  <c r="K218" i="1"/>
  <c r="AC218" i="1"/>
  <c r="CQ218" i="1" s="1"/>
  <c r="AE218" i="1"/>
  <c r="AF218" i="1"/>
  <c r="AG218" i="1"/>
  <c r="CU218" i="1" s="1"/>
  <c r="AH218" i="1"/>
  <c r="CV218" i="1" s="1"/>
  <c r="AI218" i="1"/>
  <c r="AJ218" i="1"/>
  <c r="CX218" i="1" s="1"/>
  <c r="CT218" i="1"/>
  <c r="CW218" i="1"/>
  <c r="FR218" i="1"/>
  <c r="GL218" i="1"/>
  <c r="GN218" i="1"/>
  <c r="GO218" i="1"/>
  <c r="GV218" i="1"/>
  <c r="HC218" i="1" s="1"/>
  <c r="C219" i="1"/>
  <c r="D219" i="1"/>
  <c r="I219" i="1"/>
  <c r="V219" i="1" s="1"/>
  <c r="K219" i="1"/>
  <c r="Q219" i="1"/>
  <c r="AC219" i="1"/>
  <c r="CQ219" i="1" s="1"/>
  <c r="AE219" i="1"/>
  <c r="AD219" i="1" s="1"/>
  <c r="AB219" i="1" s="1"/>
  <c r="AF219" i="1"/>
  <c r="CT219" i="1" s="1"/>
  <c r="AG219" i="1"/>
  <c r="AH219" i="1"/>
  <c r="AI219" i="1"/>
  <c r="AJ219" i="1"/>
  <c r="CX219" i="1" s="1"/>
  <c r="W219" i="1" s="1"/>
  <c r="CR219" i="1"/>
  <c r="CS219" i="1"/>
  <c r="CU219" i="1"/>
  <c r="CV219" i="1"/>
  <c r="CW219" i="1"/>
  <c r="FR219" i="1"/>
  <c r="GL219" i="1"/>
  <c r="GN219" i="1"/>
  <c r="GO219" i="1"/>
  <c r="GV219" i="1"/>
  <c r="HC219" i="1" s="1"/>
  <c r="D220" i="1"/>
  <c r="I220" i="1"/>
  <c r="K220" i="1"/>
  <c r="AC220" i="1"/>
  <c r="AE220" i="1"/>
  <c r="AF220" i="1"/>
  <c r="AG220" i="1"/>
  <c r="CU220" i="1" s="1"/>
  <c r="T220" i="1" s="1"/>
  <c r="AH220" i="1"/>
  <c r="CV220" i="1" s="1"/>
  <c r="AI220" i="1"/>
  <c r="AJ220" i="1"/>
  <c r="CX220" i="1" s="1"/>
  <c r="CS220" i="1"/>
  <c r="CW220" i="1"/>
  <c r="FR220" i="1"/>
  <c r="GL220" i="1"/>
  <c r="GN220" i="1"/>
  <c r="CB226" i="1" s="1"/>
  <c r="GO220" i="1"/>
  <c r="CC226" i="1" s="1"/>
  <c r="GV220" i="1"/>
  <c r="HC220" i="1" s="1"/>
  <c r="D221" i="1"/>
  <c r="I221" i="1"/>
  <c r="K221" i="1"/>
  <c r="T221" i="1"/>
  <c r="V221" i="1"/>
  <c r="W221" i="1"/>
  <c r="AC221" i="1"/>
  <c r="AE221" i="1"/>
  <c r="AF221" i="1"/>
  <c r="AG221" i="1"/>
  <c r="CU221" i="1" s="1"/>
  <c r="AH221" i="1"/>
  <c r="CV221" i="1" s="1"/>
  <c r="U221" i="1" s="1"/>
  <c r="AI221" i="1"/>
  <c r="CW221" i="1" s="1"/>
  <c r="AJ221" i="1"/>
  <c r="CX221" i="1" s="1"/>
  <c r="CQ221" i="1"/>
  <c r="P221" i="1" s="1"/>
  <c r="CR221" i="1"/>
  <c r="Q221" i="1" s="1"/>
  <c r="FR221" i="1"/>
  <c r="GL221" i="1"/>
  <c r="GN221" i="1"/>
  <c r="GO221" i="1"/>
  <c r="GV221" i="1"/>
  <c r="HC221" i="1" s="1"/>
  <c r="GX221" i="1"/>
  <c r="C222" i="1"/>
  <c r="D222" i="1"/>
  <c r="I222" i="1"/>
  <c r="K222" i="1"/>
  <c r="T222" i="1"/>
  <c r="V222" i="1"/>
  <c r="AC222" i="1"/>
  <c r="CQ222" i="1" s="1"/>
  <c r="P222" i="1" s="1"/>
  <c r="AE222" i="1"/>
  <c r="AF222" i="1"/>
  <c r="AG222" i="1"/>
  <c r="CU222" i="1" s="1"/>
  <c r="AH222" i="1"/>
  <c r="AI222" i="1"/>
  <c r="AJ222" i="1"/>
  <c r="CX222" i="1" s="1"/>
  <c r="CT222" i="1"/>
  <c r="CV222" i="1"/>
  <c r="CW222" i="1"/>
  <c r="FR222" i="1"/>
  <c r="GL222" i="1"/>
  <c r="GN222" i="1"/>
  <c r="GO222" i="1"/>
  <c r="GV222" i="1"/>
  <c r="HC222" i="1" s="1"/>
  <c r="D223" i="1"/>
  <c r="I223" i="1"/>
  <c r="K223" i="1"/>
  <c r="AC223" i="1"/>
  <c r="AE223" i="1"/>
  <c r="AF223" i="1"/>
  <c r="AG223" i="1"/>
  <c r="CU223" i="1" s="1"/>
  <c r="T223" i="1" s="1"/>
  <c r="AH223" i="1"/>
  <c r="CV223" i="1" s="1"/>
  <c r="AI223" i="1"/>
  <c r="CW223" i="1" s="1"/>
  <c r="AJ223" i="1"/>
  <c r="CX223" i="1" s="1"/>
  <c r="FR223" i="1"/>
  <c r="GL223" i="1"/>
  <c r="GN223" i="1"/>
  <c r="GO223" i="1"/>
  <c r="GV223" i="1"/>
  <c r="HC223" i="1"/>
  <c r="GX223" i="1" s="1"/>
  <c r="C224" i="1"/>
  <c r="D224" i="1"/>
  <c r="V224" i="1"/>
  <c r="AC224" i="1"/>
  <c r="CQ224" i="1" s="1"/>
  <c r="P224" i="1" s="1"/>
  <c r="AE224" i="1"/>
  <c r="AF224" i="1"/>
  <c r="AG224" i="1"/>
  <c r="CU224" i="1" s="1"/>
  <c r="T224" i="1" s="1"/>
  <c r="AH224" i="1"/>
  <c r="CV224" i="1" s="1"/>
  <c r="U224" i="1" s="1"/>
  <c r="AI224" i="1"/>
  <c r="AJ224" i="1"/>
  <c r="CW224" i="1"/>
  <c r="CX224" i="1"/>
  <c r="W224" i="1" s="1"/>
  <c r="FR224" i="1"/>
  <c r="GL224" i="1"/>
  <c r="GN224" i="1"/>
  <c r="GO224" i="1"/>
  <c r="GV224" i="1"/>
  <c r="HC224" i="1" s="1"/>
  <c r="GX224" i="1" s="1"/>
  <c r="B226" i="1"/>
  <c r="B209" i="1" s="1"/>
  <c r="C226" i="1"/>
  <c r="C209" i="1" s="1"/>
  <c r="D226" i="1"/>
  <c r="D209" i="1" s="1"/>
  <c r="F226" i="1"/>
  <c r="F209" i="1" s="1"/>
  <c r="G226" i="1"/>
  <c r="BX226" i="1"/>
  <c r="AO226" i="1" s="1"/>
  <c r="BY226" i="1"/>
  <c r="CK226" i="1"/>
  <c r="CL226" i="1"/>
  <c r="CM226" i="1"/>
  <c r="B256" i="1"/>
  <c r="B76" i="1" s="1"/>
  <c r="C256" i="1"/>
  <c r="C76" i="1" s="1"/>
  <c r="D256" i="1"/>
  <c r="D76" i="1" s="1"/>
  <c r="F256" i="1"/>
  <c r="F76" i="1" s="1"/>
  <c r="G256" i="1"/>
  <c r="D286" i="1"/>
  <c r="E288" i="1"/>
  <c r="Z288" i="1"/>
  <c r="AA288" i="1"/>
  <c r="AB288" i="1"/>
  <c r="AC288" i="1"/>
  <c r="AD288" i="1"/>
  <c r="AE288" i="1"/>
  <c r="AF288" i="1"/>
  <c r="AG288" i="1"/>
  <c r="AH288" i="1"/>
  <c r="AI288" i="1"/>
  <c r="AJ288" i="1"/>
  <c r="AK288" i="1"/>
  <c r="AL288" i="1"/>
  <c r="AM288" i="1"/>
  <c r="AN288" i="1"/>
  <c r="BE288" i="1"/>
  <c r="BF288" i="1"/>
  <c r="BG288" i="1"/>
  <c r="BH288" i="1"/>
  <c r="BI288" i="1"/>
  <c r="BJ288" i="1"/>
  <c r="BK288" i="1"/>
  <c r="BL288" i="1"/>
  <c r="BM288" i="1"/>
  <c r="BN288" i="1"/>
  <c r="BO288" i="1"/>
  <c r="BP288" i="1"/>
  <c r="BQ288" i="1"/>
  <c r="BR288" i="1"/>
  <c r="BS288" i="1"/>
  <c r="BT288" i="1"/>
  <c r="BU288" i="1"/>
  <c r="BV288" i="1"/>
  <c r="BW288" i="1"/>
  <c r="BX288" i="1"/>
  <c r="BY288" i="1"/>
  <c r="BZ288" i="1"/>
  <c r="CA288" i="1"/>
  <c r="CB288" i="1"/>
  <c r="CC288" i="1"/>
  <c r="CD288" i="1"/>
  <c r="CE288" i="1"/>
  <c r="CF288" i="1"/>
  <c r="CG288" i="1"/>
  <c r="CH288" i="1"/>
  <c r="CI288" i="1"/>
  <c r="CJ288" i="1"/>
  <c r="CK288" i="1"/>
  <c r="CL288" i="1"/>
  <c r="CM288" i="1"/>
  <c r="CN288" i="1"/>
  <c r="CO288" i="1"/>
  <c r="CP288" i="1"/>
  <c r="CQ288" i="1"/>
  <c r="CR288" i="1"/>
  <c r="CS288" i="1"/>
  <c r="CT288" i="1"/>
  <c r="CU288" i="1"/>
  <c r="CV288" i="1"/>
  <c r="CW288" i="1"/>
  <c r="CX288" i="1"/>
  <c r="CY288" i="1"/>
  <c r="CZ288" i="1"/>
  <c r="DA288" i="1"/>
  <c r="DB288" i="1"/>
  <c r="DC288" i="1"/>
  <c r="DD288" i="1"/>
  <c r="DE288" i="1"/>
  <c r="DF288" i="1"/>
  <c r="DG288" i="1"/>
  <c r="DH288" i="1"/>
  <c r="DI288" i="1"/>
  <c r="DJ288" i="1"/>
  <c r="DK288" i="1"/>
  <c r="DL288" i="1"/>
  <c r="DM288" i="1"/>
  <c r="DN288" i="1"/>
  <c r="DO288" i="1"/>
  <c r="DP288" i="1"/>
  <c r="DQ288" i="1"/>
  <c r="DR288" i="1"/>
  <c r="DS288" i="1"/>
  <c r="DT288" i="1"/>
  <c r="DU288" i="1"/>
  <c r="DV288" i="1"/>
  <c r="DW288" i="1"/>
  <c r="DX288" i="1"/>
  <c r="DY288" i="1"/>
  <c r="DZ288" i="1"/>
  <c r="EA288" i="1"/>
  <c r="EB288" i="1"/>
  <c r="EC288" i="1"/>
  <c r="ED288" i="1"/>
  <c r="EE288" i="1"/>
  <c r="EF288" i="1"/>
  <c r="EG288" i="1"/>
  <c r="EH288" i="1"/>
  <c r="EI288" i="1"/>
  <c r="EJ288" i="1"/>
  <c r="EK288" i="1"/>
  <c r="EL288" i="1"/>
  <c r="EM288" i="1"/>
  <c r="EN288" i="1"/>
  <c r="EO288" i="1"/>
  <c r="EP288" i="1"/>
  <c r="EQ288" i="1"/>
  <c r="ER288" i="1"/>
  <c r="ES288" i="1"/>
  <c r="ET288" i="1"/>
  <c r="EU288" i="1"/>
  <c r="EV288" i="1"/>
  <c r="EW288" i="1"/>
  <c r="EX288" i="1"/>
  <c r="EY288" i="1"/>
  <c r="EZ288" i="1"/>
  <c r="FA288" i="1"/>
  <c r="FB288" i="1"/>
  <c r="FC288" i="1"/>
  <c r="FD288" i="1"/>
  <c r="FE288" i="1"/>
  <c r="FF288" i="1"/>
  <c r="FG288" i="1"/>
  <c r="FH288" i="1"/>
  <c r="FI288" i="1"/>
  <c r="FJ288" i="1"/>
  <c r="FK288" i="1"/>
  <c r="FL288" i="1"/>
  <c r="FM288" i="1"/>
  <c r="FN288" i="1"/>
  <c r="FO288" i="1"/>
  <c r="FP288" i="1"/>
  <c r="FQ288" i="1"/>
  <c r="FR288" i="1"/>
  <c r="FS288" i="1"/>
  <c r="FT288" i="1"/>
  <c r="FU288" i="1"/>
  <c r="FV288" i="1"/>
  <c r="FW288" i="1"/>
  <c r="FX288" i="1"/>
  <c r="FY288" i="1"/>
  <c r="FZ288" i="1"/>
  <c r="GA288" i="1"/>
  <c r="GB288" i="1"/>
  <c r="GC288" i="1"/>
  <c r="GD288" i="1"/>
  <c r="GE288" i="1"/>
  <c r="GF288" i="1"/>
  <c r="GG288" i="1"/>
  <c r="GH288" i="1"/>
  <c r="GI288" i="1"/>
  <c r="GJ288" i="1"/>
  <c r="GK288" i="1"/>
  <c r="GL288" i="1"/>
  <c r="GM288" i="1"/>
  <c r="GN288" i="1"/>
  <c r="GO288" i="1"/>
  <c r="GP288" i="1"/>
  <c r="GQ288" i="1"/>
  <c r="GR288" i="1"/>
  <c r="GS288" i="1"/>
  <c r="GT288" i="1"/>
  <c r="GU288" i="1"/>
  <c r="GV288" i="1"/>
  <c r="GW288" i="1"/>
  <c r="GX288" i="1"/>
  <c r="D290" i="1"/>
  <c r="E292" i="1"/>
  <c r="Z292" i="1"/>
  <c r="AA292" i="1"/>
  <c r="AM292" i="1"/>
  <c r="AN292" i="1"/>
  <c r="BE292" i="1"/>
  <c r="BF292" i="1"/>
  <c r="BG292" i="1"/>
  <c r="BH292" i="1"/>
  <c r="BI292" i="1"/>
  <c r="BJ292" i="1"/>
  <c r="BK292" i="1"/>
  <c r="BL292" i="1"/>
  <c r="BM292" i="1"/>
  <c r="BN292" i="1"/>
  <c r="BO292" i="1"/>
  <c r="BP292" i="1"/>
  <c r="BQ292" i="1"/>
  <c r="BR292" i="1"/>
  <c r="BS292" i="1"/>
  <c r="BT292" i="1"/>
  <c r="BU292" i="1"/>
  <c r="BV292" i="1"/>
  <c r="BW292" i="1"/>
  <c r="BX292" i="1"/>
  <c r="CN292" i="1"/>
  <c r="CO292" i="1"/>
  <c r="CP292" i="1"/>
  <c r="CQ292" i="1"/>
  <c r="CR292" i="1"/>
  <c r="CS292" i="1"/>
  <c r="CT292" i="1"/>
  <c r="CU292" i="1"/>
  <c r="CV292" i="1"/>
  <c r="CW292" i="1"/>
  <c r="CX292" i="1"/>
  <c r="CY292" i="1"/>
  <c r="CZ292" i="1"/>
  <c r="DA292" i="1"/>
  <c r="DB292" i="1"/>
  <c r="DC292" i="1"/>
  <c r="DD292" i="1"/>
  <c r="DE292" i="1"/>
  <c r="DF292" i="1"/>
  <c r="DG292" i="1"/>
  <c r="DH292" i="1"/>
  <c r="DI292" i="1"/>
  <c r="DJ292" i="1"/>
  <c r="DK292" i="1"/>
  <c r="DL292" i="1"/>
  <c r="DM292" i="1"/>
  <c r="DN292" i="1"/>
  <c r="DO292" i="1"/>
  <c r="DP292" i="1"/>
  <c r="DQ292" i="1"/>
  <c r="DR292" i="1"/>
  <c r="DS292" i="1"/>
  <c r="DT292" i="1"/>
  <c r="DU292" i="1"/>
  <c r="DV292" i="1"/>
  <c r="DW292" i="1"/>
  <c r="DX292" i="1"/>
  <c r="DY292" i="1"/>
  <c r="DZ292" i="1"/>
  <c r="EA292" i="1"/>
  <c r="EB292" i="1"/>
  <c r="EC292" i="1"/>
  <c r="ED292" i="1"/>
  <c r="EE292" i="1"/>
  <c r="EF292" i="1"/>
  <c r="EG292" i="1"/>
  <c r="EH292" i="1"/>
  <c r="EI292" i="1"/>
  <c r="EJ292" i="1"/>
  <c r="EK292" i="1"/>
  <c r="EL292" i="1"/>
  <c r="EM292" i="1"/>
  <c r="EN292" i="1"/>
  <c r="EO292" i="1"/>
  <c r="EP292" i="1"/>
  <c r="EQ292" i="1"/>
  <c r="ER292" i="1"/>
  <c r="ES292" i="1"/>
  <c r="ET292" i="1"/>
  <c r="EU292" i="1"/>
  <c r="EV292" i="1"/>
  <c r="EW292" i="1"/>
  <c r="EX292" i="1"/>
  <c r="EY292" i="1"/>
  <c r="EZ292" i="1"/>
  <c r="FA292" i="1"/>
  <c r="FB292" i="1"/>
  <c r="FC292" i="1"/>
  <c r="FD292" i="1"/>
  <c r="FE292" i="1"/>
  <c r="FF292" i="1"/>
  <c r="FG292" i="1"/>
  <c r="FH292" i="1"/>
  <c r="FI292" i="1"/>
  <c r="FJ292" i="1"/>
  <c r="FK292" i="1"/>
  <c r="FL292" i="1"/>
  <c r="FM292" i="1"/>
  <c r="FN292" i="1"/>
  <c r="FO292" i="1"/>
  <c r="FP292" i="1"/>
  <c r="FQ292" i="1"/>
  <c r="FR292" i="1"/>
  <c r="FS292" i="1"/>
  <c r="FT292" i="1"/>
  <c r="FU292" i="1"/>
  <c r="FV292" i="1"/>
  <c r="FW292" i="1"/>
  <c r="FX292" i="1"/>
  <c r="FY292" i="1"/>
  <c r="FZ292" i="1"/>
  <c r="GA292" i="1"/>
  <c r="GB292" i="1"/>
  <c r="GC292" i="1"/>
  <c r="GD292" i="1"/>
  <c r="GE292" i="1"/>
  <c r="GF292" i="1"/>
  <c r="GG292" i="1"/>
  <c r="GH292" i="1"/>
  <c r="GI292" i="1"/>
  <c r="GJ292" i="1"/>
  <c r="GK292" i="1"/>
  <c r="GL292" i="1"/>
  <c r="GM292" i="1"/>
  <c r="GN292" i="1"/>
  <c r="GO292" i="1"/>
  <c r="GP292" i="1"/>
  <c r="GQ292" i="1"/>
  <c r="GR292" i="1"/>
  <c r="GS292" i="1"/>
  <c r="GT292" i="1"/>
  <c r="GU292" i="1"/>
  <c r="GV292" i="1"/>
  <c r="GW292" i="1"/>
  <c r="GX292" i="1"/>
  <c r="C294" i="1"/>
  <c r="D294" i="1"/>
  <c r="AC294" i="1"/>
  <c r="CQ294" i="1" s="1"/>
  <c r="P294" i="1" s="1"/>
  <c r="AE294" i="1"/>
  <c r="CS294" i="1" s="1"/>
  <c r="R294" i="1" s="1"/>
  <c r="AF294" i="1"/>
  <c r="CT294" i="1" s="1"/>
  <c r="S294" i="1" s="1"/>
  <c r="AG294" i="1"/>
  <c r="CU294" i="1" s="1"/>
  <c r="T294" i="1" s="1"/>
  <c r="AH294" i="1"/>
  <c r="AI294" i="1"/>
  <c r="AJ294" i="1"/>
  <c r="CR294" i="1"/>
  <c r="Q294" i="1" s="1"/>
  <c r="CV294" i="1"/>
  <c r="U294" i="1" s="1"/>
  <c r="CW294" i="1"/>
  <c r="V294" i="1" s="1"/>
  <c r="CX294" i="1"/>
  <c r="W294" i="1" s="1"/>
  <c r="FR294" i="1"/>
  <c r="GK294" i="1"/>
  <c r="GL294" i="1"/>
  <c r="GN294" i="1"/>
  <c r="GO294" i="1"/>
  <c r="GV294" i="1"/>
  <c r="HC294" i="1"/>
  <c r="GX294" i="1" s="1"/>
  <c r="C295" i="1"/>
  <c r="D295" i="1"/>
  <c r="W295" i="1"/>
  <c r="AC295" i="1"/>
  <c r="AE295" i="1"/>
  <c r="AF295" i="1"/>
  <c r="AG295" i="1"/>
  <c r="AH295" i="1"/>
  <c r="CV295" i="1" s="1"/>
  <c r="U295" i="1" s="1"/>
  <c r="AI295" i="1"/>
  <c r="CW295" i="1" s="1"/>
  <c r="V295" i="1" s="1"/>
  <c r="AJ295" i="1"/>
  <c r="CQ295" i="1"/>
  <c r="P295" i="1" s="1"/>
  <c r="CT295" i="1"/>
  <c r="S295" i="1" s="1"/>
  <c r="CU295" i="1"/>
  <c r="T295" i="1" s="1"/>
  <c r="CX295" i="1"/>
  <c r="FR295" i="1"/>
  <c r="GL295" i="1"/>
  <c r="GN295" i="1"/>
  <c r="GO295" i="1"/>
  <c r="GV295" i="1"/>
  <c r="HC295" i="1"/>
  <c r="GX295" i="1" s="1"/>
  <c r="C296" i="1"/>
  <c r="D296" i="1"/>
  <c r="AC296" i="1"/>
  <c r="CQ296" i="1" s="1"/>
  <c r="P296" i="1" s="1"/>
  <c r="AE296" i="1"/>
  <c r="AF296" i="1"/>
  <c r="AG296" i="1"/>
  <c r="CU296" i="1" s="1"/>
  <c r="T296" i="1" s="1"/>
  <c r="AH296" i="1"/>
  <c r="AI296" i="1"/>
  <c r="AJ296" i="1"/>
  <c r="CR296" i="1"/>
  <c r="Q296" i="1" s="1"/>
  <c r="CS296" i="1"/>
  <c r="CV296" i="1"/>
  <c r="U296" i="1" s="1"/>
  <c r="CW296" i="1"/>
  <c r="V296" i="1" s="1"/>
  <c r="CX296" i="1"/>
  <c r="W296" i="1" s="1"/>
  <c r="FR296" i="1"/>
  <c r="GL296" i="1"/>
  <c r="GN296" i="1"/>
  <c r="GO296" i="1"/>
  <c r="CC372" i="1" s="1"/>
  <c r="CC292" i="1" s="1"/>
  <c r="GV296" i="1"/>
  <c r="HC296" i="1" s="1"/>
  <c r="GX296" i="1" s="1"/>
  <c r="C297" i="1"/>
  <c r="D297" i="1"/>
  <c r="S297" i="1"/>
  <c r="AC297" i="1"/>
  <c r="AE297" i="1"/>
  <c r="AF297" i="1"/>
  <c r="CT297" i="1" s="1"/>
  <c r="AG297" i="1"/>
  <c r="CU297" i="1" s="1"/>
  <c r="T297" i="1" s="1"/>
  <c r="AH297" i="1"/>
  <c r="CV297" i="1" s="1"/>
  <c r="U297" i="1" s="1"/>
  <c r="AI297" i="1"/>
  <c r="CW297" i="1" s="1"/>
  <c r="V297" i="1" s="1"/>
  <c r="AJ297" i="1"/>
  <c r="CQ297" i="1"/>
  <c r="P297" i="1" s="1"/>
  <c r="CS297" i="1"/>
  <c r="R297" i="1" s="1"/>
  <c r="GK297" i="1" s="1"/>
  <c r="CX297" i="1"/>
  <c r="W297" i="1" s="1"/>
  <c r="FR297" i="1"/>
  <c r="GL297" i="1"/>
  <c r="GN297" i="1"/>
  <c r="GO297" i="1"/>
  <c r="GV297" i="1"/>
  <c r="HC297" i="1" s="1"/>
  <c r="GX297" i="1" s="1"/>
  <c r="C298" i="1"/>
  <c r="D298" i="1"/>
  <c r="AC298" i="1"/>
  <c r="AE298" i="1"/>
  <c r="AF298" i="1"/>
  <c r="AG298" i="1"/>
  <c r="AH298" i="1"/>
  <c r="CV298" i="1" s="1"/>
  <c r="U298" i="1" s="1"/>
  <c r="AI298" i="1"/>
  <c r="AJ298" i="1"/>
  <c r="CX298" i="1" s="1"/>
  <c r="W298" i="1" s="1"/>
  <c r="CQ298" i="1"/>
  <c r="P298" i="1" s="1"/>
  <c r="CR298" i="1"/>
  <c r="Q298" i="1" s="1"/>
  <c r="CT298" i="1"/>
  <c r="S298" i="1" s="1"/>
  <c r="CU298" i="1"/>
  <c r="T298" i="1" s="1"/>
  <c r="CW298" i="1"/>
  <c r="V298" i="1" s="1"/>
  <c r="FR298" i="1"/>
  <c r="GL298" i="1"/>
  <c r="GN298" i="1"/>
  <c r="GO298" i="1"/>
  <c r="GV298" i="1"/>
  <c r="HC298" i="1"/>
  <c r="GX298" i="1" s="1"/>
  <c r="D299" i="1"/>
  <c r="AC299" i="1"/>
  <c r="CQ299" i="1" s="1"/>
  <c r="P299" i="1" s="1"/>
  <c r="AE299" i="1"/>
  <c r="AD299" i="1" s="1"/>
  <c r="AF299" i="1"/>
  <c r="CT299" i="1" s="1"/>
  <c r="S299" i="1" s="1"/>
  <c r="AG299" i="1"/>
  <c r="AH299" i="1"/>
  <c r="CV299" i="1" s="1"/>
  <c r="U299" i="1" s="1"/>
  <c r="AI299" i="1"/>
  <c r="CW299" i="1" s="1"/>
  <c r="V299" i="1" s="1"/>
  <c r="AJ299" i="1"/>
  <c r="CU299" i="1"/>
  <c r="T299" i="1" s="1"/>
  <c r="CX299" i="1"/>
  <c r="W299" i="1" s="1"/>
  <c r="FR299" i="1"/>
  <c r="GL299" i="1"/>
  <c r="GN299" i="1"/>
  <c r="GO299" i="1"/>
  <c r="GV299" i="1"/>
  <c r="HC299" i="1"/>
  <c r="GX299" i="1" s="1"/>
  <c r="D300" i="1"/>
  <c r="T300" i="1"/>
  <c r="AC300" i="1"/>
  <c r="AE300" i="1"/>
  <c r="CR300" i="1" s="1"/>
  <c r="Q300" i="1" s="1"/>
  <c r="AF300" i="1"/>
  <c r="AG300" i="1"/>
  <c r="AH300" i="1"/>
  <c r="CV300" i="1" s="1"/>
  <c r="U300" i="1" s="1"/>
  <c r="AI300" i="1"/>
  <c r="CW300" i="1" s="1"/>
  <c r="V300" i="1" s="1"/>
  <c r="AJ300" i="1"/>
  <c r="CX300" i="1" s="1"/>
  <c r="W300" i="1" s="1"/>
  <c r="CU300" i="1"/>
  <c r="FR300" i="1"/>
  <c r="GL300" i="1"/>
  <c r="GN300" i="1"/>
  <c r="GO300" i="1"/>
  <c r="GV300" i="1"/>
  <c r="HC300" i="1"/>
  <c r="GX300" i="1" s="1"/>
  <c r="D301" i="1"/>
  <c r="V301" i="1"/>
  <c r="AC301" i="1"/>
  <c r="CQ301" i="1" s="1"/>
  <c r="P301" i="1" s="1"/>
  <c r="AE301" i="1"/>
  <c r="CR301" i="1" s="1"/>
  <c r="Q301" i="1" s="1"/>
  <c r="AF301" i="1"/>
  <c r="CT301" i="1" s="1"/>
  <c r="S301" i="1" s="1"/>
  <c r="AG301" i="1"/>
  <c r="AH301" i="1"/>
  <c r="CV301" i="1" s="1"/>
  <c r="U301" i="1" s="1"/>
  <c r="AI301" i="1"/>
  <c r="AJ301" i="1"/>
  <c r="CX301" i="1" s="1"/>
  <c r="W301" i="1" s="1"/>
  <c r="CS301" i="1"/>
  <c r="R301" i="1" s="1"/>
  <c r="GK301" i="1" s="1"/>
  <c r="CU301" i="1"/>
  <c r="T301" i="1" s="1"/>
  <c r="CW301" i="1"/>
  <c r="FR301" i="1"/>
  <c r="GL301" i="1"/>
  <c r="GN301" i="1"/>
  <c r="GO301" i="1"/>
  <c r="GV301" i="1"/>
  <c r="HC301" i="1"/>
  <c r="GX301" i="1" s="1"/>
  <c r="D302" i="1"/>
  <c r="AC302" i="1"/>
  <c r="AE302" i="1"/>
  <c r="CS302" i="1" s="1"/>
  <c r="R302" i="1" s="1"/>
  <c r="GK302" i="1" s="1"/>
  <c r="AF302" i="1"/>
  <c r="CT302" i="1" s="1"/>
  <c r="S302" i="1" s="1"/>
  <c r="AG302" i="1"/>
  <c r="CU302" i="1" s="1"/>
  <c r="T302" i="1" s="1"/>
  <c r="AH302" i="1"/>
  <c r="CV302" i="1" s="1"/>
  <c r="U302" i="1" s="1"/>
  <c r="AI302" i="1"/>
  <c r="CW302" i="1" s="1"/>
  <c r="V302" i="1" s="1"/>
  <c r="AJ302" i="1"/>
  <c r="CX302" i="1" s="1"/>
  <c r="W302" i="1" s="1"/>
  <c r="CQ302" i="1"/>
  <c r="P302" i="1" s="1"/>
  <c r="FR302" i="1"/>
  <c r="GL302" i="1"/>
  <c r="GN302" i="1"/>
  <c r="GO302" i="1"/>
  <c r="GV302" i="1"/>
  <c r="HC302" i="1" s="1"/>
  <c r="GX302" i="1" s="1"/>
  <c r="D303" i="1"/>
  <c r="AC303" i="1"/>
  <c r="CQ303" i="1" s="1"/>
  <c r="P303" i="1" s="1"/>
  <c r="AE303" i="1"/>
  <c r="AD303" i="1" s="1"/>
  <c r="AF303" i="1"/>
  <c r="AG303" i="1"/>
  <c r="AH303" i="1"/>
  <c r="CV303" i="1" s="1"/>
  <c r="U303" i="1" s="1"/>
  <c r="AI303" i="1"/>
  <c r="CW303" i="1" s="1"/>
  <c r="V303" i="1" s="1"/>
  <c r="AJ303" i="1"/>
  <c r="CX303" i="1" s="1"/>
  <c r="W303" i="1" s="1"/>
  <c r="CR303" i="1"/>
  <c r="Q303" i="1" s="1"/>
  <c r="CS303" i="1"/>
  <c r="R303" i="1" s="1"/>
  <c r="GK303" i="1" s="1"/>
  <c r="CT303" i="1"/>
  <c r="S303" i="1" s="1"/>
  <c r="CU303" i="1"/>
  <c r="T303" i="1" s="1"/>
  <c r="FR303" i="1"/>
  <c r="GL303" i="1"/>
  <c r="GN303" i="1"/>
  <c r="GO303" i="1"/>
  <c r="GV303" i="1"/>
  <c r="HC303" i="1" s="1"/>
  <c r="GX303" i="1" s="1"/>
  <c r="C304" i="1"/>
  <c r="D304" i="1"/>
  <c r="V304" i="1"/>
  <c r="AC304" i="1"/>
  <c r="CQ304" i="1" s="1"/>
  <c r="P304" i="1" s="1"/>
  <c r="AE304" i="1"/>
  <c r="AF304" i="1"/>
  <c r="AG304" i="1"/>
  <c r="CU304" i="1" s="1"/>
  <c r="T304" i="1" s="1"/>
  <c r="AH304" i="1"/>
  <c r="AI304" i="1"/>
  <c r="AJ304" i="1"/>
  <c r="CT304" i="1"/>
  <c r="S304" i="1" s="1"/>
  <c r="CY304" i="1" s="1"/>
  <c r="X304" i="1" s="1"/>
  <c r="CV304" i="1"/>
  <c r="U304" i="1" s="1"/>
  <c r="CW304" i="1"/>
  <c r="CX304" i="1"/>
  <c r="W304" i="1" s="1"/>
  <c r="CZ304" i="1"/>
  <c r="Y304" i="1" s="1"/>
  <c r="FR304" i="1"/>
  <c r="GL304" i="1"/>
  <c r="GN304" i="1"/>
  <c r="GO304" i="1"/>
  <c r="GV304" i="1"/>
  <c r="HC304" i="1" s="1"/>
  <c r="GX304" i="1"/>
  <c r="D305" i="1"/>
  <c r="T305" i="1"/>
  <c r="U305" i="1"/>
  <c r="AC305" i="1"/>
  <c r="AD305" i="1"/>
  <c r="AE305" i="1"/>
  <c r="AF305" i="1"/>
  <c r="CT305" i="1" s="1"/>
  <c r="S305" i="1" s="1"/>
  <c r="AG305" i="1"/>
  <c r="CU305" i="1" s="1"/>
  <c r="AH305" i="1"/>
  <c r="CV305" i="1" s="1"/>
  <c r="AI305" i="1"/>
  <c r="CW305" i="1" s="1"/>
  <c r="V305" i="1" s="1"/>
  <c r="AJ305" i="1"/>
  <c r="CX305" i="1"/>
  <c r="W305" i="1" s="1"/>
  <c r="CY305" i="1"/>
  <c r="X305" i="1" s="1"/>
  <c r="CZ305" i="1"/>
  <c r="Y305" i="1" s="1"/>
  <c r="FR305" i="1"/>
  <c r="GL305" i="1"/>
  <c r="GN305" i="1"/>
  <c r="GO305" i="1"/>
  <c r="GV305" i="1"/>
  <c r="HC305" i="1" s="1"/>
  <c r="GX305" i="1"/>
  <c r="D306" i="1"/>
  <c r="AC306" i="1"/>
  <c r="AD306" i="1"/>
  <c r="AE306" i="1"/>
  <c r="AF306" i="1"/>
  <c r="AG306" i="1"/>
  <c r="CU306" i="1" s="1"/>
  <c r="T306" i="1" s="1"/>
  <c r="AH306" i="1"/>
  <c r="CV306" i="1" s="1"/>
  <c r="U306" i="1" s="1"/>
  <c r="AI306" i="1"/>
  <c r="AJ306" i="1"/>
  <c r="CX306" i="1" s="1"/>
  <c r="W306" i="1" s="1"/>
  <c r="CQ306" i="1"/>
  <c r="P306" i="1" s="1"/>
  <c r="CR306" i="1"/>
  <c r="Q306" i="1" s="1"/>
  <c r="CS306" i="1"/>
  <c r="CW306" i="1"/>
  <c r="V306" i="1" s="1"/>
  <c r="FR306" i="1"/>
  <c r="GL306" i="1"/>
  <c r="GN306" i="1"/>
  <c r="GO306" i="1"/>
  <c r="GV306" i="1"/>
  <c r="HC306" i="1"/>
  <c r="GX306" i="1" s="1"/>
  <c r="D307" i="1"/>
  <c r="Q307" i="1"/>
  <c r="AC307" i="1"/>
  <c r="AD307" i="1"/>
  <c r="AE307" i="1"/>
  <c r="CR307" i="1" s="1"/>
  <c r="AF307" i="1"/>
  <c r="CT307" i="1" s="1"/>
  <c r="S307" i="1" s="1"/>
  <c r="AG307" i="1"/>
  <c r="CU307" i="1" s="1"/>
  <c r="T307" i="1" s="1"/>
  <c r="AH307" i="1"/>
  <c r="CV307" i="1" s="1"/>
  <c r="U307" i="1" s="1"/>
  <c r="AI307" i="1"/>
  <c r="CW307" i="1" s="1"/>
  <c r="V307" i="1" s="1"/>
  <c r="AJ307" i="1"/>
  <c r="CX307" i="1" s="1"/>
  <c r="W307" i="1" s="1"/>
  <c r="CS307" i="1"/>
  <c r="R307" i="1" s="1"/>
  <c r="GK307" i="1" s="1"/>
  <c r="FR307" i="1"/>
  <c r="GL307" i="1"/>
  <c r="GN307" i="1"/>
  <c r="GO307" i="1"/>
  <c r="GV307" i="1"/>
  <c r="HC307" i="1"/>
  <c r="GX307" i="1" s="1"/>
  <c r="D308" i="1"/>
  <c r="AC308" i="1"/>
  <c r="AE308" i="1"/>
  <c r="AF308" i="1"/>
  <c r="CT308" i="1" s="1"/>
  <c r="S308" i="1" s="1"/>
  <c r="AG308" i="1"/>
  <c r="CU308" i="1" s="1"/>
  <c r="T308" i="1" s="1"/>
  <c r="AH308" i="1"/>
  <c r="CV308" i="1" s="1"/>
  <c r="U308" i="1" s="1"/>
  <c r="AI308" i="1"/>
  <c r="CW308" i="1" s="1"/>
  <c r="V308" i="1" s="1"/>
  <c r="AJ308" i="1"/>
  <c r="CX308" i="1" s="1"/>
  <c r="W308" i="1" s="1"/>
  <c r="CQ308" i="1"/>
  <c r="P308" i="1" s="1"/>
  <c r="FR308" i="1"/>
  <c r="GL308" i="1"/>
  <c r="GN308" i="1"/>
  <c r="GO308" i="1"/>
  <c r="GV308" i="1"/>
  <c r="HC308" i="1" s="1"/>
  <c r="GX308" i="1" s="1"/>
  <c r="C309" i="1"/>
  <c r="D309" i="1"/>
  <c r="AC309" i="1"/>
  <c r="CQ309" i="1" s="1"/>
  <c r="P309" i="1" s="1"/>
  <c r="AE309" i="1"/>
  <c r="AF309" i="1"/>
  <c r="CT309" i="1" s="1"/>
  <c r="S309" i="1" s="1"/>
  <c r="AG309" i="1"/>
  <c r="AH309" i="1"/>
  <c r="AI309" i="1"/>
  <c r="CW309" i="1" s="1"/>
  <c r="V309" i="1" s="1"/>
  <c r="AJ309" i="1"/>
  <c r="CX309" i="1" s="1"/>
  <c r="W309" i="1" s="1"/>
  <c r="CS309" i="1"/>
  <c r="R309" i="1" s="1"/>
  <c r="GK309" i="1" s="1"/>
  <c r="CU309" i="1"/>
  <c r="T309" i="1" s="1"/>
  <c r="CV309" i="1"/>
  <c r="U309" i="1" s="1"/>
  <c r="FR309" i="1"/>
  <c r="GL309" i="1"/>
  <c r="GN309" i="1"/>
  <c r="GO309" i="1"/>
  <c r="GV309" i="1"/>
  <c r="HC309" i="1"/>
  <c r="GX309" i="1" s="1"/>
  <c r="C310" i="1"/>
  <c r="D310" i="1"/>
  <c r="AC310" i="1"/>
  <c r="CQ310" i="1" s="1"/>
  <c r="P310" i="1" s="1"/>
  <c r="AE310" i="1"/>
  <c r="AF310" i="1"/>
  <c r="AG310" i="1"/>
  <c r="CU310" i="1" s="1"/>
  <c r="T310" i="1" s="1"/>
  <c r="AH310" i="1"/>
  <c r="CV310" i="1" s="1"/>
  <c r="U310" i="1" s="1"/>
  <c r="AI310" i="1"/>
  <c r="CW310" i="1" s="1"/>
  <c r="V310" i="1" s="1"/>
  <c r="AJ310" i="1"/>
  <c r="CX310" i="1" s="1"/>
  <c r="W310" i="1" s="1"/>
  <c r="FR310" i="1"/>
  <c r="GL310" i="1"/>
  <c r="GN310" i="1"/>
  <c r="GO310" i="1"/>
  <c r="GV310" i="1"/>
  <c r="HC310" i="1"/>
  <c r="GX310" i="1" s="1"/>
  <c r="C311" i="1"/>
  <c r="D311" i="1"/>
  <c r="S311" i="1"/>
  <c r="AC311" i="1"/>
  <c r="AD311" i="1"/>
  <c r="AE311" i="1"/>
  <c r="AF311" i="1"/>
  <c r="CT311" i="1" s="1"/>
  <c r="AG311" i="1"/>
  <c r="CU311" i="1" s="1"/>
  <c r="T311" i="1" s="1"/>
  <c r="AH311" i="1"/>
  <c r="CV311" i="1" s="1"/>
  <c r="U311" i="1" s="1"/>
  <c r="AI311" i="1"/>
  <c r="CW311" i="1" s="1"/>
  <c r="V311" i="1" s="1"/>
  <c r="AJ311" i="1"/>
  <c r="CX311" i="1" s="1"/>
  <c r="W311" i="1" s="1"/>
  <c r="FR311" i="1"/>
  <c r="GL311" i="1"/>
  <c r="GN311" i="1"/>
  <c r="GO311" i="1"/>
  <c r="GV311" i="1"/>
  <c r="HC311" i="1" s="1"/>
  <c r="GX311" i="1" s="1"/>
  <c r="D312" i="1"/>
  <c r="AC312" i="1"/>
  <c r="AE312" i="1"/>
  <c r="AF312" i="1"/>
  <c r="CT312" i="1" s="1"/>
  <c r="S312" i="1" s="1"/>
  <c r="AG312" i="1"/>
  <c r="CU312" i="1" s="1"/>
  <c r="T312" i="1" s="1"/>
  <c r="AH312" i="1"/>
  <c r="CV312" i="1" s="1"/>
  <c r="U312" i="1" s="1"/>
  <c r="AI312" i="1"/>
  <c r="AJ312" i="1"/>
  <c r="CX312" i="1" s="1"/>
  <c r="W312" i="1" s="1"/>
  <c r="CW312" i="1"/>
  <c r="V312" i="1" s="1"/>
  <c r="FR312" i="1"/>
  <c r="GL312" i="1"/>
  <c r="GN312" i="1"/>
  <c r="GO312" i="1"/>
  <c r="GV312" i="1"/>
  <c r="HC312" i="1"/>
  <c r="GX312" i="1" s="1"/>
  <c r="C313" i="1"/>
  <c r="D313" i="1"/>
  <c r="AC313" i="1"/>
  <c r="CQ313" i="1" s="1"/>
  <c r="P313" i="1" s="1"/>
  <c r="AE313" i="1"/>
  <c r="CR313" i="1" s="1"/>
  <c r="Q313" i="1" s="1"/>
  <c r="AF313" i="1"/>
  <c r="CT313" i="1" s="1"/>
  <c r="S313" i="1" s="1"/>
  <c r="AG313" i="1"/>
  <c r="CU313" i="1" s="1"/>
  <c r="T313" i="1" s="1"/>
  <c r="AH313" i="1"/>
  <c r="CV313" i="1" s="1"/>
  <c r="U313" i="1" s="1"/>
  <c r="AI313" i="1"/>
  <c r="CW313" i="1" s="1"/>
  <c r="V313" i="1" s="1"/>
  <c r="AJ313" i="1"/>
  <c r="CX313" i="1" s="1"/>
  <c r="W313" i="1" s="1"/>
  <c r="FR313" i="1"/>
  <c r="GL313" i="1"/>
  <c r="GN313" i="1"/>
  <c r="GO313" i="1"/>
  <c r="GV313" i="1"/>
  <c r="HC313" i="1"/>
  <c r="GX313" i="1" s="1"/>
  <c r="C314" i="1"/>
  <c r="D314" i="1"/>
  <c r="V314" i="1"/>
  <c r="AC314" i="1"/>
  <c r="AE314" i="1"/>
  <c r="AD314" i="1" s="1"/>
  <c r="AF314" i="1"/>
  <c r="AG314" i="1"/>
  <c r="CU314" i="1" s="1"/>
  <c r="T314" i="1" s="1"/>
  <c r="AH314" i="1"/>
  <c r="CV314" i="1" s="1"/>
  <c r="U314" i="1" s="1"/>
  <c r="AI314" i="1"/>
  <c r="CW314" i="1" s="1"/>
  <c r="AJ314" i="1"/>
  <c r="CX314" i="1" s="1"/>
  <c r="W314" i="1" s="1"/>
  <c r="CS314" i="1"/>
  <c r="FR314" i="1"/>
  <c r="GL314" i="1"/>
  <c r="GN314" i="1"/>
  <c r="GO314" i="1"/>
  <c r="GV314" i="1"/>
  <c r="HC314" i="1"/>
  <c r="GX314" i="1" s="1"/>
  <c r="C315" i="1"/>
  <c r="D315" i="1"/>
  <c r="AC315" i="1"/>
  <c r="AE315" i="1"/>
  <c r="CR315" i="1" s="1"/>
  <c r="Q315" i="1" s="1"/>
  <c r="AF315" i="1"/>
  <c r="CT315" i="1" s="1"/>
  <c r="S315" i="1" s="1"/>
  <c r="AG315" i="1"/>
  <c r="CU315" i="1" s="1"/>
  <c r="T315" i="1" s="1"/>
  <c r="AH315" i="1"/>
  <c r="CV315" i="1" s="1"/>
  <c r="U315" i="1" s="1"/>
  <c r="AI315" i="1"/>
  <c r="CW315" i="1" s="1"/>
  <c r="V315" i="1" s="1"/>
  <c r="AJ315" i="1"/>
  <c r="CX315" i="1" s="1"/>
  <c r="W315" i="1" s="1"/>
  <c r="CQ315" i="1"/>
  <c r="P315" i="1" s="1"/>
  <c r="CP315" i="1" s="1"/>
  <c r="O315" i="1" s="1"/>
  <c r="CS315" i="1"/>
  <c r="R315" i="1" s="1"/>
  <c r="GK315" i="1" s="1"/>
  <c r="FR315" i="1"/>
  <c r="GL315" i="1"/>
  <c r="GN315" i="1"/>
  <c r="GO315" i="1"/>
  <c r="GV315" i="1"/>
  <c r="HC315" i="1"/>
  <c r="GX315" i="1" s="1"/>
  <c r="C316" i="1"/>
  <c r="D316" i="1"/>
  <c r="AC316" i="1"/>
  <c r="AE316" i="1"/>
  <c r="AF316" i="1"/>
  <c r="CT316" i="1" s="1"/>
  <c r="S316" i="1" s="1"/>
  <c r="AG316" i="1"/>
  <c r="CU316" i="1" s="1"/>
  <c r="T316" i="1" s="1"/>
  <c r="AH316" i="1"/>
  <c r="CV316" i="1" s="1"/>
  <c r="U316" i="1" s="1"/>
  <c r="AI316" i="1"/>
  <c r="AJ316" i="1"/>
  <c r="CX316" i="1" s="1"/>
  <c r="W316" i="1" s="1"/>
  <c r="CQ316" i="1"/>
  <c r="P316" i="1" s="1"/>
  <c r="CW316" i="1"/>
  <c r="V316" i="1" s="1"/>
  <c r="FR316" i="1"/>
  <c r="GL316" i="1"/>
  <c r="GN316" i="1"/>
  <c r="GO316" i="1"/>
  <c r="GV316" i="1"/>
  <c r="HC316" i="1" s="1"/>
  <c r="GX316" i="1" s="1"/>
  <c r="C317" i="1"/>
  <c r="D317" i="1"/>
  <c r="S317" i="1"/>
  <c r="AC317" i="1"/>
  <c r="CQ317" i="1" s="1"/>
  <c r="P317" i="1" s="1"/>
  <c r="AE317" i="1"/>
  <c r="AD317" i="1" s="1"/>
  <c r="AF317" i="1"/>
  <c r="CT317" i="1" s="1"/>
  <c r="AG317" i="1"/>
  <c r="AH317" i="1"/>
  <c r="CV317" i="1" s="1"/>
  <c r="U317" i="1" s="1"/>
  <c r="AI317" i="1"/>
  <c r="AJ317" i="1"/>
  <c r="CR317" i="1"/>
  <c r="Q317" i="1" s="1"/>
  <c r="CS317" i="1"/>
  <c r="R317" i="1" s="1"/>
  <c r="GK317" i="1" s="1"/>
  <c r="CU317" i="1"/>
  <c r="T317" i="1" s="1"/>
  <c r="CW317" i="1"/>
  <c r="V317" i="1" s="1"/>
  <c r="CX317" i="1"/>
  <c r="W317" i="1" s="1"/>
  <c r="FR317" i="1"/>
  <c r="GL317" i="1"/>
  <c r="GN317" i="1"/>
  <c r="GO317" i="1"/>
  <c r="GV317" i="1"/>
  <c r="HC317" i="1" s="1"/>
  <c r="GX317" i="1" s="1"/>
  <c r="C318" i="1"/>
  <c r="D318" i="1"/>
  <c r="AC318" i="1"/>
  <c r="AE318" i="1"/>
  <c r="AF318" i="1"/>
  <c r="AG318" i="1"/>
  <c r="CU318" i="1" s="1"/>
  <c r="T318" i="1" s="1"/>
  <c r="AH318" i="1"/>
  <c r="CV318" i="1" s="1"/>
  <c r="U318" i="1" s="1"/>
  <c r="AI318" i="1"/>
  <c r="CW318" i="1" s="1"/>
  <c r="V318" i="1" s="1"/>
  <c r="AJ318" i="1"/>
  <c r="CX318" i="1" s="1"/>
  <c r="W318" i="1" s="1"/>
  <c r="FR318" i="1"/>
  <c r="GL318" i="1"/>
  <c r="GN318" i="1"/>
  <c r="GO318" i="1"/>
  <c r="GV318" i="1"/>
  <c r="HC318" i="1" s="1"/>
  <c r="GX318" i="1"/>
  <c r="C319" i="1"/>
  <c r="D319" i="1"/>
  <c r="S319" i="1"/>
  <c r="V319" i="1"/>
  <c r="AC319" i="1"/>
  <c r="AD319" i="1"/>
  <c r="AE319" i="1"/>
  <c r="CS319" i="1" s="1"/>
  <c r="R319" i="1" s="1"/>
  <c r="AF319" i="1"/>
  <c r="AG319" i="1"/>
  <c r="CU319" i="1" s="1"/>
  <c r="T319" i="1" s="1"/>
  <c r="AH319" i="1"/>
  <c r="AI319" i="1"/>
  <c r="AJ319" i="1"/>
  <c r="CX319" i="1" s="1"/>
  <c r="W319" i="1" s="1"/>
  <c r="CR319" i="1"/>
  <c r="Q319" i="1" s="1"/>
  <c r="CT319" i="1"/>
  <c r="CV319" i="1"/>
  <c r="U319" i="1" s="1"/>
  <c r="CW319" i="1"/>
  <c r="FR319" i="1"/>
  <c r="GK319" i="1"/>
  <c r="GL319" i="1"/>
  <c r="GN319" i="1"/>
  <c r="GO319" i="1"/>
  <c r="GV319" i="1"/>
  <c r="HC319" i="1" s="1"/>
  <c r="GX319" i="1"/>
  <c r="C320" i="1"/>
  <c r="D320" i="1"/>
  <c r="W320" i="1"/>
  <c r="AC320" i="1"/>
  <c r="CQ320" i="1" s="1"/>
  <c r="P320" i="1" s="1"/>
  <c r="AE320" i="1"/>
  <c r="AD320" i="1" s="1"/>
  <c r="AF320" i="1"/>
  <c r="CT320" i="1" s="1"/>
  <c r="S320" i="1" s="1"/>
  <c r="AG320" i="1"/>
  <c r="CU320" i="1" s="1"/>
  <c r="T320" i="1" s="1"/>
  <c r="AH320" i="1"/>
  <c r="CV320" i="1" s="1"/>
  <c r="U320" i="1" s="1"/>
  <c r="AI320" i="1"/>
  <c r="CW320" i="1" s="1"/>
  <c r="V320" i="1" s="1"/>
  <c r="AJ320" i="1"/>
  <c r="CX320" i="1" s="1"/>
  <c r="FR320" i="1"/>
  <c r="GL320" i="1"/>
  <c r="GN320" i="1"/>
  <c r="GO320" i="1"/>
  <c r="GV320" i="1"/>
  <c r="HC320" i="1" s="1"/>
  <c r="GX320" i="1" s="1"/>
  <c r="C321" i="1"/>
  <c r="D321" i="1"/>
  <c r="AC321" i="1"/>
  <c r="CQ321" i="1" s="1"/>
  <c r="P321" i="1" s="1"/>
  <c r="AE321" i="1"/>
  <c r="AF321" i="1"/>
  <c r="AG321" i="1"/>
  <c r="CU321" i="1" s="1"/>
  <c r="T321" i="1" s="1"/>
  <c r="AH321" i="1"/>
  <c r="CV321" i="1" s="1"/>
  <c r="U321" i="1" s="1"/>
  <c r="AI321" i="1"/>
  <c r="CW321" i="1" s="1"/>
  <c r="V321" i="1" s="1"/>
  <c r="AJ321" i="1"/>
  <c r="CX321" i="1" s="1"/>
  <c r="W321" i="1" s="1"/>
  <c r="FR321" i="1"/>
  <c r="GL321" i="1"/>
  <c r="GN321" i="1"/>
  <c r="GO321" i="1"/>
  <c r="GV321" i="1"/>
  <c r="HC321" i="1" s="1"/>
  <c r="GX321" i="1"/>
  <c r="C322" i="1"/>
  <c r="D322" i="1"/>
  <c r="AC322" i="1"/>
  <c r="AE322" i="1"/>
  <c r="CS322" i="1" s="1"/>
  <c r="R322" i="1" s="1"/>
  <c r="GK322" i="1" s="1"/>
  <c r="AF322" i="1"/>
  <c r="CT322" i="1" s="1"/>
  <c r="S322" i="1" s="1"/>
  <c r="AG322" i="1"/>
  <c r="AH322" i="1"/>
  <c r="CV322" i="1" s="1"/>
  <c r="U322" i="1" s="1"/>
  <c r="AI322" i="1"/>
  <c r="CW322" i="1" s="1"/>
  <c r="V322" i="1" s="1"/>
  <c r="AJ322" i="1"/>
  <c r="CX322" i="1" s="1"/>
  <c r="W322" i="1" s="1"/>
  <c r="CQ322" i="1"/>
  <c r="P322" i="1" s="1"/>
  <c r="CR322" i="1"/>
  <c r="Q322" i="1" s="1"/>
  <c r="CU322" i="1"/>
  <c r="T322" i="1" s="1"/>
  <c r="FR322" i="1"/>
  <c r="GL322" i="1"/>
  <c r="GN322" i="1"/>
  <c r="GO322" i="1"/>
  <c r="GV322" i="1"/>
  <c r="HC322" i="1" s="1"/>
  <c r="GX322" i="1" s="1"/>
  <c r="D323" i="1"/>
  <c r="AC323" i="1"/>
  <c r="AD323" i="1"/>
  <c r="AE323" i="1"/>
  <c r="CS323" i="1" s="1"/>
  <c r="R323" i="1" s="1"/>
  <c r="AF323" i="1"/>
  <c r="CT323" i="1" s="1"/>
  <c r="S323" i="1" s="1"/>
  <c r="AG323" i="1"/>
  <c r="CU323" i="1" s="1"/>
  <c r="T323" i="1" s="1"/>
  <c r="AH323" i="1"/>
  <c r="CV323" i="1" s="1"/>
  <c r="U323" i="1" s="1"/>
  <c r="AI323" i="1"/>
  <c r="CW323" i="1" s="1"/>
  <c r="V323" i="1" s="1"/>
  <c r="AJ323" i="1"/>
  <c r="CX323" i="1" s="1"/>
  <c r="W323" i="1" s="1"/>
  <c r="CQ323" i="1"/>
  <c r="P323" i="1" s="1"/>
  <c r="CR323" i="1"/>
  <c r="Q323" i="1" s="1"/>
  <c r="FR323" i="1"/>
  <c r="GK323" i="1"/>
  <c r="GL323" i="1"/>
  <c r="GN323" i="1"/>
  <c r="GO323" i="1"/>
  <c r="GV323" i="1"/>
  <c r="HC323" i="1" s="1"/>
  <c r="GX323" i="1" s="1"/>
  <c r="C324" i="1"/>
  <c r="D324" i="1"/>
  <c r="R324" i="1"/>
  <c r="GK324" i="1" s="1"/>
  <c r="S324" i="1"/>
  <c r="AC324" i="1"/>
  <c r="AD324" i="1"/>
  <c r="AE324" i="1"/>
  <c r="AF324" i="1"/>
  <c r="AG324" i="1"/>
  <c r="AH324" i="1"/>
  <c r="AI324" i="1"/>
  <c r="CW324" i="1" s="1"/>
  <c r="V324" i="1" s="1"/>
  <c r="AJ324" i="1"/>
  <c r="CX324" i="1" s="1"/>
  <c r="W324" i="1" s="1"/>
  <c r="CQ324" i="1"/>
  <c r="P324" i="1" s="1"/>
  <c r="CR324" i="1"/>
  <c r="Q324" i="1" s="1"/>
  <c r="CS324" i="1"/>
  <c r="CT324" i="1"/>
  <c r="CU324" i="1"/>
  <c r="T324" i="1" s="1"/>
  <c r="CV324" i="1"/>
  <c r="U324" i="1" s="1"/>
  <c r="FR324" i="1"/>
  <c r="GL324" i="1"/>
  <c r="GN324" i="1"/>
  <c r="GO324" i="1"/>
  <c r="GV324" i="1"/>
  <c r="HC324" i="1"/>
  <c r="GX324" i="1" s="1"/>
  <c r="C325" i="1"/>
  <c r="D325" i="1"/>
  <c r="AC325" i="1"/>
  <c r="CQ325" i="1" s="1"/>
  <c r="P325" i="1" s="1"/>
  <c r="AE325" i="1"/>
  <c r="AF325" i="1"/>
  <c r="CT325" i="1" s="1"/>
  <c r="S325" i="1" s="1"/>
  <c r="AG325" i="1"/>
  <c r="CU325" i="1" s="1"/>
  <c r="T325" i="1" s="1"/>
  <c r="AH325" i="1"/>
  <c r="AI325" i="1"/>
  <c r="AJ325" i="1"/>
  <c r="CX325" i="1" s="1"/>
  <c r="W325" i="1" s="1"/>
  <c r="CV325" i="1"/>
  <c r="U325" i="1" s="1"/>
  <c r="CW325" i="1"/>
  <c r="V325" i="1" s="1"/>
  <c r="FR325" i="1"/>
  <c r="GL325" i="1"/>
  <c r="GN325" i="1"/>
  <c r="GO325" i="1"/>
  <c r="GV325" i="1"/>
  <c r="HC325" i="1"/>
  <c r="GX325" i="1" s="1"/>
  <c r="C326" i="1"/>
  <c r="D326" i="1"/>
  <c r="R326" i="1"/>
  <c r="AC326" i="1"/>
  <c r="AD326" i="1"/>
  <c r="AE326" i="1"/>
  <c r="AF326" i="1"/>
  <c r="AG326" i="1"/>
  <c r="CU326" i="1" s="1"/>
  <c r="T326" i="1" s="1"/>
  <c r="AH326" i="1"/>
  <c r="CV326" i="1" s="1"/>
  <c r="U326" i="1" s="1"/>
  <c r="AI326" i="1"/>
  <c r="AJ326" i="1"/>
  <c r="CX326" i="1" s="1"/>
  <c r="W326" i="1" s="1"/>
  <c r="CQ326" i="1"/>
  <c r="P326" i="1" s="1"/>
  <c r="CS326" i="1"/>
  <c r="CW326" i="1"/>
  <c r="V326" i="1" s="1"/>
  <c r="FR326" i="1"/>
  <c r="GL326" i="1"/>
  <c r="GN326" i="1"/>
  <c r="GO326" i="1"/>
  <c r="GV326" i="1"/>
  <c r="HC326" i="1" s="1"/>
  <c r="GX326" i="1" s="1"/>
  <c r="C327" i="1"/>
  <c r="D327" i="1"/>
  <c r="AC327" i="1"/>
  <c r="AE327" i="1"/>
  <c r="CR327" i="1" s="1"/>
  <c r="Q327" i="1" s="1"/>
  <c r="AF327" i="1"/>
  <c r="CT327" i="1" s="1"/>
  <c r="S327" i="1" s="1"/>
  <c r="AG327" i="1"/>
  <c r="CU327" i="1" s="1"/>
  <c r="T327" i="1" s="1"/>
  <c r="AH327" i="1"/>
  <c r="CV327" i="1" s="1"/>
  <c r="U327" i="1" s="1"/>
  <c r="AI327" i="1"/>
  <c r="CW327" i="1" s="1"/>
  <c r="V327" i="1" s="1"/>
  <c r="AJ327" i="1"/>
  <c r="CX327" i="1"/>
  <c r="W327" i="1" s="1"/>
  <c r="FR327" i="1"/>
  <c r="GL327" i="1"/>
  <c r="GN327" i="1"/>
  <c r="GO327" i="1"/>
  <c r="GV327" i="1"/>
  <c r="HC327" i="1"/>
  <c r="GX327" i="1" s="1"/>
  <c r="D328" i="1"/>
  <c r="AC328" i="1"/>
  <c r="AE328" i="1"/>
  <c r="AD328" i="1" s="1"/>
  <c r="AF328" i="1"/>
  <c r="AG328" i="1"/>
  <c r="CU328" i="1" s="1"/>
  <c r="T328" i="1" s="1"/>
  <c r="AH328" i="1"/>
  <c r="CV328" i="1" s="1"/>
  <c r="U328" i="1" s="1"/>
  <c r="AI328" i="1"/>
  <c r="CW328" i="1" s="1"/>
  <c r="V328" i="1" s="1"/>
  <c r="AJ328" i="1"/>
  <c r="CX328" i="1" s="1"/>
  <c r="W328" i="1" s="1"/>
  <c r="CQ328" i="1"/>
  <c r="P328" i="1" s="1"/>
  <c r="CR328" i="1"/>
  <c r="Q328" i="1" s="1"/>
  <c r="CS328" i="1"/>
  <c r="R328" i="1" s="1"/>
  <c r="GK328" i="1" s="1"/>
  <c r="CT328" i="1"/>
  <c r="S328" i="1" s="1"/>
  <c r="FR328" i="1"/>
  <c r="GL328" i="1"/>
  <c r="GN328" i="1"/>
  <c r="GO328" i="1"/>
  <c r="GV328" i="1"/>
  <c r="HC328" i="1" s="1"/>
  <c r="GX328" i="1" s="1"/>
  <c r="C329" i="1"/>
  <c r="D329" i="1"/>
  <c r="AC329" i="1"/>
  <c r="AE329" i="1"/>
  <c r="CR329" i="1" s="1"/>
  <c r="Q329" i="1" s="1"/>
  <c r="AF329" i="1"/>
  <c r="CT329" i="1" s="1"/>
  <c r="S329" i="1" s="1"/>
  <c r="AG329" i="1"/>
  <c r="AH329" i="1"/>
  <c r="AI329" i="1"/>
  <c r="AJ329" i="1"/>
  <c r="CQ329" i="1"/>
  <c r="P329" i="1" s="1"/>
  <c r="CS329" i="1"/>
  <c r="R329" i="1" s="1"/>
  <c r="GK329" i="1" s="1"/>
  <c r="CU329" i="1"/>
  <c r="T329" i="1" s="1"/>
  <c r="CV329" i="1"/>
  <c r="U329" i="1" s="1"/>
  <c r="CW329" i="1"/>
  <c r="V329" i="1" s="1"/>
  <c r="CX329" i="1"/>
  <c r="W329" i="1" s="1"/>
  <c r="FR329" i="1"/>
  <c r="GL329" i="1"/>
  <c r="GN329" i="1"/>
  <c r="GO329" i="1"/>
  <c r="GV329" i="1"/>
  <c r="HC329" i="1"/>
  <c r="GX329" i="1" s="1"/>
  <c r="C330" i="1"/>
  <c r="D330" i="1"/>
  <c r="AC330" i="1"/>
  <c r="AD330" i="1"/>
  <c r="AE330" i="1"/>
  <c r="AF330" i="1"/>
  <c r="AG330" i="1"/>
  <c r="CU330" i="1" s="1"/>
  <c r="T330" i="1" s="1"/>
  <c r="AH330" i="1"/>
  <c r="CV330" i="1" s="1"/>
  <c r="U330" i="1" s="1"/>
  <c r="AI330" i="1"/>
  <c r="CW330" i="1" s="1"/>
  <c r="V330" i="1" s="1"/>
  <c r="AJ330" i="1"/>
  <c r="CX330" i="1" s="1"/>
  <c r="W330" i="1" s="1"/>
  <c r="CQ330" i="1"/>
  <c r="P330" i="1" s="1"/>
  <c r="CR330" i="1"/>
  <c r="Q330" i="1" s="1"/>
  <c r="FR330" i="1"/>
  <c r="GL330" i="1"/>
  <c r="GN330" i="1"/>
  <c r="GO330" i="1"/>
  <c r="GV330" i="1"/>
  <c r="HC330" i="1" s="1"/>
  <c r="GX330" i="1"/>
  <c r="C331" i="1"/>
  <c r="D331" i="1"/>
  <c r="R331" i="1"/>
  <c r="GK331" i="1" s="1"/>
  <c r="AC331" i="1"/>
  <c r="CQ331" i="1" s="1"/>
  <c r="P331" i="1" s="1"/>
  <c r="AE331" i="1"/>
  <c r="AD331" i="1" s="1"/>
  <c r="AB331" i="1" s="1"/>
  <c r="AF331" i="1"/>
  <c r="AG331" i="1"/>
  <c r="AH331" i="1"/>
  <c r="AI331" i="1"/>
  <c r="AJ331" i="1"/>
  <c r="CX331" i="1" s="1"/>
  <c r="W331" i="1" s="1"/>
  <c r="CR331" i="1"/>
  <c r="Q331" i="1" s="1"/>
  <c r="CS331" i="1"/>
  <c r="CT331" i="1"/>
  <c r="S331" i="1" s="1"/>
  <c r="CU331" i="1"/>
  <c r="T331" i="1" s="1"/>
  <c r="CV331" i="1"/>
  <c r="U331" i="1" s="1"/>
  <c r="CW331" i="1"/>
  <c r="V331" i="1" s="1"/>
  <c r="FR331" i="1"/>
  <c r="GL331" i="1"/>
  <c r="GN331" i="1"/>
  <c r="GO331" i="1"/>
  <c r="GV331" i="1"/>
  <c r="HC331" i="1"/>
  <c r="GX331" i="1" s="1"/>
  <c r="C332" i="1"/>
  <c r="D332" i="1"/>
  <c r="AC332" i="1"/>
  <c r="CQ332" i="1" s="1"/>
  <c r="P332" i="1" s="1"/>
  <c r="AE332" i="1"/>
  <c r="AF332" i="1"/>
  <c r="CT332" i="1" s="1"/>
  <c r="S332" i="1" s="1"/>
  <c r="CY332" i="1" s="1"/>
  <c r="X332" i="1" s="1"/>
  <c r="AG332" i="1"/>
  <c r="CU332" i="1" s="1"/>
  <c r="T332" i="1" s="1"/>
  <c r="AH332" i="1"/>
  <c r="CV332" i="1" s="1"/>
  <c r="U332" i="1" s="1"/>
  <c r="AI332" i="1"/>
  <c r="AJ332" i="1"/>
  <c r="CX332" i="1" s="1"/>
  <c r="W332" i="1" s="1"/>
  <c r="CW332" i="1"/>
  <c r="V332" i="1" s="1"/>
  <c r="FR332" i="1"/>
  <c r="GL332" i="1"/>
  <c r="GN332" i="1"/>
  <c r="GO332" i="1"/>
  <c r="GV332" i="1"/>
  <c r="HC332" i="1"/>
  <c r="GX332" i="1" s="1"/>
  <c r="C333" i="1"/>
  <c r="D333" i="1"/>
  <c r="AC333" i="1"/>
  <c r="AE333" i="1"/>
  <c r="AF333" i="1"/>
  <c r="CT333" i="1" s="1"/>
  <c r="S333" i="1" s="1"/>
  <c r="AG333" i="1"/>
  <c r="CU333" i="1" s="1"/>
  <c r="T333" i="1" s="1"/>
  <c r="AH333" i="1"/>
  <c r="CV333" i="1" s="1"/>
  <c r="U333" i="1" s="1"/>
  <c r="AI333" i="1"/>
  <c r="CW333" i="1" s="1"/>
  <c r="V333" i="1" s="1"/>
  <c r="AJ333" i="1"/>
  <c r="CX333" i="1" s="1"/>
  <c r="W333" i="1" s="1"/>
  <c r="CQ333" i="1"/>
  <c r="P333" i="1" s="1"/>
  <c r="CR333" i="1"/>
  <c r="Q333" i="1" s="1"/>
  <c r="CP333" i="1" s="1"/>
  <c r="O333" i="1" s="1"/>
  <c r="FR333" i="1"/>
  <c r="GL333" i="1"/>
  <c r="GN333" i="1"/>
  <c r="GO333" i="1"/>
  <c r="GV333" i="1"/>
  <c r="HC333" i="1" s="1"/>
  <c r="GX333" i="1" s="1"/>
  <c r="C334" i="1"/>
  <c r="D334" i="1"/>
  <c r="W334" i="1"/>
  <c r="AC334" i="1"/>
  <c r="AE334" i="1"/>
  <c r="AF334" i="1"/>
  <c r="AG334" i="1"/>
  <c r="CU334" i="1" s="1"/>
  <c r="T334" i="1" s="1"/>
  <c r="AH334" i="1"/>
  <c r="AI334" i="1"/>
  <c r="CW334" i="1" s="1"/>
  <c r="V334" i="1" s="1"/>
  <c r="AJ334" i="1"/>
  <c r="CV334" i="1"/>
  <c r="U334" i="1" s="1"/>
  <c r="CX334" i="1"/>
  <c r="FR334" i="1"/>
  <c r="GL334" i="1"/>
  <c r="GN334" i="1"/>
  <c r="GO334" i="1"/>
  <c r="GV334" i="1"/>
  <c r="HC334" i="1"/>
  <c r="GX334" i="1" s="1"/>
  <c r="C335" i="1"/>
  <c r="D335" i="1"/>
  <c r="AC335" i="1"/>
  <c r="AE335" i="1"/>
  <c r="AF335" i="1"/>
  <c r="CT335" i="1" s="1"/>
  <c r="S335" i="1" s="1"/>
  <c r="CY335" i="1" s="1"/>
  <c r="X335" i="1" s="1"/>
  <c r="AG335" i="1"/>
  <c r="CU335" i="1" s="1"/>
  <c r="T335" i="1" s="1"/>
  <c r="AH335" i="1"/>
  <c r="CV335" i="1" s="1"/>
  <c r="U335" i="1" s="1"/>
  <c r="AI335" i="1"/>
  <c r="CW335" i="1" s="1"/>
  <c r="V335" i="1" s="1"/>
  <c r="AJ335" i="1"/>
  <c r="CX335" i="1" s="1"/>
  <c r="W335" i="1" s="1"/>
  <c r="FR335" i="1"/>
  <c r="GL335" i="1"/>
  <c r="GN335" i="1"/>
  <c r="GO335" i="1"/>
  <c r="GV335" i="1"/>
  <c r="HC335" i="1" s="1"/>
  <c r="GX335" i="1" s="1"/>
  <c r="D336" i="1"/>
  <c r="AC336" i="1"/>
  <c r="AE336" i="1"/>
  <c r="AD336" i="1" s="1"/>
  <c r="AF336" i="1"/>
  <c r="CT336" i="1" s="1"/>
  <c r="S336" i="1" s="1"/>
  <c r="AG336" i="1"/>
  <c r="CU336" i="1" s="1"/>
  <c r="T336" i="1" s="1"/>
  <c r="AH336" i="1"/>
  <c r="CV336" i="1" s="1"/>
  <c r="U336" i="1" s="1"/>
  <c r="AI336" i="1"/>
  <c r="CW336" i="1" s="1"/>
  <c r="V336" i="1" s="1"/>
  <c r="AJ336" i="1"/>
  <c r="CX336" i="1" s="1"/>
  <c r="W336" i="1" s="1"/>
  <c r="CQ336" i="1"/>
  <c r="P336" i="1" s="1"/>
  <c r="FR336" i="1"/>
  <c r="GL336" i="1"/>
  <c r="GN336" i="1"/>
  <c r="GO336" i="1"/>
  <c r="GV336" i="1"/>
  <c r="HC336" i="1" s="1"/>
  <c r="GX336" i="1" s="1"/>
  <c r="C337" i="1"/>
  <c r="D337" i="1"/>
  <c r="AC337" i="1"/>
  <c r="CQ337" i="1" s="1"/>
  <c r="P337" i="1" s="1"/>
  <c r="AD337" i="1"/>
  <c r="AE337" i="1"/>
  <c r="CR337" i="1" s="1"/>
  <c r="Q337" i="1" s="1"/>
  <c r="AF337" i="1"/>
  <c r="AG337" i="1"/>
  <c r="AH337" i="1"/>
  <c r="CV337" i="1" s="1"/>
  <c r="U337" i="1" s="1"/>
  <c r="AI337" i="1"/>
  <c r="CW337" i="1" s="1"/>
  <c r="V337" i="1" s="1"/>
  <c r="AJ337" i="1"/>
  <c r="CT337" i="1"/>
  <c r="S337" i="1" s="1"/>
  <c r="CU337" i="1"/>
  <c r="T337" i="1" s="1"/>
  <c r="CX337" i="1"/>
  <c r="W337" i="1" s="1"/>
  <c r="FR337" i="1"/>
  <c r="GL337" i="1"/>
  <c r="GN337" i="1"/>
  <c r="GO337" i="1"/>
  <c r="GV337" i="1"/>
  <c r="HC337" i="1"/>
  <c r="GX337" i="1" s="1"/>
  <c r="C338" i="1"/>
  <c r="D338" i="1"/>
  <c r="AC338" i="1"/>
  <c r="AE338" i="1"/>
  <c r="AF338" i="1"/>
  <c r="AG338" i="1"/>
  <c r="AH338" i="1"/>
  <c r="CV338" i="1" s="1"/>
  <c r="U338" i="1" s="1"/>
  <c r="AI338" i="1"/>
  <c r="CW338" i="1" s="1"/>
  <c r="V338" i="1" s="1"/>
  <c r="AJ338" i="1"/>
  <c r="CX338" i="1" s="1"/>
  <c r="W338" i="1" s="1"/>
  <c r="CU338" i="1"/>
  <c r="T338" i="1" s="1"/>
  <c r="FR338" i="1"/>
  <c r="GL338" i="1"/>
  <c r="GN338" i="1"/>
  <c r="GO338" i="1"/>
  <c r="GV338" i="1"/>
  <c r="HC338" i="1" s="1"/>
  <c r="GX338" i="1" s="1"/>
  <c r="C339" i="1"/>
  <c r="D339" i="1"/>
  <c r="T339" i="1"/>
  <c r="V339" i="1"/>
  <c r="W339" i="1"/>
  <c r="AC339" i="1"/>
  <c r="AD339" i="1"/>
  <c r="AB339" i="1" s="1"/>
  <c r="AE339" i="1"/>
  <c r="CS339" i="1" s="1"/>
  <c r="R339" i="1" s="1"/>
  <c r="GK339" i="1" s="1"/>
  <c r="AF339" i="1"/>
  <c r="CT339" i="1" s="1"/>
  <c r="S339" i="1" s="1"/>
  <c r="CY339" i="1" s="1"/>
  <c r="X339" i="1" s="1"/>
  <c r="AG339" i="1"/>
  <c r="CU339" i="1" s="1"/>
  <c r="AH339" i="1"/>
  <c r="CV339" i="1" s="1"/>
  <c r="U339" i="1" s="1"/>
  <c r="AI339" i="1"/>
  <c r="CW339" i="1" s="1"/>
  <c r="AJ339" i="1"/>
  <c r="CX339" i="1" s="1"/>
  <c r="CQ339" i="1"/>
  <c r="P339" i="1" s="1"/>
  <c r="CR339" i="1"/>
  <c r="Q339" i="1" s="1"/>
  <c r="CZ339" i="1"/>
  <c r="Y339" i="1" s="1"/>
  <c r="FR339" i="1"/>
  <c r="GL339" i="1"/>
  <c r="GN339" i="1"/>
  <c r="GO339" i="1"/>
  <c r="GV339" i="1"/>
  <c r="HC339" i="1"/>
  <c r="GX339" i="1" s="1"/>
  <c r="C340" i="1"/>
  <c r="D340" i="1"/>
  <c r="AC340" i="1"/>
  <c r="AE340" i="1"/>
  <c r="AF340" i="1"/>
  <c r="CT340" i="1" s="1"/>
  <c r="S340" i="1" s="1"/>
  <c r="AG340" i="1"/>
  <c r="CU340" i="1" s="1"/>
  <c r="T340" i="1" s="1"/>
  <c r="AH340" i="1"/>
  <c r="AI340" i="1"/>
  <c r="CW340" i="1" s="1"/>
  <c r="V340" i="1" s="1"/>
  <c r="AJ340" i="1"/>
  <c r="CV340" i="1"/>
  <c r="U340" i="1" s="1"/>
  <c r="CX340" i="1"/>
  <c r="W340" i="1" s="1"/>
  <c r="FR340" i="1"/>
  <c r="GL340" i="1"/>
  <c r="GN340" i="1"/>
  <c r="GO340" i="1"/>
  <c r="GV340" i="1"/>
  <c r="HC340" i="1"/>
  <c r="GX340" i="1" s="1"/>
  <c r="C341" i="1"/>
  <c r="D341" i="1"/>
  <c r="AC341" i="1"/>
  <c r="CQ341" i="1" s="1"/>
  <c r="P341" i="1" s="1"/>
  <c r="AE341" i="1"/>
  <c r="AF341" i="1"/>
  <c r="CT341" i="1" s="1"/>
  <c r="S341" i="1" s="1"/>
  <c r="AG341" i="1"/>
  <c r="CU341" i="1" s="1"/>
  <c r="T341" i="1" s="1"/>
  <c r="AH341" i="1"/>
  <c r="AI341" i="1"/>
  <c r="CW341" i="1" s="1"/>
  <c r="V341" i="1" s="1"/>
  <c r="AJ341" i="1"/>
  <c r="CV341" i="1"/>
  <c r="U341" i="1" s="1"/>
  <c r="CX341" i="1"/>
  <c r="W341" i="1" s="1"/>
  <c r="FR341" i="1"/>
  <c r="GL341" i="1"/>
  <c r="GN341" i="1"/>
  <c r="GO341" i="1"/>
  <c r="GV341" i="1"/>
  <c r="HC341" i="1"/>
  <c r="GX341" i="1" s="1"/>
  <c r="C342" i="1"/>
  <c r="D342" i="1"/>
  <c r="AC342" i="1"/>
  <c r="AE342" i="1"/>
  <c r="AF342" i="1"/>
  <c r="AG342" i="1"/>
  <c r="CU342" i="1" s="1"/>
  <c r="T342" i="1" s="1"/>
  <c r="AH342" i="1"/>
  <c r="CV342" i="1" s="1"/>
  <c r="U342" i="1" s="1"/>
  <c r="AI342" i="1"/>
  <c r="CW342" i="1" s="1"/>
  <c r="V342" i="1" s="1"/>
  <c r="AJ342" i="1"/>
  <c r="CX342" i="1" s="1"/>
  <c r="W342" i="1" s="1"/>
  <c r="FR342" i="1"/>
  <c r="GL342" i="1"/>
  <c r="GN342" i="1"/>
  <c r="GO342" i="1"/>
  <c r="GV342" i="1"/>
  <c r="HC342" i="1" s="1"/>
  <c r="GX342" i="1" s="1"/>
  <c r="C343" i="1"/>
  <c r="D343" i="1"/>
  <c r="AC343" i="1"/>
  <c r="AE343" i="1"/>
  <c r="AD343" i="1" s="1"/>
  <c r="AF343" i="1"/>
  <c r="AG343" i="1"/>
  <c r="AH343" i="1"/>
  <c r="AI343" i="1"/>
  <c r="AJ343" i="1"/>
  <c r="CX343" i="1" s="1"/>
  <c r="W343" i="1" s="1"/>
  <c r="CR343" i="1"/>
  <c r="Q343" i="1" s="1"/>
  <c r="CS343" i="1"/>
  <c r="R343" i="1" s="1"/>
  <c r="GK343" i="1" s="1"/>
  <c r="CT343" i="1"/>
  <c r="S343" i="1" s="1"/>
  <c r="CU343" i="1"/>
  <c r="T343" i="1" s="1"/>
  <c r="CV343" i="1"/>
  <c r="U343" i="1" s="1"/>
  <c r="CW343" i="1"/>
  <c r="V343" i="1" s="1"/>
  <c r="FR343" i="1"/>
  <c r="GL343" i="1"/>
  <c r="GN343" i="1"/>
  <c r="GO343" i="1"/>
  <c r="GV343" i="1"/>
  <c r="HC343" i="1" s="1"/>
  <c r="GX343" i="1" s="1"/>
  <c r="C344" i="1"/>
  <c r="D344" i="1"/>
  <c r="AC344" i="1"/>
  <c r="AE344" i="1"/>
  <c r="AF344" i="1"/>
  <c r="AG344" i="1"/>
  <c r="AH344" i="1"/>
  <c r="AI344" i="1"/>
  <c r="AJ344" i="1"/>
  <c r="CX344" i="1" s="1"/>
  <c r="W344" i="1" s="1"/>
  <c r="CS344" i="1"/>
  <c r="R344" i="1" s="1"/>
  <c r="GK344" i="1" s="1"/>
  <c r="CT344" i="1"/>
  <c r="S344" i="1" s="1"/>
  <c r="CY344" i="1" s="1"/>
  <c r="X344" i="1" s="1"/>
  <c r="CU344" i="1"/>
  <c r="T344" i="1" s="1"/>
  <c r="CV344" i="1"/>
  <c r="U344" i="1" s="1"/>
  <c r="CW344" i="1"/>
  <c r="V344" i="1" s="1"/>
  <c r="FR344" i="1"/>
  <c r="GL344" i="1"/>
  <c r="GN344" i="1"/>
  <c r="GO344" i="1"/>
  <c r="GV344" i="1"/>
  <c r="HC344" i="1"/>
  <c r="GX344" i="1" s="1"/>
  <c r="C345" i="1"/>
  <c r="D345" i="1"/>
  <c r="T345" i="1"/>
  <c r="AC345" i="1"/>
  <c r="AE345" i="1"/>
  <c r="AF345" i="1"/>
  <c r="CT345" i="1" s="1"/>
  <c r="S345" i="1" s="1"/>
  <c r="CZ345" i="1" s="1"/>
  <c r="Y345" i="1" s="1"/>
  <c r="AG345" i="1"/>
  <c r="CU345" i="1" s="1"/>
  <c r="AH345" i="1"/>
  <c r="CV345" i="1" s="1"/>
  <c r="U345" i="1" s="1"/>
  <c r="AI345" i="1"/>
  <c r="AJ345" i="1"/>
  <c r="CX345" i="1" s="1"/>
  <c r="W345" i="1" s="1"/>
  <c r="CQ345" i="1"/>
  <c r="P345" i="1" s="1"/>
  <c r="CR345" i="1"/>
  <c r="Q345" i="1" s="1"/>
  <c r="CW345" i="1"/>
  <c r="V345" i="1" s="1"/>
  <c r="CY345" i="1"/>
  <c r="X345" i="1" s="1"/>
  <c r="FR345" i="1"/>
  <c r="GL345" i="1"/>
  <c r="GN345" i="1"/>
  <c r="GO345" i="1"/>
  <c r="GV345" i="1"/>
  <c r="HC345" i="1" s="1"/>
  <c r="GX345" i="1" s="1"/>
  <c r="C346" i="1"/>
  <c r="D346" i="1"/>
  <c r="AC346" i="1"/>
  <c r="AE346" i="1"/>
  <c r="AF346" i="1"/>
  <c r="AG346" i="1"/>
  <c r="CU346" i="1" s="1"/>
  <c r="T346" i="1" s="1"/>
  <c r="AH346" i="1"/>
  <c r="CV346" i="1" s="1"/>
  <c r="U346" i="1" s="1"/>
  <c r="AI346" i="1"/>
  <c r="CW346" i="1" s="1"/>
  <c r="V346" i="1" s="1"/>
  <c r="AJ346" i="1"/>
  <c r="CX346" i="1" s="1"/>
  <c r="W346" i="1" s="1"/>
  <c r="CQ346" i="1"/>
  <c r="P346" i="1" s="1"/>
  <c r="CR346" i="1"/>
  <c r="Q346" i="1" s="1"/>
  <c r="CS346" i="1"/>
  <c r="CT346" i="1"/>
  <c r="S346" i="1" s="1"/>
  <c r="FR346" i="1"/>
  <c r="GL346" i="1"/>
  <c r="GN346" i="1"/>
  <c r="GO346" i="1"/>
  <c r="GV346" i="1"/>
  <c r="HC346" i="1"/>
  <c r="GX346" i="1" s="1"/>
  <c r="C347" i="1"/>
  <c r="D347" i="1"/>
  <c r="AC347" i="1"/>
  <c r="CQ347" i="1" s="1"/>
  <c r="P347" i="1" s="1"/>
  <c r="AE347" i="1"/>
  <c r="AF347" i="1"/>
  <c r="CT347" i="1" s="1"/>
  <c r="S347" i="1" s="1"/>
  <c r="CZ347" i="1" s="1"/>
  <c r="Y347" i="1" s="1"/>
  <c r="AG347" i="1"/>
  <c r="AH347" i="1"/>
  <c r="CV347" i="1" s="1"/>
  <c r="U347" i="1" s="1"/>
  <c r="AI347" i="1"/>
  <c r="AJ347" i="1"/>
  <c r="CU347" i="1"/>
  <c r="T347" i="1" s="1"/>
  <c r="CW347" i="1"/>
  <c r="V347" i="1" s="1"/>
  <c r="CX347" i="1"/>
  <c r="W347" i="1" s="1"/>
  <c r="FR347" i="1"/>
  <c r="GL347" i="1"/>
  <c r="GN347" i="1"/>
  <c r="GO347" i="1"/>
  <c r="GV347" i="1"/>
  <c r="HC347" i="1" s="1"/>
  <c r="GX347" i="1" s="1"/>
  <c r="C348" i="1"/>
  <c r="D348" i="1"/>
  <c r="T348" i="1"/>
  <c r="AC348" i="1"/>
  <c r="AE348" i="1"/>
  <c r="AF348" i="1"/>
  <c r="CT348" i="1" s="1"/>
  <c r="S348" i="1" s="1"/>
  <c r="AG348" i="1"/>
  <c r="CU348" i="1" s="1"/>
  <c r="AH348" i="1"/>
  <c r="CV348" i="1" s="1"/>
  <c r="U348" i="1" s="1"/>
  <c r="AI348" i="1"/>
  <c r="AJ348" i="1"/>
  <c r="CW348" i="1"/>
  <c r="V348" i="1" s="1"/>
  <c r="CX348" i="1"/>
  <c r="W348" i="1" s="1"/>
  <c r="FR348" i="1"/>
  <c r="GL348" i="1"/>
  <c r="GN348" i="1"/>
  <c r="GO348" i="1"/>
  <c r="GV348" i="1"/>
  <c r="HC348" i="1"/>
  <c r="GX348" i="1" s="1"/>
  <c r="C349" i="1"/>
  <c r="D349" i="1"/>
  <c r="P349" i="1"/>
  <c r="AC349" i="1"/>
  <c r="AE349" i="1"/>
  <c r="AD349" i="1" s="1"/>
  <c r="AF349" i="1"/>
  <c r="CT349" i="1" s="1"/>
  <c r="S349" i="1" s="1"/>
  <c r="AG349" i="1"/>
  <c r="CU349" i="1" s="1"/>
  <c r="T349" i="1" s="1"/>
  <c r="AH349" i="1"/>
  <c r="CV349" i="1" s="1"/>
  <c r="U349" i="1" s="1"/>
  <c r="AI349" i="1"/>
  <c r="CW349" i="1" s="1"/>
  <c r="V349" i="1" s="1"/>
  <c r="AJ349" i="1"/>
  <c r="CX349" i="1" s="1"/>
  <c r="W349" i="1" s="1"/>
  <c r="CQ349" i="1"/>
  <c r="FR349" i="1"/>
  <c r="GL349" i="1"/>
  <c r="GN349" i="1"/>
  <c r="GO349" i="1"/>
  <c r="GV349" i="1"/>
  <c r="HC349" i="1" s="1"/>
  <c r="GX349" i="1" s="1"/>
  <c r="C350" i="1"/>
  <c r="D350" i="1"/>
  <c r="AC350" i="1"/>
  <c r="CQ350" i="1" s="1"/>
  <c r="P350" i="1" s="1"/>
  <c r="AE350" i="1"/>
  <c r="AF350" i="1"/>
  <c r="AG350" i="1"/>
  <c r="AH350" i="1"/>
  <c r="CV350" i="1" s="1"/>
  <c r="U350" i="1" s="1"/>
  <c r="AI350" i="1"/>
  <c r="CW350" i="1" s="1"/>
  <c r="V350" i="1" s="1"/>
  <c r="AJ350" i="1"/>
  <c r="CU350" i="1"/>
  <c r="T350" i="1" s="1"/>
  <c r="CX350" i="1"/>
  <c r="W350" i="1" s="1"/>
  <c r="FR350" i="1"/>
  <c r="GL350" i="1"/>
  <c r="GN350" i="1"/>
  <c r="GO350" i="1"/>
  <c r="GV350" i="1"/>
  <c r="HC350" i="1" s="1"/>
  <c r="GX350" i="1" s="1"/>
  <c r="C351" i="1"/>
  <c r="D351" i="1"/>
  <c r="P351" i="1"/>
  <c r="AC351" i="1"/>
  <c r="CQ351" i="1" s="1"/>
  <c r="AE351" i="1"/>
  <c r="AF351" i="1"/>
  <c r="CT351" i="1" s="1"/>
  <c r="S351" i="1" s="1"/>
  <c r="CZ351" i="1" s="1"/>
  <c r="Y351" i="1" s="1"/>
  <c r="AG351" i="1"/>
  <c r="CU351" i="1" s="1"/>
  <c r="T351" i="1" s="1"/>
  <c r="AH351" i="1"/>
  <c r="AI351" i="1"/>
  <c r="AJ351" i="1"/>
  <c r="CV351" i="1"/>
  <c r="U351" i="1" s="1"/>
  <c r="CW351" i="1"/>
  <c r="V351" i="1" s="1"/>
  <c r="CX351" i="1"/>
  <c r="W351" i="1" s="1"/>
  <c r="CY351" i="1"/>
  <c r="X351" i="1" s="1"/>
  <c r="FR351" i="1"/>
  <c r="GL351" i="1"/>
  <c r="GN351" i="1"/>
  <c r="GO351" i="1"/>
  <c r="GV351" i="1"/>
  <c r="HC351" i="1"/>
  <c r="GX351" i="1" s="1"/>
  <c r="C352" i="1"/>
  <c r="D352" i="1"/>
  <c r="S352" i="1"/>
  <c r="AC352" i="1"/>
  <c r="AE352" i="1"/>
  <c r="AD352" i="1" s="1"/>
  <c r="AF352" i="1"/>
  <c r="CT352" i="1" s="1"/>
  <c r="AG352" i="1"/>
  <c r="AH352" i="1"/>
  <c r="CV352" i="1" s="1"/>
  <c r="U352" i="1" s="1"/>
  <c r="AI352" i="1"/>
  <c r="CW352" i="1" s="1"/>
  <c r="V352" i="1" s="1"/>
  <c r="AJ352" i="1"/>
  <c r="CX352" i="1" s="1"/>
  <c r="W352" i="1" s="1"/>
  <c r="CQ352" i="1"/>
  <c r="P352" i="1" s="1"/>
  <c r="CR352" i="1"/>
  <c r="Q352" i="1" s="1"/>
  <c r="CS352" i="1"/>
  <c r="R352" i="1" s="1"/>
  <c r="GK352" i="1" s="1"/>
  <c r="CU352" i="1"/>
  <c r="T352" i="1" s="1"/>
  <c r="FR352" i="1"/>
  <c r="GL352" i="1"/>
  <c r="GN352" i="1"/>
  <c r="GO352" i="1"/>
  <c r="GV352" i="1"/>
  <c r="HC352" i="1" s="1"/>
  <c r="GX352" i="1"/>
  <c r="C353" i="1"/>
  <c r="D353" i="1"/>
  <c r="AC353" i="1"/>
  <c r="CQ353" i="1" s="1"/>
  <c r="P353" i="1" s="1"/>
  <c r="AD353" i="1"/>
  <c r="AE353" i="1"/>
  <c r="AF353" i="1"/>
  <c r="AG353" i="1"/>
  <c r="AH353" i="1"/>
  <c r="CV353" i="1" s="1"/>
  <c r="U353" i="1" s="1"/>
  <c r="AI353" i="1"/>
  <c r="AJ353" i="1"/>
  <c r="CX353" i="1" s="1"/>
  <c r="W353" i="1" s="1"/>
  <c r="CT353" i="1"/>
  <c r="S353" i="1" s="1"/>
  <c r="CU353" i="1"/>
  <c r="T353" i="1" s="1"/>
  <c r="CW353" i="1"/>
  <c r="V353" i="1" s="1"/>
  <c r="CY353" i="1"/>
  <c r="X353" i="1" s="1"/>
  <c r="CZ353" i="1"/>
  <c r="Y353" i="1" s="1"/>
  <c r="FR353" i="1"/>
  <c r="GL353" i="1"/>
  <c r="GN353" i="1"/>
  <c r="GO353" i="1"/>
  <c r="GV353" i="1"/>
  <c r="HC353" i="1" s="1"/>
  <c r="GX353" i="1" s="1"/>
  <c r="C354" i="1"/>
  <c r="D354" i="1"/>
  <c r="AC354" i="1"/>
  <c r="CQ354" i="1" s="1"/>
  <c r="P354" i="1" s="1"/>
  <c r="AE354" i="1"/>
  <c r="AF354" i="1"/>
  <c r="AG354" i="1"/>
  <c r="AH354" i="1"/>
  <c r="AI354" i="1"/>
  <c r="AJ354" i="1"/>
  <c r="CR354" i="1"/>
  <c r="Q354" i="1" s="1"/>
  <c r="CT354" i="1"/>
  <c r="S354" i="1" s="1"/>
  <c r="CU354" i="1"/>
  <c r="T354" i="1" s="1"/>
  <c r="CV354" i="1"/>
  <c r="U354" i="1" s="1"/>
  <c r="CW354" i="1"/>
  <c r="V354" i="1" s="1"/>
  <c r="CX354" i="1"/>
  <c r="W354" i="1" s="1"/>
  <c r="CY354" i="1"/>
  <c r="X354" i="1" s="1"/>
  <c r="FR354" i="1"/>
  <c r="GL354" i="1"/>
  <c r="GN354" i="1"/>
  <c r="GO354" i="1"/>
  <c r="GV354" i="1"/>
  <c r="HC354" i="1"/>
  <c r="GX354" i="1" s="1"/>
  <c r="D355" i="1"/>
  <c r="AC355" i="1"/>
  <c r="AE355" i="1"/>
  <c r="AF355" i="1"/>
  <c r="AG355" i="1"/>
  <c r="CU355" i="1" s="1"/>
  <c r="T355" i="1" s="1"/>
  <c r="AH355" i="1"/>
  <c r="CV355" i="1" s="1"/>
  <c r="U355" i="1" s="1"/>
  <c r="AI355" i="1"/>
  <c r="CW355" i="1" s="1"/>
  <c r="V355" i="1" s="1"/>
  <c r="AJ355" i="1"/>
  <c r="CX355" i="1" s="1"/>
  <c r="W355" i="1" s="1"/>
  <c r="CQ355" i="1"/>
  <c r="P355" i="1" s="1"/>
  <c r="CR355" i="1"/>
  <c r="Q355" i="1" s="1"/>
  <c r="CT355" i="1"/>
  <c r="S355" i="1" s="1"/>
  <c r="FR355" i="1"/>
  <c r="GL355" i="1"/>
  <c r="GN355" i="1"/>
  <c r="GO355" i="1"/>
  <c r="GV355" i="1"/>
  <c r="HC355" i="1"/>
  <c r="GX355" i="1" s="1"/>
  <c r="D356" i="1"/>
  <c r="AC356" i="1"/>
  <c r="AE356" i="1"/>
  <c r="CR356" i="1" s="1"/>
  <c r="Q356" i="1" s="1"/>
  <c r="AF356" i="1"/>
  <c r="CT356" i="1" s="1"/>
  <c r="S356" i="1" s="1"/>
  <c r="AG356" i="1"/>
  <c r="AH356" i="1"/>
  <c r="CV356" i="1" s="1"/>
  <c r="U356" i="1" s="1"/>
  <c r="AI356" i="1"/>
  <c r="CW356" i="1" s="1"/>
  <c r="V356" i="1" s="1"/>
  <c r="AJ356" i="1"/>
  <c r="CQ356" i="1"/>
  <c r="P356" i="1" s="1"/>
  <c r="CS356" i="1"/>
  <c r="R356" i="1" s="1"/>
  <c r="GK356" i="1" s="1"/>
  <c r="CU356" i="1"/>
  <c r="T356" i="1" s="1"/>
  <c r="CX356" i="1"/>
  <c r="W356" i="1" s="1"/>
  <c r="FR356" i="1"/>
  <c r="GL356" i="1"/>
  <c r="GN356" i="1"/>
  <c r="GO356" i="1"/>
  <c r="GV356" i="1"/>
  <c r="HC356" i="1" s="1"/>
  <c r="GX356" i="1" s="1"/>
  <c r="C357" i="1"/>
  <c r="D357" i="1"/>
  <c r="S357" i="1"/>
  <c r="CY357" i="1" s="1"/>
  <c r="X357" i="1" s="1"/>
  <c r="AC357" i="1"/>
  <c r="CQ357" i="1" s="1"/>
  <c r="P357" i="1" s="1"/>
  <c r="AD357" i="1"/>
  <c r="AB357" i="1" s="1"/>
  <c r="AE357" i="1"/>
  <c r="AF357" i="1"/>
  <c r="CT357" i="1" s="1"/>
  <c r="AG357" i="1"/>
  <c r="CU357" i="1" s="1"/>
  <c r="T357" i="1" s="1"/>
  <c r="AH357" i="1"/>
  <c r="AI357" i="1"/>
  <c r="AJ357" i="1"/>
  <c r="CV357" i="1"/>
  <c r="U357" i="1" s="1"/>
  <c r="CW357" i="1"/>
  <c r="V357" i="1" s="1"/>
  <c r="CX357" i="1"/>
  <c r="W357" i="1" s="1"/>
  <c r="CZ357" i="1"/>
  <c r="Y357" i="1" s="1"/>
  <c r="FR357" i="1"/>
  <c r="GL357" i="1"/>
  <c r="GN357" i="1"/>
  <c r="GO357" i="1"/>
  <c r="GV357" i="1"/>
  <c r="HC357" i="1" s="1"/>
  <c r="GX357" i="1" s="1"/>
  <c r="D358" i="1"/>
  <c r="AC358" i="1"/>
  <c r="AE358" i="1"/>
  <c r="AF358" i="1"/>
  <c r="AG358" i="1"/>
  <c r="AH358" i="1"/>
  <c r="CV358" i="1" s="1"/>
  <c r="U358" i="1" s="1"/>
  <c r="AI358" i="1"/>
  <c r="CW358" i="1" s="1"/>
  <c r="V358" i="1" s="1"/>
  <c r="AJ358" i="1"/>
  <c r="CX358" i="1" s="1"/>
  <c r="W358" i="1" s="1"/>
  <c r="CQ358" i="1"/>
  <c r="P358" i="1" s="1"/>
  <c r="CR358" i="1"/>
  <c r="Q358" i="1" s="1"/>
  <c r="CT358" i="1"/>
  <c r="S358" i="1" s="1"/>
  <c r="CU358" i="1"/>
  <c r="T358" i="1" s="1"/>
  <c r="FR358" i="1"/>
  <c r="GL358" i="1"/>
  <c r="GN358" i="1"/>
  <c r="GO358" i="1"/>
  <c r="GV358" i="1"/>
  <c r="HC358" i="1"/>
  <c r="GX358" i="1" s="1"/>
  <c r="D359" i="1"/>
  <c r="T359" i="1"/>
  <c r="AC359" i="1"/>
  <c r="AE359" i="1"/>
  <c r="CS359" i="1" s="1"/>
  <c r="R359" i="1" s="1"/>
  <c r="GK359" i="1" s="1"/>
  <c r="AF359" i="1"/>
  <c r="CT359" i="1" s="1"/>
  <c r="S359" i="1" s="1"/>
  <c r="AG359" i="1"/>
  <c r="CU359" i="1" s="1"/>
  <c r="AH359" i="1"/>
  <c r="AI359" i="1"/>
  <c r="AJ359" i="1"/>
  <c r="CX359" i="1" s="1"/>
  <c r="W359" i="1" s="1"/>
  <c r="CQ359" i="1"/>
  <c r="P359" i="1" s="1"/>
  <c r="CR359" i="1"/>
  <c r="Q359" i="1" s="1"/>
  <c r="CV359" i="1"/>
  <c r="U359" i="1" s="1"/>
  <c r="CW359" i="1"/>
  <c r="V359" i="1" s="1"/>
  <c r="FR359" i="1"/>
  <c r="GL359" i="1"/>
  <c r="GN359" i="1"/>
  <c r="GO359" i="1"/>
  <c r="GV359" i="1"/>
  <c r="HC359" i="1" s="1"/>
  <c r="GX359" i="1"/>
  <c r="D360" i="1"/>
  <c r="AC360" i="1"/>
  <c r="AE360" i="1"/>
  <c r="AF360" i="1"/>
  <c r="CT360" i="1" s="1"/>
  <c r="S360" i="1" s="1"/>
  <c r="CZ360" i="1" s="1"/>
  <c r="Y360" i="1" s="1"/>
  <c r="AG360" i="1"/>
  <c r="CU360" i="1" s="1"/>
  <c r="T360" i="1" s="1"/>
  <c r="AH360" i="1"/>
  <c r="CV360" i="1" s="1"/>
  <c r="U360" i="1" s="1"/>
  <c r="AI360" i="1"/>
  <c r="CW360" i="1" s="1"/>
  <c r="V360" i="1" s="1"/>
  <c r="AJ360" i="1"/>
  <c r="CX360" i="1"/>
  <c r="W360" i="1" s="1"/>
  <c r="CY360" i="1"/>
  <c r="X360" i="1" s="1"/>
  <c r="FR360" i="1"/>
  <c r="GL360" i="1"/>
  <c r="GN360" i="1"/>
  <c r="GO360" i="1"/>
  <c r="GV360" i="1"/>
  <c r="HC360" i="1" s="1"/>
  <c r="GX360" i="1" s="1"/>
  <c r="C361" i="1"/>
  <c r="D361" i="1"/>
  <c r="V361" i="1"/>
  <c r="AC361" i="1"/>
  <c r="CQ361" i="1" s="1"/>
  <c r="P361" i="1" s="1"/>
  <c r="AE361" i="1"/>
  <c r="AD361" i="1" s="1"/>
  <c r="AF361" i="1"/>
  <c r="CT361" i="1" s="1"/>
  <c r="S361" i="1" s="1"/>
  <c r="AG361" i="1"/>
  <c r="AH361" i="1"/>
  <c r="AI361" i="1"/>
  <c r="AJ361" i="1"/>
  <c r="CX361" i="1" s="1"/>
  <c r="W361" i="1" s="1"/>
  <c r="CU361" i="1"/>
  <c r="T361" i="1" s="1"/>
  <c r="CV361" i="1"/>
  <c r="U361" i="1" s="1"/>
  <c r="CW361" i="1"/>
  <c r="FR361" i="1"/>
  <c r="GL361" i="1"/>
  <c r="GN361" i="1"/>
  <c r="GO361" i="1"/>
  <c r="GV361" i="1"/>
  <c r="HC361" i="1" s="1"/>
  <c r="GX361" i="1"/>
  <c r="D362" i="1"/>
  <c r="V362" i="1"/>
  <c r="AC362" i="1"/>
  <c r="AE362" i="1"/>
  <c r="AF362" i="1"/>
  <c r="AG362" i="1"/>
  <c r="CU362" i="1" s="1"/>
  <c r="T362" i="1" s="1"/>
  <c r="AH362" i="1"/>
  <c r="CV362" i="1" s="1"/>
  <c r="U362" i="1" s="1"/>
  <c r="AI362" i="1"/>
  <c r="AJ362" i="1"/>
  <c r="CX362" i="1" s="1"/>
  <c r="W362" i="1" s="1"/>
  <c r="CQ362" i="1"/>
  <c r="P362" i="1" s="1"/>
  <c r="CW362" i="1"/>
  <c r="FR362" i="1"/>
  <c r="GL362" i="1"/>
  <c r="GN362" i="1"/>
  <c r="GO362" i="1"/>
  <c r="GV362" i="1"/>
  <c r="HC362" i="1"/>
  <c r="GX362" i="1" s="1"/>
  <c r="D363" i="1"/>
  <c r="AC363" i="1"/>
  <c r="CQ363" i="1" s="1"/>
  <c r="P363" i="1" s="1"/>
  <c r="AE363" i="1"/>
  <c r="AF363" i="1"/>
  <c r="CT363" i="1" s="1"/>
  <c r="S363" i="1" s="1"/>
  <c r="CZ363" i="1" s="1"/>
  <c r="Y363" i="1" s="1"/>
  <c r="AG363" i="1"/>
  <c r="CU363" i="1" s="1"/>
  <c r="T363" i="1" s="1"/>
  <c r="AH363" i="1"/>
  <c r="AI363" i="1"/>
  <c r="AJ363" i="1"/>
  <c r="CV363" i="1"/>
  <c r="U363" i="1" s="1"/>
  <c r="CW363" i="1"/>
  <c r="V363" i="1" s="1"/>
  <c r="CX363" i="1"/>
  <c r="W363" i="1" s="1"/>
  <c r="CY363" i="1"/>
  <c r="X363" i="1" s="1"/>
  <c r="FR363" i="1"/>
  <c r="GL363" i="1"/>
  <c r="GN363" i="1"/>
  <c r="GO363" i="1"/>
  <c r="GV363" i="1"/>
  <c r="HC363" i="1" s="1"/>
  <c r="GX363" i="1" s="1"/>
  <c r="D364" i="1"/>
  <c r="U364" i="1"/>
  <c r="W364" i="1"/>
  <c r="AC364" i="1"/>
  <c r="AE364" i="1"/>
  <c r="AD364" i="1" s="1"/>
  <c r="AF364" i="1"/>
  <c r="AG364" i="1"/>
  <c r="CU364" i="1" s="1"/>
  <c r="T364" i="1" s="1"/>
  <c r="AH364" i="1"/>
  <c r="CV364" i="1" s="1"/>
  <c r="AI364" i="1"/>
  <c r="CW364" i="1" s="1"/>
  <c r="V364" i="1" s="1"/>
  <c r="AJ364" i="1"/>
  <c r="CX364" i="1" s="1"/>
  <c r="CQ364" i="1"/>
  <c r="P364" i="1" s="1"/>
  <c r="CR364" i="1"/>
  <c r="Q364" i="1" s="1"/>
  <c r="CS364" i="1"/>
  <c r="R364" i="1" s="1"/>
  <c r="GK364" i="1" s="1"/>
  <c r="CT364" i="1"/>
  <c r="S364" i="1" s="1"/>
  <c r="FR364" i="1"/>
  <c r="GL364" i="1"/>
  <c r="GN364" i="1"/>
  <c r="GO364" i="1"/>
  <c r="GV364" i="1"/>
  <c r="HC364" i="1" s="1"/>
  <c r="GX364" i="1" s="1"/>
  <c r="C365" i="1"/>
  <c r="D365" i="1"/>
  <c r="AC365" i="1"/>
  <c r="CQ365" i="1" s="1"/>
  <c r="P365" i="1" s="1"/>
  <c r="AE365" i="1"/>
  <c r="AF365" i="1"/>
  <c r="CT365" i="1" s="1"/>
  <c r="S365" i="1" s="1"/>
  <c r="CZ365" i="1" s="1"/>
  <c r="Y365" i="1" s="1"/>
  <c r="AG365" i="1"/>
  <c r="AH365" i="1"/>
  <c r="AI365" i="1"/>
  <c r="AJ365" i="1"/>
  <c r="CU365" i="1"/>
  <c r="T365" i="1" s="1"/>
  <c r="CV365" i="1"/>
  <c r="U365" i="1" s="1"/>
  <c r="CW365" i="1"/>
  <c r="V365" i="1" s="1"/>
  <c r="CX365" i="1"/>
  <c r="W365" i="1" s="1"/>
  <c r="FR365" i="1"/>
  <c r="GL365" i="1"/>
  <c r="GN365" i="1"/>
  <c r="GO365" i="1"/>
  <c r="GV365" i="1"/>
  <c r="HC365" i="1" s="1"/>
  <c r="GX365" i="1"/>
  <c r="C366" i="1"/>
  <c r="D366" i="1"/>
  <c r="AC366" i="1"/>
  <c r="CQ366" i="1" s="1"/>
  <c r="P366" i="1" s="1"/>
  <c r="AE366" i="1"/>
  <c r="AF366" i="1"/>
  <c r="AG366" i="1"/>
  <c r="CU366" i="1" s="1"/>
  <c r="T366" i="1" s="1"/>
  <c r="AH366" i="1"/>
  <c r="CV366" i="1" s="1"/>
  <c r="U366" i="1" s="1"/>
  <c r="AI366" i="1"/>
  <c r="CW366" i="1" s="1"/>
  <c r="V366" i="1" s="1"/>
  <c r="AJ366" i="1"/>
  <c r="CX366" i="1" s="1"/>
  <c r="W366" i="1" s="1"/>
  <c r="FR366" i="1"/>
  <c r="GL366" i="1"/>
  <c r="GN366" i="1"/>
  <c r="GO366" i="1"/>
  <c r="GV366" i="1"/>
  <c r="HC366" i="1" s="1"/>
  <c r="GX366" i="1" s="1"/>
  <c r="D367" i="1"/>
  <c r="AC367" i="1"/>
  <c r="AE367" i="1"/>
  <c r="AD367" i="1" s="1"/>
  <c r="AB367" i="1" s="1"/>
  <c r="AF367" i="1"/>
  <c r="CT367" i="1" s="1"/>
  <c r="S367" i="1" s="1"/>
  <c r="AG367" i="1"/>
  <c r="AH367" i="1"/>
  <c r="AI367" i="1"/>
  <c r="AJ367" i="1"/>
  <c r="CX367" i="1" s="1"/>
  <c r="W367" i="1" s="1"/>
  <c r="CQ367" i="1"/>
  <c r="P367" i="1" s="1"/>
  <c r="CU367" i="1"/>
  <c r="T367" i="1" s="1"/>
  <c r="CV367" i="1"/>
  <c r="U367" i="1" s="1"/>
  <c r="CW367" i="1"/>
  <c r="V367" i="1" s="1"/>
  <c r="FR367" i="1"/>
  <c r="GL367" i="1"/>
  <c r="GN367" i="1"/>
  <c r="GO367" i="1"/>
  <c r="GV367" i="1"/>
  <c r="HC367" i="1"/>
  <c r="GX367" i="1" s="1"/>
  <c r="D368" i="1"/>
  <c r="T368" i="1"/>
  <c r="AC368" i="1"/>
  <c r="AE368" i="1"/>
  <c r="AD368" i="1" s="1"/>
  <c r="AF368" i="1"/>
  <c r="CT368" i="1" s="1"/>
  <c r="S368" i="1" s="1"/>
  <c r="AG368" i="1"/>
  <c r="CU368" i="1" s="1"/>
  <c r="AH368" i="1"/>
  <c r="CV368" i="1" s="1"/>
  <c r="U368" i="1" s="1"/>
  <c r="AI368" i="1"/>
  <c r="CW368" i="1" s="1"/>
  <c r="V368" i="1" s="1"/>
  <c r="AJ368" i="1"/>
  <c r="CX368" i="1" s="1"/>
  <c r="W368" i="1" s="1"/>
  <c r="FR368" i="1"/>
  <c r="GL368" i="1"/>
  <c r="GN368" i="1"/>
  <c r="GO368" i="1"/>
  <c r="GV368" i="1"/>
  <c r="HC368" i="1" s="1"/>
  <c r="GX368" i="1" s="1"/>
  <c r="D369" i="1"/>
  <c r="I369" i="1"/>
  <c r="K369" i="1"/>
  <c r="V369" i="1"/>
  <c r="AC369" i="1"/>
  <c r="AE369" i="1"/>
  <c r="AD369" i="1" s="1"/>
  <c r="AF369" i="1"/>
  <c r="CT369" i="1" s="1"/>
  <c r="S369" i="1" s="1"/>
  <c r="AG369" i="1"/>
  <c r="CU369" i="1" s="1"/>
  <c r="T369" i="1" s="1"/>
  <c r="AH369" i="1"/>
  <c r="CV369" i="1" s="1"/>
  <c r="U369" i="1" s="1"/>
  <c r="AI369" i="1"/>
  <c r="CW369" i="1" s="1"/>
  <c r="AJ369" i="1"/>
  <c r="CX369" i="1" s="1"/>
  <c r="W369" i="1" s="1"/>
  <c r="FR369" i="1"/>
  <c r="GL369" i="1"/>
  <c r="GN369" i="1"/>
  <c r="GO369" i="1"/>
  <c r="GV369" i="1"/>
  <c r="HC369" i="1" s="1"/>
  <c r="GX369" i="1" s="1"/>
  <c r="D370" i="1"/>
  <c r="I370" i="1"/>
  <c r="K370" i="1"/>
  <c r="AC370" i="1"/>
  <c r="CQ370" i="1" s="1"/>
  <c r="P370" i="1" s="1"/>
  <c r="AE370" i="1"/>
  <c r="AF370" i="1"/>
  <c r="CT370" i="1" s="1"/>
  <c r="S370" i="1" s="1"/>
  <c r="AG370" i="1"/>
  <c r="CU370" i="1" s="1"/>
  <c r="T370" i="1" s="1"/>
  <c r="AH370" i="1"/>
  <c r="CV370" i="1" s="1"/>
  <c r="U370" i="1" s="1"/>
  <c r="AI370" i="1"/>
  <c r="CW370" i="1" s="1"/>
  <c r="V370" i="1" s="1"/>
  <c r="AJ370" i="1"/>
  <c r="CX370" i="1" s="1"/>
  <c r="W370" i="1" s="1"/>
  <c r="FR370" i="1"/>
  <c r="GL370" i="1"/>
  <c r="GN370" i="1"/>
  <c r="GO370" i="1"/>
  <c r="GV370" i="1"/>
  <c r="HC370" i="1"/>
  <c r="GX370" i="1" s="1"/>
  <c r="B372" i="1"/>
  <c r="B292" i="1" s="1"/>
  <c r="C372" i="1"/>
  <c r="C292" i="1" s="1"/>
  <c r="D372" i="1"/>
  <c r="D292" i="1" s="1"/>
  <c r="F372" i="1"/>
  <c r="F292" i="1" s="1"/>
  <c r="G372" i="1"/>
  <c r="BX372" i="1"/>
  <c r="AO372" i="1" s="1"/>
  <c r="CK372" i="1"/>
  <c r="CK292" i="1" s="1"/>
  <c r="CL372" i="1"/>
  <c r="CM372" i="1"/>
  <c r="CM292" i="1" s="1"/>
  <c r="D402" i="1"/>
  <c r="E404" i="1"/>
  <c r="Z404" i="1"/>
  <c r="AA404" i="1"/>
  <c r="AM404" i="1"/>
  <c r="AN404" i="1"/>
  <c r="BE404" i="1"/>
  <c r="BF404" i="1"/>
  <c r="BG404" i="1"/>
  <c r="BH404" i="1"/>
  <c r="BI404" i="1"/>
  <c r="BJ404" i="1"/>
  <c r="BK404" i="1"/>
  <c r="BL404" i="1"/>
  <c r="BM404" i="1"/>
  <c r="BN404" i="1"/>
  <c r="BO404" i="1"/>
  <c r="BP404" i="1"/>
  <c r="BQ404" i="1"/>
  <c r="BR404" i="1"/>
  <c r="BS404" i="1"/>
  <c r="BT404" i="1"/>
  <c r="BU404" i="1"/>
  <c r="BV404" i="1"/>
  <c r="BW404" i="1"/>
  <c r="CM404" i="1"/>
  <c r="CN404" i="1"/>
  <c r="CO404" i="1"/>
  <c r="CP404" i="1"/>
  <c r="CQ404" i="1"/>
  <c r="CR404" i="1"/>
  <c r="CS404" i="1"/>
  <c r="CT404" i="1"/>
  <c r="CU404" i="1"/>
  <c r="CV404" i="1"/>
  <c r="CW404" i="1"/>
  <c r="CX404" i="1"/>
  <c r="CY404" i="1"/>
  <c r="CZ404" i="1"/>
  <c r="DA404" i="1"/>
  <c r="DB404" i="1"/>
  <c r="DC404" i="1"/>
  <c r="DD404" i="1"/>
  <c r="DE404" i="1"/>
  <c r="DF404" i="1"/>
  <c r="DG404" i="1"/>
  <c r="DH404" i="1"/>
  <c r="DI404" i="1"/>
  <c r="DJ404" i="1"/>
  <c r="DK404" i="1"/>
  <c r="DL404" i="1"/>
  <c r="DM404" i="1"/>
  <c r="DN404" i="1"/>
  <c r="DO404" i="1"/>
  <c r="DP404" i="1"/>
  <c r="DQ404" i="1"/>
  <c r="DR404" i="1"/>
  <c r="DS404" i="1"/>
  <c r="DT404" i="1"/>
  <c r="DU404" i="1"/>
  <c r="DV404" i="1"/>
  <c r="DW404" i="1"/>
  <c r="DX404" i="1"/>
  <c r="DY404" i="1"/>
  <c r="DZ404" i="1"/>
  <c r="EA404" i="1"/>
  <c r="EB404" i="1"/>
  <c r="EC404" i="1"/>
  <c r="ED404" i="1"/>
  <c r="EE404" i="1"/>
  <c r="EF404" i="1"/>
  <c r="EG404" i="1"/>
  <c r="EH404" i="1"/>
  <c r="EI404" i="1"/>
  <c r="EJ404" i="1"/>
  <c r="EK404" i="1"/>
  <c r="EL404" i="1"/>
  <c r="EM404" i="1"/>
  <c r="EN404" i="1"/>
  <c r="EO404" i="1"/>
  <c r="EP404" i="1"/>
  <c r="EQ404" i="1"/>
  <c r="ER404" i="1"/>
  <c r="ES404" i="1"/>
  <c r="ET404" i="1"/>
  <c r="EU404" i="1"/>
  <c r="EV404" i="1"/>
  <c r="EW404" i="1"/>
  <c r="EX404" i="1"/>
  <c r="EY404" i="1"/>
  <c r="EZ404" i="1"/>
  <c r="FA404" i="1"/>
  <c r="FB404" i="1"/>
  <c r="FC404" i="1"/>
  <c r="FD404" i="1"/>
  <c r="FE404" i="1"/>
  <c r="FF404" i="1"/>
  <c r="FG404" i="1"/>
  <c r="FH404" i="1"/>
  <c r="FI404" i="1"/>
  <c r="FJ404" i="1"/>
  <c r="FK404" i="1"/>
  <c r="FL404" i="1"/>
  <c r="FM404" i="1"/>
  <c r="FN404" i="1"/>
  <c r="FO404" i="1"/>
  <c r="FP404" i="1"/>
  <c r="FQ404" i="1"/>
  <c r="FR404" i="1"/>
  <c r="FS404" i="1"/>
  <c r="FT404" i="1"/>
  <c r="FU404" i="1"/>
  <c r="FV404" i="1"/>
  <c r="FW404" i="1"/>
  <c r="FX404" i="1"/>
  <c r="FY404" i="1"/>
  <c r="FZ404" i="1"/>
  <c r="GA404" i="1"/>
  <c r="GB404" i="1"/>
  <c r="GC404" i="1"/>
  <c r="GD404" i="1"/>
  <c r="GE404" i="1"/>
  <c r="GF404" i="1"/>
  <c r="GG404" i="1"/>
  <c r="GH404" i="1"/>
  <c r="GI404" i="1"/>
  <c r="GJ404" i="1"/>
  <c r="GK404" i="1"/>
  <c r="GL404" i="1"/>
  <c r="GM404" i="1"/>
  <c r="GN404" i="1"/>
  <c r="GO404" i="1"/>
  <c r="GP404" i="1"/>
  <c r="GQ404" i="1"/>
  <c r="GR404" i="1"/>
  <c r="GS404" i="1"/>
  <c r="GT404" i="1"/>
  <c r="GU404" i="1"/>
  <c r="GV404" i="1"/>
  <c r="GW404" i="1"/>
  <c r="GX404" i="1"/>
  <c r="C406" i="1"/>
  <c r="D406" i="1"/>
  <c r="W406" i="1"/>
  <c r="AC406" i="1"/>
  <c r="AE406" i="1"/>
  <c r="AF406" i="1"/>
  <c r="AG406" i="1"/>
  <c r="CU406" i="1" s="1"/>
  <c r="T406" i="1" s="1"/>
  <c r="AH406" i="1"/>
  <c r="CV406" i="1" s="1"/>
  <c r="U406" i="1" s="1"/>
  <c r="AI406" i="1"/>
  <c r="CW406" i="1" s="1"/>
  <c r="V406" i="1" s="1"/>
  <c r="AJ406" i="1"/>
  <c r="CX406" i="1" s="1"/>
  <c r="FR406" i="1"/>
  <c r="GL406" i="1"/>
  <c r="GN406" i="1"/>
  <c r="GO406" i="1"/>
  <c r="GV406" i="1"/>
  <c r="HC406" i="1" s="1"/>
  <c r="GX406" i="1" s="1"/>
  <c r="C407" i="1"/>
  <c r="D407" i="1"/>
  <c r="AC407" i="1"/>
  <c r="AE407" i="1"/>
  <c r="AD407" i="1" s="1"/>
  <c r="AF407" i="1"/>
  <c r="CT407" i="1" s="1"/>
  <c r="S407" i="1" s="1"/>
  <c r="AG407" i="1"/>
  <c r="AH407" i="1"/>
  <c r="AI407" i="1"/>
  <c r="CW407" i="1" s="1"/>
  <c r="V407" i="1" s="1"/>
  <c r="AJ407" i="1"/>
  <c r="CX407" i="1" s="1"/>
  <c r="W407" i="1" s="1"/>
  <c r="CR407" i="1"/>
  <c r="Q407" i="1" s="1"/>
  <c r="CS407" i="1"/>
  <c r="R407" i="1" s="1"/>
  <c r="GK407" i="1" s="1"/>
  <c r="CU407" i="1"/>
  <c r="T407" i="1" s="1"/>
  <c r="CV407" i="1"/>
  <c r="U407" i="1" s="1"/>
  <c r="FR407" i="1"/>
  <c r="GL407" i="1"/>
  <c r="GN407" i="1"/>
  <c r="GO407" i="1"/>
  <c r="GV407" i="1"/>
  <c r="HC407" i="1" s="1"/>
  <c r="GX407" i="1" s="1"/>
  <c r="D408" i="1"/>
  <c r="AC408" i="1"/>
  <c r="AE408" i="1"/>
  <c r="AF408" i="1"/>
  <c r="AG408" i="1"/>
  <c r="CU408" i="1" s="1"/>
  <c r="T408" i="1" s="1"/>
  <c r="AH408" i="1"/>
  <c r="CV408" i="1" s="1"/>
  <c r="U408" i="1" s="1"/>
  <c r="AI408" i="1"/>
  <c r="CW408" i="1" s="1"/>
  <c r="V408" i="1" s="1"/>
  <c r="AJ408" i="1"/>
  <c r="CX408" i="1" s="1"/>
  <c r="W408" i="1" s="1"/>
  <c r="FR408" i="1"/>
  <c r="GL408" i="1"/>
  <c r="GN408" i="1"/>
  <c r="CB421" i="1" s="1"/>
  <c r="GO408" i="1"/>
  <c r="GV408" i="1"/>
  <c r="HC408" i="1"/>
  <c r="GX408" i="1" s="1"/>
  <c r="D409" i="1"/>
  <c r="R409" i="1"/>
  <c r="GK409" i="1" s="1"/>
  <c r="AC409" i="1"/>
  <c r="CQ409" i="1" s="1"/>
  <c r="P409" i="1" s="1"/>
  <c r="AE409" i="1"/>
  <c r="AD409" i="1" s="1"/>
  <c r="AF409" i="1"/>
  <c r="AG409" i="1"/>
  <c r="AH409" i="1"/>
  <c r="CV409" i="1" s="1"/>
  <c r="U409" i="1" s="1"/>
  <c r="AI409" i="1"/>
  <c r="CW409" i="1" s="1"/>
  <c r="V409" i="1" s="1"/>
  <c r="AJ409" i="1"/>
  <c r="CX409" i="1" s="1"/>
  <c r="W409" i="1" s="1"/>
  <c r="CR409" i="1"/>
  <c r="Q409" i="1" s="1"/>
  <c r="CS409" i="1"/>
  <c r="CT409" i="1"/>
  <c r="S409" i="1" s="1"/>
  <c r="CP409" i="1" s="1"/>
  <c r="O409" i="1" s="1"/>
  <c r="CU409" i="1"/>
  <c r="T409" i="1" s="1"/>
  <c r="FR409" i="1"/>
  <c r="GL409" i="1"/>
  <c r="GN409" i="1"/>
  <c r="GO409" i="1"/>
  <c r="GV409" i="1"/>
  <c r="HC409" i="1"/>
  <c r="GX409" i="1" s="1"/>
  <c r="C410" i="1"/>
  <c r="D410" i="1"/>
  <c r="W410" i="1"/>
  <c r="AC410" i="1"/>
  <c r="CQ410" i="1" s="1"/>
  <c r="P410" i="1" s="1"/>
  <c r="AE410" i="1"/>
  <c r="AF410" i="1"/>
  <c r="AG410" i="1"/>
  <c r="CU410" i="1" s="1"/>
  <c r="T410" i="1" s="1"/>
  <c r="AH410" i="1"/>
  <c r="CV410" i="1" s="1"/>
  <c r="U410" i="1" s="1"/>
  <c r="AI410" i="1"/>
  <c r="AJ410" i="1"/>
  <c r="CT410" i="1"/>
  <c r="S410" i="1" s="1"/>
  <c r="CW410" i="1"/>
  <c r="V410" i="1" s="1"/>
  <c r="CX410" i="1"/>
  <c r="FR410" i="1"/>
  <c r="GL410" i="1"/>
  <c r="GN410" i="1"/>
  <c r="GO410" i="1"/>
  <c r="GV410" i="1"/>
  <c r="HC410" i="1"/>
  <c r="GX410" i="1" s="1"/>
  <c r="C411" i="1"/>
  <c r="D411" i="1"/>
  <c r="AC411" i="1"/>
  <c r="AE411" i="1"/>
  <c r="AF411" i="1"/>
  <c r="CT411" i="1" s="1"/>
  <c r="S411" i="1" s="1"/>
  <c r="AG411" i="1"/>
  <c r="CU411" i="1" s="1"/>
  <c r="T411" i="1" s="1"/>
  <c r="AH411" i="1"/>
  <c r="CV411" i="1" s="1"/>
  <c r="U411" i="1" s="1"/>
  <c r="AI411" i="1"/>
  <c r="CW411" i="1" s="1"/>
  <c r="V411" i="1" s="1"/>
  <c r="AJ411" i="1"/>
  <c r="CX411" i="1" s="1"/>
  <c r="W411" i="1" s="1"/>
  <c r="FR411" i="1"/>
  <c r="GL411" i="1"/>
  <c r="GN411" i="1"/>
  <c r="GO411" i="1"/>
  <c r="GV411" i="1"/>
  <c r="HC411" i="1"/>
  <c r="GX411" i="1" s="1"/>
  <c r="D412" i="1"/>
  <c r="AC412" i="1"/>
  <c r="AE412" i="1"/>
  <c r="AF412" i="1"/>
  <c r="AG412" i="1"/>
  <c r="CU412" i="1" s="1"/>
  <c r="T412" i="1" s="1"/>
  <c r="AH412" i="1"/>
  <c r="CV412" i="1" s="1"/>
  <c r="U412" i="1" s="1"/>
  <c r="AI412" i="1"/>
  <c r="CW412" i="1" s="1"/>
  <c r="V412" i="1" s="1"/>
  <c r="AJ412" i="1"/>
  <c r="CX412" i="1" s="1"/>
  <c r="W412" i="1" s="1"/>
  <c r="CQ412" i="1"/>
  <c r="P412" i="1" s="1"/>
  <c r="CR412" i="1"/>
  <c r="Q412" i="1" s="1"/>
  <c r="CS412" i="1"/>
  <c r="FR412" i="1"/>
  <c r="GL412" i="1"/>
  <c r="GN412" i="1"/>
  <c r="GO412" i="1"/>
  <c r="GV412" i="1"/>
  <c r="HC412" i="1" s="1"/>
  <c r="GX412" i="1" s="1"/>
  <c r="D413" i="1"/>
  <c r="AC413" i="1"/>
  <c r="CQ413" i="1" s="1"/>
  <c r="P413" i="1" s="1"/>
  <c r="AE413" i="1"/>
  <c r="AF413" i="1"/>
  <c r="CT413" i="1" s="1"/>
  <c r="S413" i="1" s="1"/>
  <c r="AG413" i="1"/>
  <c r="AH413" i="1"/>
  <c r="CV413" i="1" s="1"/>
  <c r="U413" i="1" s="1"/>
  <c r="AI413" i="1"/>
  <c r="CW413" i="1" s="1"/>
  <c r="V413" i="1" s="1"/>
  <c r="AJ413" i="1"/>
  <c r="CU413" i="1"/>
  <c r="T413" i="1" s="1"/>
  <c r="CX413" i="1"/>
  <c r="W413" i="1" s="1"/>
  <c r="FR413" i="1"/>
  <c r="GL413" i="1"/>
  <c r="GN413" i="1"/>
  <c r="GO413" i="1"/>
  <c r="GV413" i="1"/>
  <c r="HC413" i="1" s="1"/>
  <c r="GX413" i="1" s="1"/>
  <c r="C414" i="1"/>
  <c r="D414" i="1"/>
  <c r="AC414" i="1"/>
  <c r="CQ414" i="1" s="1"/>
  <c r="P414" i="1" s="1"/>
  <c r="AE414" i="1"/>
  <c r="CS414" i="1" s="1"/>
  <c r="R414" i="1" s="1"/>
  <c r="GK414" i="1" s="1"/>
  <c r="AF414" i="1"/>
  <c r="CT414" i="1" s="1"/>
  <c r="S414" i="1" s="1"/>
  <c r="AG414" i="1"/>
  <c r="CU414" i="1" s="1"/>
  <c r="T414" i="1" s="1"/>
  <c r="AH414" i="1"/>
  <c r="CV414" i="1" s="1"/>
  <c r="U414" i="1" s="1"/>
  <c r="AI414" i="1"/>
  <c r="CW414" i="1" s="1"/>
  <c r="V414" i="1" s="1"/>
  <c r="AJ414" i="1"/>
  <c r="CX414" i="1" s="1"/>
  <c r="W414" i="1" s="1"/>
  <c r="FR414" i="1"/>
  <c r="GL414" i="1"/>
  <c r="GN414" i="1"/>
  <c r="GO414" i="1"/>
  <c r="GV414" i="1"/>
  <c r="HC414" i="1" s="1"/>
  <c r="GX414" i="1" s="1"/>
  <c r="D415" i="1"/>
  <c r="U415" i="1"/>
  <c r="AC415" i="1"/>
  <c r="AE415" i="1"/>
  <c r="AD415" i="1" s="1"/>
  <c r="AF415" i="1"/>
  <c r="CT415" i="1" s="1"/>
  <c r="S415" i="1" s="1"/>
  <c r="AG415" i="1"/>
  <c r="CU415" i="1" s="1"/>
  <c r="T415" i="1" s="1"/>
  <c r="AH415" i="1"/>
  <c r="AI415" i="1"/>
  <c r="CW415" i="1" s="1"/>
  <c r="V415" i="1" s="1"/>
  <c r="AJ415" i="1"/>
  <c r="CX415" i="1" s="1"/>
  <c r="W415" i="1" s="1"/>
  <c r="CR415" i="1"/>
  <c r="Q415" i="1" s="1"/>
  <c r="CS415" i="1"/>
  <c r="R415" i="1" s="1"/>
  <c r="GK415" i="1" s="1"/>
  <c r="CV415" i="1"/>
  <c r="FR415" i="1"/>
  <c r="GL415" i="1"/>
  <c r="GN415" i="1"/>
  <c r="GO415" i="1"/>
  <c r="GV415" i="1"/>
  <c r="HC415" i="1" s="1"/>
  <c r="GX415" i="1"/>
  <c r="D416" i="1"/>
  <c r="AC416" i="1"/>
  <c r="CQ416" i="1" s="1"/>
  <c r="P416" i="1" s="1"/>
  <c r="AE416" i="1"/>
  <c r="AF416" i="1"/>
  <c r="CT416" i="1" s="1"/>
  <c r="S416" i="1" s="1"/>
  <c r="CY416" i="1" s="1"/>
  <c r="X416" i="1" s="1"/>
  <c r="AG416" i="1"/>
  <c r="CU416" i="1" s="1"/>
  <c r="T416" i="1" s="1"/>
  <c r="AH416" i="1"/>
  <c r="AI416" i="1"/>
  <c r="CW416" i="1" s="1"/>
  <c r="V416" i="1" s="1"/>
  <c r="AJ416" i="1"/>
  <c r="CV416" i="1"/>
  <c r="U416" i="1" s="1"/>
  <c r="CX416" i="1"/>
  <c r="W416" i="1" s="1"/>
  <c r="FR416" i="1"/>
  <c r="GL416" i="1"/>
  <c r="GN416" i="1"/>
  <c r="GO416" i="1"/>
  <c r="GV416" i="1"/>
  <c r="HC416" i="1" s="1"/>
  <c r="GX416" i="1" s="1"/>
  <c r="D417" i="1"/>
  <c r="AC417" i="1"/>
  <c r="AE417" i="1"/>
  <c r="CS417" i="1" s="1"/>
  <c r="R417" i="1" s="1"/>
  <c r="AF417" i="1"/>
  <c r="CT417" i="1" s="1"/>
  <c r="S417" i="1" s="1"/>
  <c r="AG417" i="1"/>
  <c r="CU417" i="1" s="1"/>
  <c r="T417" i="1" s="1"/>
  <c r="AH417" i="1"/>
  <c r="CV417" i="1" s="1"/>
  <c r="U417" i="1" s="1"/>
  <c r="AI417" i="1"/>
  <c r="AJ417" i="1"/>
  <c r="CX417" i="1" s="1"/>
  <c r="W417" i="1" s="1"/>
  <c r="CR417" i="1"/>
  <c r="Q417" i="1" s="1"/>
  <c r="CW417" i="1"/>
  <c r="V417" i="1" s="1"/>
  <c r="FR417" i="1"/>
  <c r="GK417" i="1"/>
  <c r="GL417" i="1"/>
  <c r="GN417" i="1"/>
  <c r="GO417" i="1"/>
  <c r="GV417" i="1"/>
  <c r="HC417" i="1" s="1"/>
  <c r="GX417" i="1" s="1"/>
  <c r="D418" i="1"/>
  <c r="AC418" i="1"/>
  <c r="CQ418" i="1" s="1"/>
  <c r="P418" i="1" s="1"/>
  <c r="AE418" i="1"/>
  <c r="AF418" i="1"/>
  <c r="AG418" i="1"/>
  <c r="AH418" i="1"/>
  <c r="CV418" i="1" s="1"/>
  <c r="U418" i="1" s="1"/>
  <c r="AI418" i="1"/>
  <c r="AJ418" i="1"/>
  <c r="CT418" i="1"/>
  <c r="S418" i="1" s="1"/>
  <c r="CY418" i="1" s="1"/>
  <c r="X418" i="1" s="1"/>
  <c r="CU418" i="1"/>
  <c r="T418" i="1" s="1"/>
  <c r="CW418" i="1"/>
  <c r="V418" i="1" s="1"/>
  <c r="CX418" i="1"/>
  <c r="W418" i="1" s="1"/>
  <c r="CZ418" i="1"/>
  <c r="Y418" i="1" s="1"/>
  <c r="FR418" i="1"/>
  <c r="GL418" i="1"/>
  <c r="GN418" i="1"/>
  <c r="GO418" i="1"/>
  <c r="GV418" i="1"/>
  <c r="HC418" i="1" s="1"/>
  <c r="GX418" i="1" s="1"/>
  <c r="D419" i="1"/>
  <c r="S419" i="1"/>
  <c r="V419" i="1"/>
  <c r="W419" i="1"/>
  <c r="AC419" i="1"/>
  <c r="AE419" i="1"/>
  <c r="AD419" i="1" s="1"/>
  <c r="AF419" i="1"/>
  <c r="AG419" i="1"/>
  <c r="CU419" i="1" s="1"/>
  <c r="T419" i="1" s="1"/>
  <c r="AH419" i="1"/>
  <c r="CV419" i="1" s="1"/>
  <c r="U419" i="1" s="1"/>
  <c r="AI419" i="1"/>
  <c r="AJ419" i="1"/>
  <c r="CT419" i="1"/>
  <c r="CW419" i="1"/>
  <c r="CX419" i="1"/>
  <c r="FR419" i="1"/>
  <c r="GL419" i="1"/>
  <c r="GN419" i="1"/>
  <c r="GO419" i="1"/>
  <c r="GV419" i="1"/>
  <c r="HC419" i="1"/>
  <c r="GX419" i="1" s="1"/>
  <c r="B421" i="1"/>
  <c r="B404" i="1" s="1"/>
  <c r="C421" i="1"/>
  <c r="C404" i="1" s="1"/>
  <c r="D421" i="1"/>
  <c r="D404" i="1" s="1"/>
  <c r="F421" i="1"/>
  <c r="F404" i="1" s="1"/>
  <c r="G421" i="1"/>
  <c r="BB421" i="1"/>
  <c r="BB404" i="1" s="1"/>
  <c r="BX421" i="1"/>
  <c r="BX404" i="1" s="1"/>
  <c r="CK421" i="1"/>
  <c r="CK404" i="1" s="1"/>
  <c r="CL421" i="1"/>
  <c r="CL404" i="1" s="1"/>
  <c r="CM421" i="1"/>
  <c r="BD421" i="1" s="1"/>
  <c r="BD404" i="1" s="1"/>
  <c r="F434" i="1"/>
  <c r="F446" i="1"/>
  <c r="B451" i="1"/>
  <c r="B288" i="1" s="1"/>
  <c r="C451" i="1"/>
  <c r="C288" i="1" s="1"/>
  <c r="D451" i="1"/>
  <c r="D288" i="1" s="1"/>
  <c r="F451" i="1"/>
  <c r="F288" i="1" s="1"/>
  <c r="G451" i="1"/>
  <c r="D481" i="1"/>
  <c r="E483" i="1"/>
  <c r="Z483" i="1"/>
  <c r="AA483" i="1"/>
  <c r="AM483" i="1"/>
  <c r="AN483" i="1"/>
  <c r="BE483" i="1"/>
  <c r="BF483" i="1"/>
  <c r="BG483" i="1"/>
  <c r="BH483" i="1"/>
  <c r="BI483" i="1"/>
  <c r="BJ483" i="1"/>
  <c r="BK483" i="1"/>
  <c r="BL483" i="1"/>
  <c r="BM483" i="1"/>
  <c r="BN483" i="1"/>
  <c r="BO483" i="1"/>
  <c r="BP483" i="1"/>
  <c r="BQ483" i="1"/>
  <c r="BR483" i="1"/>
  <c r="BS483" i="1"/>
  <c r="BT483" i="1"/>
  <c r="BU483" i="1"/>
  <c r="BV483" i="1"/>
  <c r="BW483" i="1"/>
  <c r="CN483" i="1"/>
  <c r="CO483" i="1"/>
  <c r="CP483" i="1"/>
  <c r="CQ483" i="1"/>
  <c r="CR483" i="1"/>
  <c r="CS483" i="1"/>
  <c r="CT483" i="1"/>
  <c r="CU483" i="1"/>
  <c r="CV483" i="1"/>
  <c r="CW483" i="1"/>
  <c r="CX483" i="1"/>
  <c r="CY483" i="1"/>
  <c r="CZ483" i="1"/>
  <c r="DA483" i="1"/>
  <c r="DB483" i="1"/>
  <c r="DC483" i="1"/>
  <c r="DD483" i="1"/>
  <c r="DE483" i="1"/>
  <c r="DF483" i="1"/>
  <c r="DG483" i="1"/>
  <c r="DH483" i="1"/>
  <c r="DI483" i="1"/>
  <c r="DJ483" i="1"/>
  <c r="DK483" i="1"/>
  <c r="DL483" i="1"/>
  <c r="DM483" i="1"/>
  <c r="DN483" i="1"/>
  <c r="DO483" i="1"/>
  <c r="DP483" i="1"/>
  <c r="DQ483" i="1"/>
  <c r="DR483" i="1"/>
  <c r="DS483" i="1"/>
  <c r="DT483" i="1"/>
  <c r="DU483" i="1"/>
  <c r="DV483" i="1"/>
  <c r="DW483" i="1"/>
  <c r="DX483" i="1"/>
  <c r="DY483" i="1"/>
  <c r="DZ483" i="1"/>
  <c r="EA483" i="1"/>
  <c r="EB483" i="1"/>
  <c r="EC483" i="1"/>
  <c r="ED483" i="1"/>
  <c r="EE483" i="1"/>
  <c r="EF483" i="1"/>
  <c r="EG483" i="1"/>
  <c r="EH483" i="1"/>
  <c r="EI483" i="1"/>
  <c r="EJ483" i="1"/>
  <c r="EK483" i="1"/>
  <c r="EL483" i="1"/>
  <c r="EM483" i="1"/>
  <c r="EN483" i="1"/>
  <c r="EO483" i="1"/>
  <c r="EP483" i="1"/>
  <c r="EQ483" i="1"/>
  <c r="ER483" i="1"/>
  <c r="ES483" i="1"/>
  <c r="ET483" i="1"/>
  <c r="EU483" i="1"/>
  <c r="EV483" i="1"/>
  <c r="EW483" i="1"/>
  <c r="EX483" i="1"/>
  <c r="EY483" i="1"/>
  <c r="EZ483" i="1"/>
  <c r="FA483" i="1"/>
  <c r="FB483" i="1"/>
  <c r="FC483" i="1"/>
  <c r="FD483" i="1"/>
  <c r="FE483" i="1"/>
  <c r="FF483" i="1"/>
  <c r="FG483" i="1"/>
  <c r="FH483" i="1"/>
  <c r="FI483" i="1"/>
  <c r="FJ483" i="1"/>
  <c r="FK483" i="1"/>
  <c r="FL483" i="1"/>
  <c r="FM483" i="1"/>
  <c r="FN483" i="1"/>
  <c r="FO483" i="1"/>
  <c r="FP483" i="1"/>
  <c r="FQ483" i="1"/>
  <c r="FR483" i="1"/>
  <c r="FS483" i="1"/>
  <c r="FT483" i="1"/>
  <c r="FU483" i="1"/>
  <c r="FV483" i="1"/>
  <c r="FW483" i="1"/>
  <c r="FX483" i="1"/>
  <c r="FY483" i="1"/>
  <c r="FZ483" i="1"/>
  <c r="GA483" i="1"/>
  <c r="GB483" i="1"/>
  <c r="GC483" i="1"/>
  <c r="GD483" i="1"/>
  <c r="GE483" i="1"/>
  <c r="GF483" i="1"/>
  <c r="GG483" i="1"/>
  <c r="GH483" i="1"/>
  <c r="GI483" i="1"/>
  <c r="GJ483" i="1"/>
  <c r="GK483" i="1"/>
  <c r="GL483" i="1"/>
  <c r="GM483" i="1"/>
  <c r="GN483" i="1"/>
  <c r="GO483" i="1"/>
  <c r="GP483" i="1"/>
  <c r="GQ483" i="1"/>
  <c r="GR483" i="1"/>
  <c r="GS483" i="1"/>
  <c r="GT483" i="1"/>
  <c r="GU483" i="1"/>
  <c r="GV483" i="1"/>
  <c r="GW483" i="1"/>
  <c r="GX483" i="1"/>
  <c r="C485" i="1"/>
  <c r="D485" i="1"/>
  <c r="AC485" i="1"/>
  <c r="AE485" i="1"/>
  <c r="AD485" i="1" s="1"/>
  <c r="AF485" i="1"/>
  <c r="CT485" i="1" s="1"/>
  <c r="S485" i="1" s="1"/>
  <c r="AG485" i="1"/>
  <c r="AH485" i="1"/>
  <c r="AI485" i="1"/>
  <c r="AJ485" i="1"/>
  <c r="CQ485" i="1"/>
  <c r="P485" i="1" s="1"/>
  <c r="CR485" i="1"/>
  <c r="Q485" i="1" s="1"/>
  <c r="CS485" i="1"/>
  <c r="R485" i="1" s="1"/>
  <c r="GK485" i="1" s="1"/>
  <c r="CU485" i="1"/>
  <c r="T485" i="1" s="1"/>
  <c r="CV485" i="1"/>
  <c r="U485" i="1" s="1"/>
  <c r="CW485" i="1"/>
  <c r="V485" i="1" s="1"/>
  <c r="CX485" i="1"/>
  <c r="W485" i="1" s="1"/>
  <c r="FR485" i="1"/>
  <c r="GL485" i="1"/>
  <c r="GN485" i="1"/>
  <c r="GO485" i="1"/>
  <c r="GV485" i="1"/>
  <c r="HC485" i="1" s="1"/>
  <c r="GX485" i="1" s="1"/>
  <c r="C486" i="1"/>
  <c r="D486" i="1"/>
  <c r="P486" i="1"/>
  <c r="AC486" i="1"/>
  <c r="CQ486" i="1" s="1"/>
  <c r="AE486" i="1"/>
  <c r="AF486" i="1"/>
  <c r="CT486" i="1" s="1"/>
  <c r="S486" i="1" s="1"/>
  <c r="AG486" i="1"/>
  <c r="CU486" i="1" s="1"/>
  <c r="T486" i="1" s="1"/>
  <c r="AH486" i="1"/>
  <c r="CV486" i="1" s="1"/>
  <c r="U486" i="1" s="1"/>
  <c r="AI486" i="1"/>
  <c r="CW486" i="1" s="1"/>
  <c r="V486" i="1" s="1"/>
  <c r="AJ486" i="1"/>
  <c r="CX486" i="1" s="1"/>
  <c r="W486" i="1" s="1"/>
  <c r="FR486" i="1"/>
  <c r="GL486" i="1"/>
  <c r="GN486" i="1"/>
  <c r="GO486" i="1"/>
  <c r="GV486" i="1"/>
  <c r="HC486" i="1" s="1"/>
  <c r="GX486" i="1" s="1"/>
  <c r="D487" i="1"/>
  <c r="AC487" i="1"/>
  <c r="AE487" i="1"/>
  <c r="AD487" i="1" s="1"/>
  <c r="AF487" i="1"/>
  <c r="CT487" i="1" s="1"/>
  <c r="S487" i="1" s="1"/>
  <c r="AG487" i="1"/>
  <c r="CU487" i="1" s="1"/>
  <c r="T487" i="1" s="1"/>
  <c r="AH487" i="1"/>
  <c r="CV487" i="1" s="1"/>
  <c r="U487" i="1" s="1"/>
  <c r="AI487" i="1"/>
  <c r="CW487" i="1" s="1"/>
  <c r="V487" i="1" s="1"/>
  <c r="AJ487" i="1"/>
  <c r="CX487" i="1" s="1"/>
  <c r="W487" i="1" s="1"/>
  <c r="CR487" i="1"/>
  <c r="Q487" i="1" s="1"/>
  <c r="CS487" i="1"/>
  <c r="R487" i="1" s="1"/>
  <c r="GK487" i="1" s="1"/>
  <c r="FR487" i="1"/>
  <c r="GL487" i="1"/>
  <c r="GN487" i="1"/>
  <c r="GO487" i="1"/>
  <c r="GV487" i="1"/>
  <c r="HC487" i="1"/>
  <c r="GX487" i="1" s="1"/>
  <c r="D488" i="1"/>
  <c r="AC488" i="1"/>
  <c r="CQ488" i="1" s="1"/>
  <c r="P488" i="1" s="1"/>
  <c r="AE488" i="1"/>
  <c r="AD488" i="1" s="1"/>
  <c r="AF488" i="1"/>
  <c r="AG488" i="1"/>
  <c r="AH488" i="1"/>
  <c r="AI488" i="1"/>
  <c r="CW488" i="1" s="1"/>
  <c r="V488" i="1" s="1"/>
  <c r="AJ488" i="1"/>
  <c r="CX488" i="1" s="1"/>
  <c r="W488" i="1" s="1"/>
  <c r="CT488" i="1"/>
  <c r="S488" i="1" s="1"/>
  <c r="CU488" i="1"/>
  <c r="T488" i="1" s="1"/>
  <c r="CV488" i="1"/>
  <c r="U488" i="1" s="1"/>
  <c r="FR488" i="1"/>
  <c r="GL488" i="1"/>
  <c r="GN488" i="1"/>
  <c r="GO488" i="1"/>
  <c r="GV488" i="1"/>
  <c r="HC488" i="1"/>
  <c r="GX488" i="1" s="1"/>
  <c r="D489" i="1"/>
  <c r="I489" i="1"/>
  <c r="K489" i="1"/>
  <c r="AC489" i="1"/>
  <c r="AE489" i="1"/>
  <c r="AF489" i="1"/>
  <c r="CT489" i="1" s="1"/>
  <c r="AG489" i="1"/>
  <c r="AH489" i="1"/>
  <c r="CV489" i="1" s="1"/>
  <c r="AI489" i="1"/>
  <c r="CW489" i="1" s="1"/>
  <c r="AJ489" i="1"/>
  <c r="CX489" i="1" s="1"/>
  <c r="CU489" i="1"/>
  <c r="T489" i="1" s="1"/>
  <c r="FR489" i="1"/>
  <c r="GL489" i="1"/>
  <c r="GN489" i="1"/>
  <c r="GO489" i="1"/>
  <c r="GV489" i="1"/>
  <c r="HC489" i="1" s="1"/>
  <c r="GX489" i="1" s="1"/>
  <c r="D490" i="1"/>
  <c r="I490" i="1"/>
  <c r="K490" i="1"/>
  <c r="AC490" i="1"/>
  <c r="CQ490" i="1" s="1"/>
  <c r="AD490" i="1"/>
  <c r="AE490" i="1"/>
  <c r="AF490" i="1"/>
  <c r="AG490" i="1"/>
  <c r="CU490" i="1" s="1"/>
  <c r="AH490" i="1"/>
  <c r="CV490" i="1" s="1"/>
  <c r="AI490" i="1"/>
  <c r="CW490" i="1" s="1"/>
  <c r="AJ490" i="1"/>
  <c r="CX490" i="1" s="1"/>
  <c r="CT490" i="1"/>
  <c r="FR490" i="1"/>
  <c r="GL490" i="1"/>
  <c r="GN490" i="1"/>
  <c r="GO490" i="1"/>
  <c r="GV490" i="1"/>
  <c r="HC490" i="1" s="1"/>
  <c r="D491" i="1"/>
  <c r="I491" i="1"/>
  <c r="W491" i="1" s="1"/>
  <c r="K491" i="1"/>
  <c r="AC491" i="1"/>
  <c r="CQ491" i="1" s="1"/>
  <c r="AE491" i="1"/>
  <c r="AF491" i="1"/>
  <c r="CT491" i="1" s="1"/>
  <c r="AG491" i="1"/>
  <c r="AH491" i="1"/>
  <c r="AI491" i="1"/>
  <c r="AJ491" i="1"/>
  <c r="CX491" i="1" s="1"/>
  <c r="CS491" i="1"/>
  <c r="CU491" i="1"/>
  <c r="CV491" i="1"/>
  <c r="CW491" i="1"/>
  <c r="FR491" i="1"/>
  <c r="GL491" i="1"/>
  <c r="GN491" i="1"/>
  <c r="GO491" i="1"/>
  <c r="GV491" i="1"/>
  <c r="HC491" i="1"/>
  <c r="C492" i="1"/>
  <c r="D492" i="1"/>
  <c r="P492" i="1"/>
  <c r="AC492" i="1"/>
  <c r="CQ492" i="1" s="1"/>
  <c r="AE492" i="1"/>
  <c r="AF492" i="1"/>
  <c r="AG492" i="1"/>
  <c r="CU492" i="1" s="1"/>
  <c r="T492" i="1" s="1"/>
  <c r="AH492" i="1"/>
  <c r="CV492" i="1" s="1"/>
  <c r="U492" i="1" s="1"/>
  <c r="AI492" i="1"/>
  <c r="AJ492" i="1"/>
  <c r="CX492" i="1" s="1"/>
  <c r="W492" i="1" s="1"/>
  <c r="CW492" i="1"/>
  <c r="V492" i="1" s="1"/>
  <c r="FR492" i="1"/>
  <c r="GL492" i="1"/>
  <c r="GN492" i="1"/>
  <c r="GO492" i="1"/>
  <c r="GV492" i="1"/>
  <c r="HC492" i="1" s="1"/>
  <c r="GX492" i="1" s="1"/>
  <c r="D493" i="1"/>
  <c r="AC493" i="1"/>
  <c r="AE493" i="1"/>
  <c r="AD493" i="1" s="1"/>
  <c r="AF493" i="1"/>
  <c r="CT493" i="1" s="1"/>
  <c r="S493" i="1" s="1"/>
  <c r="AG493" i="1"/>
  <c r="CU493" i="1" s="1"/>
  <c r="T493" i="1" s="1"/>
  <c r="AH493" i="1"/>
  <c r="CV493" i="1" s="1"/>
  <c r="U493" i="1" s="1"/>
  <c r="AI493" i="1"/>
  <c r="CW493" i="1" s="1"/>
  <c r="V493" i="1" s="1"/>
  <c r="AJ493" i="1"/>
  <c r="CX493" i="1"/>
  <c r="W493" i="1" s="1"/>
  <c r="FR493" i="1"/>
  <c r="GL493" i="1"/>
  <c r="GN493" i="1"/>
  <c r="GO493" i="1"/>
  <c r="GV493" i="1"/>
  <c r="HC493" i="1" s="1"/>
  <c r="GX493" i="1" s="1"/>
  <c r="D494" i="1"/>
  <c r="AC494" i="1"/>
  <c r="AE494" i="1"/>
  <c r="AD494" i="1" s="1"/>
  <c r="AB494" i="1" s="1"/>
  <c r="AF494" i="1"/>
  <c r="CT494" i="1" s="1"/>
  <c r="S494" i="1" s="1"/>
  <c r="AG494" i="1"/>
  <c r="CU494" i="1" s="1"/>
  <c r="T494" i="1" s="1"/>
  <c r="AH494" i="1"/>
  <c r="CV494" i="1" s="1"/>
  <c r="U494" i="1" s="1"/>
  <c r="AI494" i="1"/>
  <c r="CW494" i="1" s="1"/>
  <c r="V494" i="1" s="1"/>
  <c r="AJ494" i="1"/>
  <c r="CX494" i="1" s="1"/>
  <c r="W494" i="1" s="1"/>
  <c r="CQ494" i="1"/>
  <c r="P494" i="1" s="1"/>
  <c r="CR494" i="1"/>
  <c r="Q494" i="1" s="1"/>
  <c r="CS494" i="1"/>
  <c r="R494" i="1" s="1"/>
  <c r="GK494" i="1" s="1"/>
  <c r="FR494" i="1"/>
  <c r="GL494" i="1"/>
  <c r="GN494" i="1"/>
  <c r="GO494" i="1"/>
  <c r="GV494" i="1"/>
  <c r="HC494" i="1" s="1"/>
  <c r="GX494" i="1" s="1"/>
  <c r="D495" i="1"/>
  <c r="AC495" i="1"/>
  <c r="CQ495" i="1" s="1"/>
  <c r="P495" i="1" s="1"/>
  <c r="AE495" i="1"/>
  <c r="AF495" i="1"/>
  <c r="AG495" i="1"/>
  <c r="CU495" i="1" s="1"/>
  <c r="T495" i="1" s="1"/>
  <c r="AH495" i="1"/>
  <c r="AI495" i="1"/>
  <c r="CW495" i="1" s="1"/>
  <c r="V495" i="1" s="1"/>
  <c r="AJ495" i="1"/>
  <c r="CX495" i="1" s="1"/>
  <c r="W495" i="1" s="1"/>
  <c r="CV495" i="1"/>
  <c r="U495" i="1" s="1"/>
  <c r="FR495" i="1"/>
  <c r="GL495" i="1"/>
  <c r="GN495" i="1"/>
  <c r="GO495" i="1"/>
  <c r="GV495" i="1"/>
  <c r="HC495" i="1"/>
  <c r="GX495" i="1" s="1"/>
  <c r="C496" i="1"/>
  <c r="D496" i="1"/>
  <c r="AC496" i="1"/>
  <c r="AE496" i="1"/>
  <c r="AF496" i="1"/>
  <c r="AG496" i="1"/>
  <c r="CU496" i="1" s="1"/>
  <c r="T496" i="1" s="1"/>
  <c r="AH496" i="1"/>
  <c r="AI496" i="1"/>
  <c r="AJ496" i="1"/>
  <c r="CX496" i="1" s="1"/>
  <c r="W496" i="1" s="1"/>
  <c r="CQ496" i="1"/>
  <c r="P496" i="1" s="1"/>
  <c r="CR496" i="1"/>
  <c r="Q496" i="1" s="1"/>
  <c r="CS496" i="1"/>
  <c r="CT496" i="1"/>
  <c r="S496" i="1" s="1"/>
  <c r="CV496" i="1"/>
  <c r="U496" i="1" s="1"/>
  <c r="CW496" i="1"/>
  <c r="V496" i="1" s="1"/>
  <c r="FR496" i="1"/>
  <c r="GL496" i="1"/>
  <c r="GN496" i="1"/>
  <c r="GO496" i="1"/>
  <c r="GV496" i="1"/>
  <c r="HC496" i="1" s="1"/>
  <c r="GX496" i="1"/>
  <c r="C497" i="1"/>
  <c r="D497" i="1"/>
  <c r="Y497" i="1"/>
  <c r="AC497" i="1"/>
  <c r="CQ497" i="1" s="1"/>
  <c r="P497" i="1" s="1"/>
  <c r="AE497" i="1"/>
  <c r="AD497" i="1" s="1"/>
  <c r="AF497" i="1"/>
  <c r="CT497" i="1" s="1"/>
  <c r="S497" i="1" s="1"/>
  <c r="CZ497" i="1" s="1"/>
  <c r="AG497" i="1"/>
  <c r="AH497" i="1"/>
  <c r="AI497" i="1"/>
  <c r="AJ497" i="1"/>
  <c r="CR497" i="1"/>
  <c r="Q497" i="1" s="1"/>
  <c r="CS497" i="1"/>
  <c r="R497" i="1" s="1"/>
  <c r="CU497" i="1"/>
  <c r="T497" i="1" s="1"/>
  <c r="CV497" i="1"/>
  <c r="U497" i="1" s="1"/>
  <c r="CW497" i="1"/>
  <c r="V497" i="1" s="1"/>
  <c r="CX497" i="1"/>
  <c r="W497" i="1" s="1"/>
  <c r="CY497" i="1"/>
  <c r="X497" i="1" s="1"/>
  <c r="FR497" i="1"/>
  <c r="GK497" i="1"/>
  <c r="GL497" i="1"/>
  <c r="GN497" i="1"/>
  <c r="GO497" i="1"/>
  <c r="GV497" i="1"/>
  <c r="HC497" i="1" s="1"/>
  <c r="GX497" i="1" s="1"/>
  <c r="C498" i="1"/>
  <c r="D498" i="1"/>
  <c r="AC498" i="1"/>
  <c r="AE498" i="1"/>
  <c r="AF498" i="1"/>
  <c r="AG498" i="1"/>
  <c r="CU498" i="1" s="1"/>
  <c r="T498" i="1" s="1"/>
  <c r="AH498" i="1"/>
  <c r="CV498" i="1" s="1"/>
  <c r="U498" i="1" s="1"/>
  <c r="AI498" i="1"/>
  <c r="CW498" i="1" s="1"/>
  <c r="V498" i="1" s="1"/>
  <c r="AJ498" i="1"/>
  <c r="CQ498" i="1"/>
  <c r="P498" i="1" s="1"/>
  <c r="CS498" i="1"/>
  <c r="CX498" i="1"/>
  <c r="W498" i="1" s="1"/>
  <c r="FR498" i="1"/>
  <c r="GL498" i="1"/>
  <c r="GN498" i="1"/>
  <c r="GO498" i="1"/>
  <c r="GV498" i="1"/>
  <c r="HC498" i="1" s="1"/>
  <c r="GX498" i="1" s="1"/>
  <c r="C499" i="1"/>
  <c r="D499" i="1"/>
  <c r="AC499" i="1"/>
  <c r="CQ499" i="1" s="1"/>
  <c r="P499" i="1" s="1"/>
  <c r="AE499" i="1"/>
  <c r="AD499" i="1" s="1"/>
  <c r="AF499" i="1"/>
  <c r="CT499" i="1" s="1"/>
  <c r="S499" i="1" s="1"/>
  <c r="AG499" i="1"/>
  <c r="AH499" i="1"/>
  <c r="CV499" i="1" s="1"/>
  <c r="U499" i="1" s="1"/>
  <c r="AI499" i="1"/>
  <c r="CW499" i="1" s="1"/>
  <c r="V499" i="1" s="1"/>
  <c r="AJ499" i="1"/>
  <c r="CR499" i="1"/>
  <c r="Q499" i="1" s="1"/>
  <c r="CS499" i="1"/>
  <c r="R499" i="1" s="1"/>
  <c r="GK499" i="1" s="1"/>
  <c r="CU499" i="1"/>
  <c r="T499" i="1" s="1"/>
  <c r="CX499" i="1"/>
  <c r="W499" i="1" s="1"/>
  <c r="FR499" i="1"/>
  <c r="GL499" i="1"/>
  <c r="GN499" i="1"/>
  <c r="GO499" i="1"/>
  <c r="GV499" i="1"/>
  <c r="HC499" i="1" s="1"/>
  <c r="GX499" i="1"/>
  <c r="C500" i="1"/>
  <c r="D500" i="1"/>
  <c r="AC500" i="1"/>
  <c r="AE500" i="1"/>
  <c r="AF500" i="1"/>
  <c r="AG500" i="1"/>
  <c r="CU500" i="1" s="1"/>
  <c r="T500" i="1" s="1"/>
  <c r="AH500" i="1"/>
  <c r="CV500" i="1" s="1"/>
  <c r="U500" i="1" s="1"/>
  <c r="AI500" i="1"/>
  <c r="CW500" i="1" s="1"/>
  <c r="V500" i="1" s="1"/>
  <c r="AJ500" i="1"/>
  <c r="CX500" i="1" s="1"/>
  <c r="W500" i="1" s="1"/>
  <c r="CQ500" i="1"/>
  <c r="P500" i="1" s="1"/>
  <c r="FR500" i="1"/>
  <c r="GL500" i="1"/>
  <c r="GN500" i="1"/>
  <c r="GO500" i="1"/>
  <c r="GV500" i="1"/>
  <c r="HC500" i="1" s="1"/>
  <c r="GX500" i="1" s="1"/>
  <c r="C501" i="1"/>
  <c r="D501" i="1"/>
  <c r="AC501" i="1"/>
  <c r="CQ501" i="1" s="1"/>
  <c r="P501" i="1" s="1"/>
  <c r="AE501" i="1"/>
  <c r="CS501" i="1" s="1"/>
  <c r="R501" i="1" s="1"/>
  <c r="GK501" i="1" s="1"/>
  <c r="AF501" i="1"/>
  <c r="AG501" i="1"/>
  <c r="AH501" i="1"/>
  <c r="AI501" i="1"/>
  <c r="CW501" i="1" s="1"/>
  <c r="V501" i="1" s="1"/>
  <c r="AJ501" i="1"/>
  <c r="CR501" i="1"/>
  <c r="Q501" i="1" s="1"/>
  <c r="CT501" i="1"/>
  <c r="S501" i="1" s="1"/>
  <c r="CU501" i="1"/>
  <c r="T501" i="1" s="1"/>
  <c r="CV501" i="1"/>
  <c r="U501" i="1" s="1"/>
  <c r="CX501" i="1"/>
  <c r="W501" i="1" s="1"/>
  <c r="FR501" i="1"/>
  <c r="GL501" i="1"/>
  <c r="GN501" i="1"/>
  <c r="GO501" i="1"/>
  <c r="GV501" i="1"/>
  <c r="HC501" i="1" s="1"/>
  <c r="GX501" i="1" s="1"/>
  <c r="C502" i="1"/>
  <c r="D502" i="1"/>
  <c r="AC502" i="1"/>
  <c r="AE502" i="1"/>
  <c r="AF502" i="1"/>
  <c r="AG502" i="1"/>
  <c r="CU502" i="1" s="1"/>
  <c r="T502" i="1" s="1"/>
  <c r="AH502" i="1"/>
  <c r="CV502" i="1" s="1"/>
  <c r="U502" i="1" s="1"/>
  <c r="AI502" i="1"/>
  <c r="CW502" i="1" s="1"/>
  <c r="V502" i="1" s="1"/>
  <c r="AJ502" i="1"/>
  <c r="CX502" i="1" s="1"/>
  <c r="W502" i="1" s="1"/>
  <c r="FR502" i="1"/>
  <c r="GL502" i="1"/>
  <c r="GN502" i="1"/>
  <c r="GO502" i="1"/>
  <c r="GV502" i="1"/>
  <c r="HC502" i="1"/>
  <c r="GX502" i="1" s="1"/>
  <c r="C503" i="1"/>
  <c r="D503" i="1"/>
  <c r="S503" i="1"/>
  <c r="AC503" i="1"/>
  <c r="AE503" i="1"/>
  <c r="AF503" i="1"/>
  <c r="AG503" i="1"/>
  <c r="CU503" i="1" s="1"/>
  <c r="T503" i="1" s="1"/>
  <c r="AH503" i="1"/>
  <c r="CV503" i="1" s="1"/>
  <c r="U503" i="1" s="1"/>
  <c r="AI503" i="1"/>
  <c r="CW503" i="1" s="1"/>
  <c r="V503" i="1" s="1"/>
  <c r="AJ503" i="1"/>
  <c r="CX503" i="1" s="1"/>
  <c r="W503" i="1" s="1"/>
  <c r="CQ503" i="1"/>
  <c r="P503" i="1" s="1"/>
  <c r="CT503" i="1"/>
  <c r="FR503" i="1"/>
  <c r="GL503" i="1"/>
  <c r="GN503" i="1"/>
  <c r="GO503" i="1"/>
  <c r="GV503" i="1"/>
  <c r="HC503" i="1"/>
  <c r="GX503" i="1" s="1"/>
  <c r="C504" i="1"/>
  <c r="D504" i="1"/>
  <c r="AC504" i="1"/>
  <c r="CQ504" i="1" s="1"/>
  <c r="P504" i="1" s="1"/>
  <c r="AE504" i="1"/>
  <c r="AF504" i="1"/>
  <c r="AG504" i="1"/>
  <c r="CU504" i="1" s="1"/>
  <c r="T504" i="1" s="1"/>
  <c r="AH504" i="1"/>
  <c r="AI504" i="1"/>
  <c r="AJ504" i="1"/>
  <c r="CV504" i="1"/>
  <c r="U504" i="1" s="1"/>
  <c r="CW504" i="1"/>
  <c r="V504" i="1" s="1"/>
  <c r="CX504" i="1"/>
  <c r="W504" i="1" s="1"/>
  <c r="FR504" i="1"/>
  <c r="GL504" i="1"/>
  <c r="GN504" i="1"/>
  <c r="GO504" i="1"/>
  <c r="GV504" i="1"/>
  <c r="HC504" i="1" s="1"/>
  <c r="GX504" i="1"/>
  <c r="C505" i="1"/>
  <c r="D505" i="1"/>
  <c r="AC505" i="1"/>
  <c r="CQ505" i="1" s="1"/>
  <c r="P505" i="1" s="1"/>
  <c r="AE505" i="1"/>
  <c r="AF505" i="1"/>
  <c r="AG505" i="1"/>
  <c r="CU505" i="1" s="1"/>
  <c r="T505" i="1" s="1"/>
  <c r="AH505" i="1"/>
  <c r="CV505" i="1" s="1"/>
  <c r="U505" i="1" s="1"/>
  <c r="AI505" i="1"/>
  <c r="CW505" i="1" s="1"/>
  <c r="V505" i="1" s="1"/>
  <c r="AJ505" i="1"/>
  <c r="CX505" i="1" s="1"/>
  <c r="W505" i="1" s="1"/>
  <c r="CT505" i="1"/>
  <c r="S505" i="1" s="1"/>
  <c r="FR505" i="1"/>
  <c r="GL505" i="1"/>
  <c r="GN505" i="1"/>
  <c r="GO505" i="1"/>
  <c r="GV505" i="1"/>
  <c r="HC505" i="1" s="1"/>
  <c r="GX505" i="1" s="1"/>
  <c r="D506" i="1"/>
  <c r="P506" i="1"/>
  <c r="AC506" i="1"/>
  <c r="AE506" i="1"/>
  <c r="AF506" i="1"/>
  <c r="CT506" i="1" s="1"/>
  <c r="S506" i="1" s="1"/>
  <c r="AG506" i="1"/>
  <c r="CU506" i="1" s="1"/>
  <c r="T506" i="1" s="1"/>
  <c r="AH506" i="1"/>
  <c r="CV506" i="1" s="1"/>
  <c r="U506" i="1" s="1"/>
  <c r="AI506" i="1"/>
  <c r="CW506" i="1" s="1"/>
  <c r="V506" i="1" s="1"/>
  <c r="AJ506" i="1"/>
  <c r="CX506" i="1" s="1"/>
  <c r="W506" i="1" s="1"/>
  <c r="CQ506" i="1"/>
  <c r="CS506" i="1"/>
  <c r="R506" i="1" s="1"/>
  <c r="GK506" i="1" s="1"/>
  <c r="FR506" i="1"/>
  <c r="GL506" i="1"/>
  <c r="GN506" i="1"/>
  <c r="GO506" i="1"/>
  <c r="GV506" i="1"/>
  <c r="HC506" i="1"/>
  <c r="GX506" i="1" s="1"/>
  <c r="D507" i="1"/>
  <c r="R507" i="1"/>
  <c r="GK507" i="1" s="1"/>
  <c r="AC507" i="1"/>
  <c r="CQ507" i="1" s="1"/>
  <c r="P507" i="1" s="1"/>
  <c r="AE507" i="1"/>
  <c r="CS507" i="1" s="1"/>
  <c r="AF507" i="1"/>
  <c r="CT507" i="1" s="1"/>
  <c r="S507" i="1" s="1"/>
  <c r="AG507" i="1"/>
  <c r="CU507" i="1" s="1"/>
  <c r="T507" i="1" s="1"/>
  <c r="AH507" i="1"/>
  <c r="AI507" i="1"/>
  <c r="CW507" i="1" s="1"/>
  <c r="V507" i="1" s="1"/>
  <c r="AJ507" i="1"/>
  <c r="CR507" i="1"/>
  <c r="Q507" i="1" s="1"/>
  <c r="CV507" i="1"/>
  <c r="U507" i="1" s="1"/>
  <c r="CX507" i="1"/>
  <c r="W507" i="1" s="1"/>
  <c r="FR507" i="1"/>
  <c r="GL507" i="1"/>
  <c r="GN507" i="1"/>
  <c r="GO507" i="1"/>
  <c r="GV507" i="1"/>
  <c r="HC507" i="1" s="1"/>
  <c r="GX507" i="1" s="1"/>
  <c r="D508" i="1"/>
  <c r="AC508" i="1"/>
  <c r="AE508" i="1"/>
  <c r="AD508" i="1" s="1"/>
  <c r="AF508" i="1"/>
  <c r="CT508" i="1" s="1"/>
  <c r="S508" i="1" s="1"/>
  <c r="AG508" i="1"/>
  <c r="AH508" i="1"/>
  <c r="CV508" i="1" s="1"/>
  <c r="U508" i="1" s="1"/>
  <c r="AI508" i="1"/>
  <c r="CW508" i="1" s="1"/>
  <c r="V508" i="1" s="1"/>
  <c r="AJ508" i="1"/>
  <c r="CX508" i="1" s="1"/>
  <c r="W508" i="1" s="1"/>
  <c r="CQ508" i="1"/>
  <c r="P508" i="1" s="1"/>
  <c r="CU508" i="1"/>
  <c r="T508" i="1" s="1"/>
  <c r="FR508" i="1"/>
  <c r="GL508" i="1"/>
  <c r="GN508" i="1"/>
  <c r="GO508" i="1"/>
  <c r="GV508" i="1"/>
  <c r="HC508" i="1"/>
  <c r="GX508" i="1" s="1"/>
  <c r="C509" i="1"/>
  <c r="D509" i="1"/>
  <c r="AC509" i="1"/>
  <c r="AE509" i="1"/>
  <c r="AD509" i="1" s="1"/>
  <c r="AB509" i="1" s="1"/>
  <c r="AF509" i="1"/>
  <c r="AG509" i="1"/>
  <c r="CU509" i="1" s="1"/>
  <c r="T509" i="1" s="1"/>
  <c r="AH509" i="1"/>
  <c r="CV509" i="1" s="1"/>
  <c r="U509" i="1" s="1"/>
  <c r="AI509" i="1"/>
  <c r="CW509" i="1" s="1"/>
  <c r="V509" i="1" s="1"/>
  <c r="AJ509" i="1"/>
  <c r="CQ509" i="1"/>
  <c r="P509" i="1" s="1"/>
  <c r="CX509" i="1"/>
  <c r="W509" i="1" s="1"/>
  <c r="FR509" i="1"/>
  <c r="GL509" i="1"/>
  <c r="GN509" i="1"/>
  <c r="GO509" i="1"/>
  <c r="GV509" i="1"/>
  <c r="HC509" i="1" s="1"/>
  <c r="GX509" i="1" s="1"/>
  <c r="C510" i="1"/>
  <c r="D510" i="1"/>
  <c r="AC510" i="1"/>
  <c r="AE510" i="1"/>
  <c r="CS510" i="1" s="1"/>
  <c r="R510" i="1" s="1"/>
  <c r="GK510" i="1" s="1"/>
  <c r="AF510" i="1"/>
  <c r="CT510" i="1" s="1"/>
  <c r="S510" i="1" s="1"/>
  <c r="AG510" i="1"/>
  <c r="CU510" i="1" s="1"/>
  <c r="T510" i="1" s="1"/>
  <c r="AH510" i="1"/>
  <c r="CV510" i="1" s="1"/>
  <c r="U510" i="1" s="1"/>
  <c r="AI510" i="1"/>
  <c r="CW510" i="1" s="1"/>
  <c r="V510" i="1" s="1"/>
  <c r="AJ510" i="1"/>
  <c r="CX510" i="1" s="1"/>
  <c r="W510" i="1" s="1"/>
  <c r="CQ510" i="1"/>
  <c r="P510" i="1" s="1"/>
  <c r="CR510" i="1"/>
  <c r="Q510" i="1" s="1"/>
  <c r="FR510" i="1"/>
  <c r="GL510" i="1"/>
  <c r="GN510" i="1"/>
  <c r="GO510" i="1"/>
  <c r="GV510" i="1"/>
  <c r="HC510" i="1" s="1"/>
  <c r="GX510" i="1" s="1"/>
  <c r="C511" i="1"/>
  <c r="D511" i="1"/>
  <c r="V511" i="1"/>
  <c r="AC511" i="1"/>
  <c r="AE511" i="1"/>
  <c r="AF511" i="1"/>
  <c r="AG511" i="1"/>
  <c r="AH511" i="1"/>
  <c r="AI511" i="1"/>
  <c r="AJ511" i="1"/>
  <c r="CX511" i="1" s="1"/>
  <c r="W511" i="1" s="1"/>
  <c r="CQ511" i="1"/>
  <c r="P511" i="1" s="1"/>
  <c r="CR511" i="1"/>
  <c r="Q511" i="1" s="1"/>
  <c r="CS511" i="1"/>
  <c r="CT511" i="1"/>
  <c r="S511" i="1" s="1"/>
  <c r="CU511" i="1"/>
  <c r="T511" i="1" s="1"/>
  <c r="CV511" i="1"/>
  <c r="U511" i="1" s="1"/>
  <c r="CW511" i="1"/>
  <c r="FR511" i="1"/>
  <c r="GL511" i="1"/>
  <c r="GN511" i="1"/>
  <c r="GO511" i="1"/>
  <c r="GV511" i="1"/>
  <c r="HC511" i="1"/>
  <c r="GX511" i="1" s="1"/>
  <c r="C512" i="1"/>
  <c r="D512" i="1"/>
  <c r="AC512" i="1"/>
  <c r="CQ512" i="1" s="1"/>
  <c r="P512" i="1" s="1"/>
  <c r="AE512" i="1"/>
  <c r="AF512" i="1"/>
  <c r="AG512" i="1"/>
  <c r="AH512" i="1"/>
  <c r="AI512" i="1"/>
  <c r="CW512" i="1" s="1"/>
  <c r="V512" i="1" s="1"/>
  <c r="AJ512" i="1"/>
  <c r="CX512" i="1" s="1"/>
  <c r="W512" i="1" s="1"/>
  <c r="CR512" i="1"/>
  <c r="Q512" i="1" s="1"/>
  <c r="CT512" i="1"/>
  <c r="S512" i="1" s="1"/>
  <c r="CU512" i="1"/>
  <c r="T512" i="1" s="1"/>
  <c r="CV512" i="1"/>
  <c r="U512" i="1" s="1"/>
  <c r="FR512" i="1"/>
  <c r="GL512" i="1"/>
  <c r="GN512" i="1"/>
  <c r="GO512" i="1"/>
  <c r="GV512" i="1"/>
  <c r="HC512" i="1"/>
  <c r="GX512" i="1" s="1"/>
  <c r="C513" i="1"/>
  <c r="D513" i="1"/>
  <c r="AC513" i="1"/>
  <c r="AD513" i="1"/>
  <c r="AB513" i="1" s="1"/>
  <c r="AE513" i="1"/>
  <c r="AF513" i="1"/>
  <c r="CT513" i="1" s="1"/>
  <c r="S513" i="1" s="1"/>
  <c r="AG513" i="1"/>
  <c r="CU513" i="1" s="1"/>
  <c r="T513" i="1" s="1"/>
  <c r="AH513" i="1"/>
  <c r="CV513" i="1" s="1"/>
  <c r="U513" i="1" s="1"/>
  <c r="AI513" i="1"/>
  <c r="AJ513" i="1"/>
  <c r="CX513" i="1" s="1"/>
  <c r="W513" i="1" s="1"/>
  <c r="CQ513" i="1"/>
  <c r="P513" i="1" s="1"/>
  <c r="CW513" i="1"/>
  <c r="V513" i="1" s="1"/>
  <c r="FR513" i="1"/>
  <c r="GL513" i="1"/>
  <c r="GN513" i="1"/>
  <c r="GO513" i="1"/>
  <c r="GV513" i="1"/>
  <c r="HC513" i="1" s="1"/>
  <c r="GX513" i="1" s="1"/>
  <c r="C514" i="1"/>
  <c r="D514" i="1"/>
  <c r="AC514" i="1"/>
  <c r="AE514" i="1"/>
  <c r="AD514" i="1" s="1"/>
  <c r="AF514" i="1"/>
  <c r="AG514" i="1"/>
  <c r="CU514" i="1" s="1"/>
  <c r="T514" i="1" s="1"/>
  <c r="AH514" i="1"/>
  <c r="AI514" i="1"/>
  <c r="CW514" i="1" s="1"/>
  <c r="V514" i="1" s="1"/>
  <c r="AJ514" i="1"/>
  <c r="CX514" i="1" s="1"/>
  <c r="W514" i="1" s="1"/>
  <c r="CQ514" i="1"/>
  <c r="P514" i="1" s="1"/>
  <c r="CT514" i="1"/>
  <c r="S514" i="1" s="1"/>
  <c r="CY514" i="1" s="1"/>
  <c r="X514" i="1" s="1"/>
  <c r="CV514" i="1"/>
  <c r="U514" i="1" s="1"/>
  <c r="CZ514" i="1"/>
  <c r="Y514" i="1" s="1"/>
  <c r="FR514" i="1"/>
  <c r="GL514" i="1"/>
  <c r="GN514" i="1"/>
  <c r="GO514" i="1"/>
  <c r="GV514" i="1"/>
  <c r="HC514" i="1"/>
  <c r="GX514" i="1" s="1"/>
  <c r="C515" i="1"/>
  <c r="D515" i="1"/>
  <c r="AC515" i="1"/>
  <c r="CQ515" i="1" s="1"/>
  <c r="P515" i="1" s="1"/>
  <c r="AE515" i="1"/>
  <c r="AF515" i="1"/>
  <c r="AG515" i="1"/>
  <c r="AH515" i="1"/>
  <c r="CV515" i="1" s="1"/>
  <c r="U515" i="1" s="1"/>
  <c r="AI515" i="1"/>
  <c r="CW515" i="1" s="1"/>
  <c r="V515" i="1" s="1"/>
  <c r="AJ515" i="1"/>
  <c r="CU515" i="1"/>
  <c r="T515" i="1" s="1"/>
  <c r="CX515" i="1"/>
  <c r="W515" i="1" s="1"/>
  <c r="FR515" i="1"/>
  <c r="GL515" i="1"/>
  <c r="GN515" i="1"/>
  <c r="GO515" i="1"/>
  <c r="GV515" i="1"/>
  <c r="HC515" i="1"/>
  <c r="GX515" i="1" s="1"/>
  <c r="C516" i="1"/>
  <c r="D516" i="1"/>
  <c r="W516" i="1"/>
  <c r="AC516" i="1"/>
  <c r="AE516" i="1"/>
  <c r="CR516" i="1" s="1"/>
  <c r="Q516" i="1" s="1"/>
  <c r="AF516" i="1"/>
  <c r="AG516" i="1"/>
  <c r="CU516" i="1" s="1"/>
  <c r="T516" i="1" s="1"/>
  <c r="AH516" i="1"/>
  <c r="CV516" i="1" s="1"/>
  <c r="U516" i="1" s="1"/>
  <c r="AI516" i="1"/>
  <c r="CW516" i="1" s="1"/>
  <c r="V516" i="1" s="1"/>
  <c r="AJ516" i="1"/>
  <c r="CS516" i="1"/>
  <c r="R516" i="1" s="1"/>
  <c r="GK516" i="1" s="1"/>
  <c r="CT516" i="1"/>
  <c r="S516" i="1" s="1"/>
  <c r="CX516" i="1"/>
  <c r="FR516" i="1"/>
  <c r="GL516" i="1"/>
  <c r="GN516" i="1"/>
  <c r="GO516" i="1"/>
  <c r="GV516" i="1"/>
  <c r="HC516" i="1"/>
  <c r="GX516" i="1" s="1"/>
  <c r="C517" i="1"/>
  <c r="D517" i="1"/>
  <c r="U517" i="1"/>
  <c r="AC517" i="1"/>
  <c r="CQ517" i="1" s="1"/>
  <c r="P517" i="1" s="1"/>
  <c r="AE517" i="1"/>
  <c r="AF517" i="1"/>
  <c r="AG517" i="1"/>
  <c r="AH517" i="1"/>
  <c r="CV517" i="1" s="1"/>
  <c r="AI517" i="1"/>
  <c r="CW517" i="1" s="1"/>
  <c r="V517" i="1" s="1"/>
  <c r="AJ517" i="1"/>
  <c r="CX517" i="1" s="1"/>
  <c r="W517" i="1" s="1"/>
  <c r="CT517" i="1"/>
  <c r="S517" i="1" s="1"/>
  <c r="CU517" i="1"/>
  <c r="T517" i="1" s="1"/>
  <c r="FR517" i="1"/>
  <c r="GL517" i="1"/>
  <c r="GN517" i="1"/>
  <c r="GO517" i="1"/>
  <c r="GV517" i="1"/>
  <c r="HC517" i="1"/>
  <c r="GX517" i="1" s="1"/>
  <c r="C518" i="1"/>
  <c r="D518" i="1"/>
  <c r="W518" i="1"/>
  <c r="AC518" i="1"/>
  <c r="CQ518" i="1" s="1"/>
  <c r="P518" i="1" s="1"/>
  <c r="AE518" i="1"/>
  <c r="CR518" i="1" s="1"/>
  <c r="Q518" i="1" s="1"/>
  <c r="AF518" i="1"/>
  <c r="CT518" i="1" s="1"/>
  <c r="S518" i="1" s="1"/>
  <c r="AG518" i="1"/>
  <c r="CU518" i="1" s="1"/>
  <c r="T518" i="1" s="1"/>
  <c r="AH518" i="1"/>
  <c r="CV518" i="1" s="1"/>
  <c r="U518" i="1" s="1"/>
  <c r="AI518" i="1"/>
  <c r="CW518" i="1" s="1"/>
  <c r="V518" i="1" s="1"/>
  <c r="AJ518" i="1"/>
  <c r="CX518" i="1" s="1"/>
  <c r="FR518" i="1"/>
  <c r="GL518" i="1"/>
  <c r="GN518" i="1"/>
  <c r="GO518" i="1"/>
  <c r="GV518" i="1"/>
  <c r="HC518" i="1"/>
  <c r="GX518" i="1" s="1"/>
  <c r="C519" i="1"/>
  <c r="D519" i="1"/>
  <c r="AC519" i="1"/>
  <c r="CQ519" i="1" s="1"/>
  <c r="P519" i="1" s="1"/>
  <c r="AE519" i="1"/>
  <c r="AF519" i="1"/>
  <c r="CT519" i="1" s="1"/>
  <c r="S519" i="1" s="1"/>
  <c r="AG519" i="1"/>
  <c r="CU519" i="1" s="1"/>
  <c r="T519" i="1" s="1"/>
  <c r="AH519" i="1"/>
  <c r="CV519" i="1" s="1"/>
  <c r="U519" i="1" s="1"/>
  <c r="AI519" i="1"/>
  <c r="AJ519" i="1"/>
  <c r="CX519" i="1" s="1"/>
  <c r="W519" i="1" s="1"/>
  <c r="CW519" i="1"/>
  <c r="V519" i="1" s="1"/>
  <c r="FR519" i="1"/>
  <c r="GL519" i="1"/>
  <c r="GN519" i="1"/>
  <c r="GO519" i="1"/>
  <c r="GV519" i="1"/>
  <c r="HC519" i="1"/>
  <c r="GX519" i="1" s="1"/>
  <c r="C520" i="1"/>
  <c r="D520" i="1"/>
  <c r="AC520" i="1"/>
  <c r="CQ520" i="1" s="1"/>
  <c r="P520" i="1" s="1"/>
  <c r="AE520" i="1"/>
  <c r="AF520" i="1"/>
  <c r="CT520" i="1" s="1"/>
  <c r="S520" i="1" s="1"/>
  <c r="AG520" i="1"/>
  <c r="CU520" i="1" s="1"/>
  <c r="T520" i="1" s="1"/>
  <c r="AH520" i="1"/>
  <c r="CV520" i="1" s="1"/>
  <c r="U520" i="1" s="1"/>
  <c r="AI520" i="1"/>
  <c r="CW520" i="1" s="1"/>
  <c r="V520" i="1" s="1"/>
  <c r="AJ520" i="1"/>
  <c r="CX520" i="1" s="1"/>
  <c r="W520" i="1" s="1"/>
  <c r="FR520" i="1"/>
  <c r="GL520" i="1"/>
  <c r="GN520" i="1"/>
  <c r="GO520" i="1"/>
  <c r="GV520" i="1"/>
  <c r="HC520" i="1" s="1"/>
  <c r="GX520" i="1"/>
  <c r="C521" i="1"/>
  <c r="D521" i="1"/>
  <c r="AC521" i="1"/>
  <c r="CQ521" i="1" s="1"/>
  <c r="P521" i="1" s="1"/>
  <c r="AD521" i="1"/>
  <c r="AE521" i="1"/>
  <c r="AF521" i="1"/>
  <c r="AG521" i="1"/>
  <c r="CU521" i="1" s="1"/>
  <c r="T521" i="1" s="1"/>
  <c r="AH521" i="1"/>
  <c r="CV521" i="1" s="1"/>
  <c r="U521" i="1" s="1"/>
  <c r="AI521" i="1"/>
  <c r="AJ521" i="1"/>
  <c r="CR521" i="1"/>
  <c r="Q521" i="1" s="1"/>
  <c r="CS521" i="1"/>
  <c r="CW521" i="1"/>
  <c r="V521" i="1" s="1"/>
  <c r="CX521" i="1"/>
  <c r="W521" i="1" s="1"/>
  <c r="FR521" i="1"/>
  <c r="GL521" i="1"/>
  <c r="GN521" i="1"/>
  <c r="GO521" i="1"/>
  <c r="GV521" i="1"/>
  <c r="HC521" i="1"/>
  <c r="GX521" i="1" s="1"/>
  <c r="C522" i="1"/>
  <c r="D522" i="1"/>
  <c r="U522" i="1"/>
  <c r="AC522" i="1"/>
  <c r="AE522" i="1"/>
  <c r="AD522" i="1" s="1"/>
  <c r="AF522" i="1"/>
  <c r="CT522" i="1" s="1"/>
  <c r="S522" i="1" s="1"/>
  <c r="AG522" i="1"/>
  <c r="CU522" i="1" s="1"/>
  <c r="T522" i="1" s="1"/>
  <c r="AH522" i="1"/>
  <c r="AI522" i="1"/>
  <c r="CW522" i="1" s="1"/>
  <c r="V522" i="1" s="1"/>
  <c r="AJ522" i="1"/>
  <c r="CQ522" i="1"/>
  <c r="P522" i="1" s="1"/>
  <c r="CV522" i="1"/>
  <c r="CX522" i="1"/>
  <c r="W522" i="1" s="1"/>
  <c r="FR522" i="1"/>
  <c r="GL522" i="1"/>
  <c r="GN522" i="1"/>
  <c r="GO522" i="1"/>
  <c r="GV522" i="1"/>
  <c r="HC522" i="1"/>
  <c r="GX522" i="1" s="1"/>
  <c r="C523" i="1"/>
  <c r="D523" i="1"/>
  <c r="V523" i="1"/>
  <c r="AC523" i="1"/>
  <c r="CQ523" i="1" s="1"/>
  <c r="P523" i="1" s="1"/>
  <c r="AE523" i="1"/>
  <c r="AF523" i="1"/>
  <c r="AG523" i="1"/>
  <c r="CU523" i="1" s="1"/>
  <c r="T523" i="1" s="1"/>
  <c r="AH523" i="1"/>
  <c r="AI523" i="1"/>
  <c r="AJ523" i="1"/>
  <c r="CX523" i="1" s="1"/>
  <c r="W523" i="1" s="1"/>
  <c r="CV523" i="1"/>
  <c r="U523" i="1" s="1"/>
  <c r="CW523" i="1"/>
  <c r="FR523" i="1"/>
  <c r="GL523" i="1"/>
  <c r="GN523" i="1"/>
  <c r="GO523" i="1"/>
  <c r="GV523" i="1"/>
  <c r="HC523" i="1"/>
  <c r="GX523" i="1" s="1"/>
  <c r="C524" i="1"/>
  <c r="D524" i="1"/>
  <c r="W524" i="1"/>
  <c r="AC524" i="1"/>
  <c r="AE524" i="1"/>
  <c r="AD524" i="1" s="1"/>
  <c r="AF524" i="1"/>
  <c r="AG524" i="1"/>
  <c r="CU524" i="1" s="1"/>
  <c r="T524" i="1" s="1"/>
  <c r="AH524" i="1"/>
  <c r="CV524" i="1" s="1"/>
  <c r="U524" i="1" s="1"/>
  <c r="AI524" i="1"/>
  <c r="AJ524" i="1"/>
  <c r="CT524" i="1"/>
  <c r="S524" i="1" s="1"/>
  <c r="CW524" i="1"/>
  <c r="V524" i="1" s="1"/>
  <c r="CX524" i="1"/>
  <c r="FR524" i="1"/>
  <c r="GL524" i="1"/>
  <c r="GN524" i="1"/>
  <c r="GO524" i="1"/>
  <c r="GV524" i="1"/>
  <c r="HC524" i="1"/>
  <c r="GX524" i="1" s="1"/>
  <c r="C525" i="1"/>
  <c r="D525" i="1"/>
  <c r="AC525" i="1"/>
  <c r="CQ525" i="1" s="1"/>
  <c r="P525" i="1" s="1"/>
  <c r="AD525" i="1"/>
  <c r="AE525" i="1"/>
  <c r="AF525" i="1"/>
  <c r="AG525" i="1"/>
  <c r="CU525" i="1" s="1"/>
  <c r="T525" i="1" s="1"/>
  <c r="AH525" i="1"/>
  <c r="AI525" i="1"/>
  <c r="AJ525" i="1"/>
  <c r="CX525" i="1" s="1"/>
  <c r="W525" i="1" s="1"/>
  <c r="CV525" i="1"/>
  <c r="U525" i="1" s="1"/>
  <c r="CW525" i="1"/>
  <c r="V525" i="1" s="1"/>
  <c r="FR525" i="1"/>
  <c r="GL525" i="1"/>
  <c r="GN525" i="1"/>
  <c r="GO525" i="1"/>
  <c r="GV525" i="1"/>
  <c r="HC525" i="1" s="1"/>
  <c r="GX525" i="1"/>
  <c r="C526" i="1"/>
  <c r="D526" i="1"/>
  <c r="V526" i="1"/>
  <c r="AC526" i="1"/>
  <c r="AB526" i="1" s="1"/>
  <c r="AE526" i="1"/>
  <c r="AD526" i="1" s="1"/>
  <c r="AF526" i="1"/>
  <c r="CT526" i="1" s="1"/>
  <c r="S526" i="1" s="1"/>
  <c r="AG526" i="1"/>
  <c r="CU526" i="1" s="1"/>
  <c r="T526" i="1" s="1"/>
  <c r="AH526" i="1"/>
  <c r="AI526" i="1"/>
  <c r="CW526" i="1" s="1"/>
  <c r="AJ526" i="1"/>
  <c r="CX526" i="1" s="1"/>
  <c r="W526" i="1" s="1"/>
  <c r="CQ526" i="1"/>
  <c r="P526" i="1" s="1"/>
  <c r="CP526" i="1" s="1"/>
  <c r="O526" i="1" s="1"/>
  <c r="CR526" i="1"/>
  <c r="Q526" i="1" s="1"/>
  <c r="CS526" i="1"/>
  <c r="R526" i="1" s="1"/>
  <c r="GK526" i="1" s="1"/>
  <c r="CV526" i="1"/>
  <c r="U526" i="1" s="1"/>
  <c r="FR526" i="1"/>
  <c r="GL526" i="1"/>
  <c r="GN526" i="1"/>
  <c r="GO526" i="1"/>
  <c r="GV526" i="1"/>
  <c r="HC526" i="1" s="1"/>
  <c r="GX526" i="1"/>
  <c r="C527" i="1"/>
  <c r="D527" i="1"/>
  <c r="P527" i="1"/>
  <c r="AC527" i="1"/>
  <c r="CQ527" i="1" s="1"/>
  <c r="AE527" i="1"/>
  <c r="AD527" i="1" s="1"/>
  <c r="AB527" i="1" s="1"/>
  <c r="AF527" i="1"/>
  <c r="CT527" i="1" s="1"/>
  <c r="S527" i="1" s="1"/>
  <c r="AG527" i="1"/>
  <c r="CU527" i="1" s="1"/>
  <c r="T527" i="1" s="1"/>
  <c r="AH527" i="1"/>
  <c r="CV527" i="1" s="1"/>
  <c r="U527" i="1" s="1"/>
  <c r="AI527" i="1"/>
  <c r="CW527" i="1" s="1"/>
  <c r="V527" i="1" s="1"/>
  <c r="AJ527" i="1"/>
  <c r="CX527" i="1" s="1"/>
  <c r="W527" i="1" s="1"/>
  <c r="CR527" i="1"/>
  <c r="Q527" i="1" s="1"/>
  <c r="FR527" i="1"/>
  <c r="GL527" i="1"/>
  <c r="GN527" i="1"/>
  <c r="GO527" i="1"/>
  <c r="GV527" i="1"/>
  <c r="HC527" i="1"/>
  <c r="GX527" i="1" s="1"/>
  <c r="C528" i="1"/>
  <c r="D528" i="1"/>
  <c r="AC528" i="1"/>
  <c r="CQ528" i="1" s="1"/>
  <c r="P528" i="1" s="1"/>
  <c r="AD528" i="1"/>
  <c r="AE528" i="1"/>
  <c r="AF528" i="1"/>
  <c r="AG528" i="1"/>
  <c r="CU528" i="1" s="1"/>
  <c r="T528" i="1" s="1"/>
  <c r="AH528" i="1"/>
  <c r="AI528" i="1"/>
  <c r="AJ528" i="1"/>
  <c r="CX528" i="1" s="1"/>
  <c r="W528" i="1" s="1"/>
  <c r="CR528" i="1"/>
  <c r="Q528" i="1" s="1"/>
  <c r="CS528" i="1"/>
  <c r="R528" i="1" s="1"/>
  <c r="GK528" i="1" s="1"/>
  <c r="CT528" i="1"/>
  <c r="S528" i="1" s="1"/>
  <c r="CV528" i="1"/>
  <c r="U528" i="1" s="1"/>
  <c r="CW528" i="1"/>
  <c r="V528" i="1" s="1"/>
  <c r="FR528" i="1"/>
  <c r="GL528" i="1"/>
  <c r="GN528" i="1"/>
  <c r="GO528" i="1"/>
  <c r="GV528" i="1"/>
  <c r="HC528" i="1"/>
  <c r="GX528" i="1" s="1"/>
  <c r="C529" i="1"/>
  <c r="D529" i="1"/>
  <c r="AC529" i="1"/>
  <c r="CQ529" i="1" s="1"/>
  <c r="P529" i="1" s="1"/>
  <c r="AE529" i="1"/>
  <c r="AF529" i="1"/>
  <c r="AG529" i="1"/>
  <c r="CU529" i="1" s="1"/>
  <c r="T529" i="1" s="1"/>
  <c r="AH529" i="1"/>
  <c r="CV529" i="1" s="1"/>
  <c r="U529" i="1" s="1"/>
  <c r="AI529" i="1"/>
  <c r="AJ529" i="1"/>
  <c r="CW529" i="1"/>
  <c r="V529" i="1" s="1"/>
  <c r="CX529" i="1"/>
  <c r="W529" i="1" s="1"/>
  <c r="FR529" i="1"/>
  <c r="GL529" i="1"/>
  <c r="GN529" i="1"/>
  <c r="GO529" i="1"/>
  <c r="GV529" i="1"/>
  <c r="HC529" i="1" s="1"/>
  <c r="GX529" i="1" s="1"/>
  <c r="C530" i="1"/>
  <c r="D530" i="1"/>
  <c r="W530" i="1"/>
  <c r="AC530" i="1"/>
  <c r="CQ530" i="1" s="1"/>
  <c r="P530" i="1" s="1"/>
  <c r="AE530" i="1"/>
  <c r="AF530" i="1"/>
  <c r="AG530" i="1"/>
  <c r="AH530" i="1"/>
  <c r="CV530" i="1" s="1"/>
  <c r="U530" i="1" s="1"/>
  <c r="AI530" i="1"/>
  <c r="AJ530" i="1"/>
  <c r="CX530" i="1" s="1"/>
  <c r="CS530" i="1"/>
  <c r="R530" i="1" s="1"/>
  <c r="GK530" i="1" s="1"/>
  <c r="CT530" i="1"/>
  <c r="S530" i="1" s="1"/>
  <c r="CU530" i="1"/>
  <c r="T530" i="1" s="1"/>
  <c r="CW530" i="1"/>
  <c r="V530" i="1" s="1"/>
  <c r="FR530" i="1"/>
  <c r="GL530" i="1"/>
  <c r="GN530" i="1"/>
  <c r="GO530" i="1"/>
  <c r="GV530" i="1"/>
  <c r="HC530" i="1" s="1"/>
  <c r="GX530" i="1" s="1"/>
  <c r="C531" i="1"/>
  <c r="D531" i="1"/>
  <c r="AC531" i="1"/>
  <c r="AE531" i="1"/>
  <c r="AF531" i="1"/>
  <c r="AG531" i="1"/>
  <c r="CU531" i="1" s="1"/>
  <c r="T531" i="1" s="1"/>
  <c r="AH531" i="1"/>
  <c r="AI531" i="1"/>
  <c r="CW531" i="1" s="1"/>
  <c r="V531" i="1" s="1"/>
  <c r="AJ531" i="1"/>
  <c r="CX531" i="1" s="1"/>
  <c r="W531" i="1" s="1"/>
  <c r="CV531" i="1"/>
  <c r="U531" i="1" s="1"/>
  <c r="FR531" i="1"/>
  <c r="GL531" i="1"/>
  <c r="GN531" i="1"/>
  <c r="GO531" i="1"/>
  <c r="GV531" i="1"/>
  <c r="HC531" i="1" s="1"/>
  <c r="GX531" i="1" s="1"/>
  <c r="C532" i="1"/>
  <c r="D532" i="1"/>
  <c r="AC532" i="1"/>
  <c r="AE532" i="1"/>
  <c r="AF532" i="1"/>
  <c r="CT532" i="1" s="1"/>
  <c r="S532" i="1" s="1"/>
  <c r="AG532" i="1"/>
  <c r="AH532" i="1"/>
  <c r="CV532" i="1" s="1"/>
  <c r="U532" i="1" s="1"/>
  <c r="AI532" i="1"/>
  <c r="CW532" i="1" s="1"/>
  <c r="V532" i="1" s="1"/>
  <c r="AJ532" i="1"/>
  <c r="CX532" i="1" s="1"/>
  <c r="W532" i="1" s="1"/>
  <c r="CQ532" i="1"/>
  <c r="P532" i="1" s="1"/>
  <c r="CU532" i="1"/>
  <c r="T532" i="1" s="1"/>
  <c r="FR532" i="1"/>
  <c r="GL532" i="1"/>
  <c r="GN532" i="1"/>
  <c r="GO532" i="1"/>
  <c r="GV532" i="1"/>
  <c r="HC532" i="1"/>
  <c r="GX532" i="1" s="1"/>
  <c r="C533" i="1"/>
  <c r="D533" i="1"/>
  <c r="V533" i="1"/>
  <c r="AC533" i="1"/>
  <c r="AE533" i="1"/>
  <c r="AD533" i="1" s="1"/>
  <c r="AF533" i="1"/>
  <c r="AG533" i="1"/>
  <c r="AH533" i="1"/>
  <c r="CV533" i="1" s="1"/>
  <c r="U533" i="1" s="1"/>
  <c r="AI533" i="1"/>
  <c r="CW533" i="1" s="1"/>
  <c r="AJ533" i="1"/>
  <c r="CU533" i="1"/>
  <c r="T533" i="1" s="1"/>
  <c r="CX533" i="1"/>
  <c r="W533" i="1" s="1"/>
  <c r="FR533" i="1"/>
  <c r="GL533" i="1"/>
  <c r="GN533" i="1"/>
  <c r="GO533" i="1"/>
  <c r="GV533" i="1"/>
  <c r="HC533" i="1" s="1"/>
  <c r="GX533" i="1" s="1"/>
  <c r="C534" i="1"/>
  <c r="D534" i="1"/>
  <c r="AC534" i="1"/>
  <c r="AE534" i="1"/>
  <c r="CS534" i="1" s="1"/>
  <c r="R534" i="1" s="1"/>
  <c r="GK534" i="1" s="1"/>
  <c r="AF534" i="1"/>
  <c r="CT534" i="1" s="1"/>
  <c r="S534" i="1" s="1"/>
  <c r="AG534" i="1"/>
  <c r="AH534" i="1"/>
  <c r="CV534" i="1" s="1"/>
  <c r="U534" i="1" s="1"/>
  <c r="AI534" i="1"/>
  <c r="CW534" i="1" s="1"/>
  <c r="V534" i="1" s="1"/>
  <c r="AJ534" i="1"/>
  <c r="CR534" i="1"/>
  <c r="Q534" i="1" s="1"/>
  <c r="CU534" i="1"/>
  <c r="T534" i="1" s="1"/>
  <c r="CX534" i="1"/>
  <c r="W534" i="1" s="1"/>
  <c r="FR534" i="1"/>
  <c r="GL534" i="1"/>
  <c r="GN534" i="1"/>
  <c r="GO534" i="1"/>
  <c r="GV534" i="1"/>
  <c r="HC534" i="1"/>
  <c r="GX534" i="1" s="1"/>
  <c r="C535" i="1"/>
  <c r="D535" i="1"/>
  <c r="W535" i="1"/>
  <c r="AC535" i="1"/>
  <c r="CQ535" i="1" s="1"/>
  <c r="P535" i="1" s="1"/>
  <c r="AE535" i="1"/>
  <c r="AF535" i="1"/>
  <c r="CT535" i="1" s="1"/>
  <c r="S535" i="1" s="1"/>
  <c r="CZ535" i="1" s="1"/>
  <c r="Y535" i="1" s="1"/>
  <c r="AG535" i="1"/>
  <c r="CU535" i="1" s="1"/>
  <c r="T535" i="1" s="1"/>
  <c r="AH535" i="1"/>
  <c r="CV535" i="1" s="1"/>
  <c r="U535" i="1" s="1"/>
  <c r="AI535" i="1"/>
  <c r="CW535" i="1" s="1"/>
  <c r="V535" i="1" s="1"/>
  <c r="AJ535" i="1"/>
  <c r="CX535" i="1" s="1"/>
  <c r="FR535" i="1"/>
  <c r="GL535" i="1"/>
  <c r="GN535" i="1"/>
  <c r="GO535" i="1"/>
  <c r="GV535" i="1"/>
  <c r="HC535" i="1"/>
  <c r="GX535" i="1" s="1"/>
  <c r="C536" i="1"/>
  <c r="D536" i="1"/>
  <c r="AC536" i="1"/>
  <c r="AE536" i="1"/>
  <c r="CR536" i="1" s="1"/>
  <c r="Q536" i="1" s="1"/>
  <c r="AF536" i="1"/>
  <c r="CT536" i="1" s="1"/>
  <c r="S536" i="1" s="1"/>
  <c r="AG536" i="1"/>
  <c r="CU536" i="1" s="1"/>
  <c r="T536" i="1" s="1"/>
  <c r="AH536" i="1"/>
  <c r="CV536" i="1" s="1"/>
  <c r="U536" i="1" s="1"/>
  <c r="AI536" i="1"/>
  <c r="CW536" i="1" s="1"/>
  <c r="V536" i="1" s="1"/>
  <c r="AJ536" i="1"/>
  <c r="CX536" i="1" s="1"/>
  <c r="W536" i="1" s="1"/>
  <c r="CQ536" i="1"/>
  <c r="P536" i="1" s="1"/>
  <c r="FR536" i="1"/>
  <c r="GL536" i="1"/>
  <c r="GN536" i="1"/>
  <c r="GO536" i="1"/>
  <c r="GV536" i="1"/>
  <c r="HC536" i="1" s="1"/>
  <c r="GX536" i="1" s="1"/>
  <c r="C537" i="1"/>
  <c r="D537" i="1"/>
  <c r="U537" i="1"/>
  <c r="AC537" i="1"/>
  <c r="AE537" i="1"/>
  <c r="AF537" i="1"/>
  <c r="AG537" i="1"/>
  <c r="AH537" i="1"/>
  <c r="CV537" i="1" s="1"/>
  <c r="AI537" i="1"/>
  <c r="CW537" i="1" s="1"/>
  <c r="V537" i="1" s="1"/>
  <c r="AJ537" i="1"/>
  <c r="CX537" i="1" s="1"/>
  <c r="W537" i="1" s="1"/>
  <c r="CQ537" i="1"/>
  <c r="P537" i="1" s="1"/>
  <c r="CR537" i="1"/>
  <c r="Q537" i="1" s="1"/>
  <c r="CT537" i="1"/>
  <c r="S537" i="1" s="1"/>
  <c r="CU537" i="1"/>
  <c r="T537" i="1" s="1"/>
  <c r="FR537" i="1"/>
  <c r="GL537" i="1"/>
  <c r="GN537" i="1"/>
  <c r="GO537" i="1"/>
  <c r="GV537" i="1"/>
  <c r="HC537" i="1" s="1"/>
  <c r="GX537" i="1" s="1"/>
  <c r="C538" i="1"/>
  <c r="D538" i="1"/>
  <c r="AC538" i="1"/>
  <c r="CQ538" i="1" s="1"/>
  <c r="P538" i="1" s="1"/>
  <c r="AE538" i="1"/>
  <c r="CS538" i="1" s="1"/>
  <c r="R538" i="1" s="1"/>
  <c r="AF538" i="1"/>
  <c r="AG538" i="1"/>
  <c r="CU538" i="1" s="1"/>
  <c r="T538" i="1" s="1"/>
  <c r="AH538" i="1"/>
  <c r="CV538" i="1" s="1"/>
  <c r="U538" i="1" s="1"/>
  <c r="AI538" i="1"/>
  <c r="AJ538" i="1"/>
  <c r="CR538" i="1"/>
  <c r="Q538" i="1" s="1"/>
  <c r="CT538" i="1"/>
  <c r="S538" i="1" s="1"/>
  <c r="CY538" i="1" s="1"/>
  <c r="X538" i="1" s="1"/>
  <c r="CW538" i="1"/>
  <c r="V538" i="1" s="1"/>
  <c r="CX538" i="1"/>
  <c r="W538" i="1" s="1"/>
  <c r="CZ538" i="1"/>
  <c r="Y538" i="1" s="1"/>
  <c r="FR538" i="1"/>
  <c r="GK538" i="1"/>
  <c r="GL538" i="1"/>
  <c r="GN538" i="1"/>
  <c r="GO538" i="1"/>
  <c r="GV538" i="1"/>
  <c r="HC538" i="1" s="1"/>
  <c r="GX538" i="1" s="1"/>
  <c r="D539" i="1"/>
  <c r="I539" i="1"/>
  <c r="K539" i="1"/>
  <c r="AC539" i="1"/>
  <c r="CQ539" i="1" s="1"/>
  <c r="AE539" i="1"/>
  <c r="AF539" i="1"/>
  <c r="AG539" i="1"/>
  <c r="CU539" i="1" s="1"/>
  <c r="AH539" i="1"/>
  <c r="AI539" i="1"/>
  <c r="CW539" i="1" s="1"/>
  <c r="AJ539" i="1"/>
  <c r="CX539" i="1" s="1"/>
  <c r="CV539" i="1"/>
  <c r="FR539" i="1"/>
  <c r="GL539" i="1"/>
  <c r="GN539" i="1"/>
  <c r="GO539" i="1"/>
  <c r="GV539" i="1"/>
  <c r="HC539" i="1"/>
  <c r="GX539" i="1" s="1"/>
  <c r="C540" i="1"/>
  <c r="D540" i="1"/>
  <c r="I540" i="1"/>
  <c r="K540" i="1"/>
  <c r="AC540" i="1"/>
  <c r="CQ540" i="1" s="1"/>
  <c r="P540" i="1" s="1"/>
  <c r="AE540" i="1"/>
  <c r="AF540" i="1"/>
  <c r="AG540" i="1"/>
  <c r="CU540" i="1" s="1"/>
  <c r="AH540" i="1"/>
  <c r="CV540" i="1" s="1"/>
  <c r="AI540" i="1"/>
  <c r="CW540" i="1" s="1"/>
  <c r="AJ540" i="1"/>
  <c r="CX540" i="1" s="1"/>
  <c r="CS540" i="1"/>
  <c r="FR540" i="1"/>
  <c r="GL540" i="1"/>
  <c r="GN540" i="1"/>
  <c r="GO540" i="1"/>
  <c r="GV540" i="1"/>
  <c r="HC540" i="1"/>
  <c r="C541" i="1"/>
  <c r="D541" i="1"/>
  <c r="I541" i="1"/>
  <c r="K541" i="1"/>
  <c r="AC541" i="1"/>
  <c r="AE541" i="1"/>
  <c r="AF541" i="1"/>
  <c r="AG541" i="1"/>
  <c r="CU541" i="1" s="1"/>
  <c r="AH541" i="1"/>
  <c r="AI541" i="1"/>
  <c r="CW541" i="1" s="1"/>
  <c r="AJ541" i="1"/>
  <c r="CX541" i="1" s="1"/>
  <c r="CQ541" i="1"/>
  <c r="CR541" i="1"/>
  <c r="CT541" i="1"/>
  <c r="CV541" i="1"/>
  <c r="FR541" i="1"/>
  <c r="GL541" i="1"/>
  <c r="GN541" i="1"/>
  <c r="GO541" i="1"/>
  <c r="GV541" i="1"/>
  <c r="HC541" i="1"/>
  <c r="C542" i="1"/>
  <c r="D542" i="1"/>
  <c r="T542" i="1"/>
  <c r="AC542" i="1"/>
  <c r="AE542" i="1"/>
  <c r="AF542" i="1"/>
  <c r="AG542" i="1"/>
  <c r="AH542" i="1"/>
  <c r="AI542" i="1"/>
  <c r="CW542" i="1" s="1"/>
  <c r="V542" i="1" s="1"/>
  <c r="AJ542" i="1"/>
  <c r="CX542" i="1" s="1"/>
  <c r="W542" i="1" s="1"/>
  <c r="CR542" i="1"/>
  <c r="Q542" i="1" s="1"/>
  <c r="CU542" i="1"/>
  <c r="CV542" i="1"/>
  <c r="U542" i="1" s="1"/>
  <c r="FR542" i="1"/>
  <c r="GL542" i="1"/>
  <c r="GN542" i="1"/>
  <c r="GO542" i="1"/>
  <c r="GV542" i="1"/>
  <c r="HC542" i="1"/>
  <c r="GX542" i="1" s="1"/>
  <c r="C543" i="1"/>
  <c r="D543" i="1"/>
  <c r="AC543" i="1"/>
  <c r="CQ543" i="1" s="1"/>
  <c r="P543" i="1" s="1"/>
  <c r="AE543" i="1"/>
  <c r="AF543" i="1"/>
  <c r="CT543" i="1" s="1"/>
  <c r="S543" i="1" s="1"/>
  <c r="AG543" i="1"/>
  <c r="CU543" i="1" s="1"/>
  <c r="T543" i="1" s="1"/>
  <c r="AH543" i="1"/>
  <c r="AI543" i="1"/>
  <c r="CW543" i="1" s="1"/>
  <c r="V543" i="1" s="1"/>
  <c r="AJ543" i="1"/>
  <c r="CX543" i="1" s="1"/>
  <c r="W543" i="1" s="1"/>
  <c r="CV543" i="1"/>
  <c r="U543" i="1" s="1"/>
  <c r="FR543" i="1"/>
  <c r="GL543" i="1"/>
  <c r="GN543" i="1"/>
  <c r="GO543" i="1"/>
  <c r="GV543" i="1"/>
  <c r="HC543" i="1"/>
  <c r="GX543" i="1" s="1"/>
  <c r="C544" i="1"/>
  <c r="D544" i="1"/>
  <c r="V544" i="1"/>
  <c r="AC544" i="1"/>
  <c r="CQ544" i="1" s="1"/>
  <c r="P544" i="1" s="1"/>
  <c r="AE544" i="1"/>
  <c r="AF544" i="1"/>
  <c r="CT544" i="1" s="1"/>
  <c r="S544" i="1" s="1"/>
  <c r="AG544" i="1"/>
  <c r="CU544" i="1" s="1"/>
  <c r="T544" i="1" s="1"/>
  <c r="AH544" i="1"/>
  <c r="CV544" i="1" s="1"/>
  <c r="U544" i="1" s="1"/>
  <c r="AI544" i="1"/>
  <c r="CW544" i="1" s="1"/>
  <c r="AJ544" i="1"/>
  <c r="CX544" i="1" s="1"/>
  <c r="W544" i="1" s="1"/>
  <c r="FR544" i="1"/>
  <c r="GL544" i="1"/>
  <c r="GN544" i="1"/>
  <c r="GO544" i="1"/>
  <c r="GV544" i="1"/>
  <c r="HC544" i="1" s="1"/>
  <c r="GX544" i="1"/>
  <c r="D545" i="1"/>
  <c r="I545" i="1"/>
  <c r="K545" i="1"/>
  <c r="V545" i="1"/>
  <c r="W545" i="1"/>
  <c r="AC545" i="1"/>
  <c r="CQ545" i="1" s="1"/>
  <c r="P545" i="1" s="1"/>
  <c r="AE545" i="1"/>
  <c r="AD545" i="1" s="1"/>
  <c r="AB545" i="1" s="1"/>
  <c r="AF545" i="1"/>
  <c r="AG545" i="1"/>
  <c r="CU545" i="1" s="1"/>
  <c r="T545" i="1" s="1"/>
  <c r="AH545" i="1"/>
  <c r="CV545" i="1" s="1"/>
  <c r="U545" i="1" s="1"/>
  <c r="AI545" i="1"/>
  <c r="AJ545" i="1"/>
  <c r="CX545" i="1" s="1"/>
  <c r="CT545" i="1"/>
  <c r="CW545" i="1"/>
  <c r="FR545" i="1"/>
  <c r="GL545" i="1"/>
  <c r="GN545" i="1"/>
  <c r="GO545" i="1"/>
  <c r="GV545" i="1"/>
  <c r="HC545" i="1"/>
  <c r="GX545" i="1" s="1"/>
  <c r="D546" i="1"/>
  <c r="AC546" i="1"/>
  <c r="CQ546" i="1" s="1"/>
  <c r="P546" i="1" s="1"/>
  <c r="AE546" i="1"/>
  <c r="AF546" i="1"/>
  <c r="AG546" i="1"/>
  <c r="CU546" i="1" s="1"/>
  <c r="T546" i="1" s="1"/>
  <c r="AH546" i="1"/>
  <c r="CV546" i="1" s="1"/>
  <c r="U546" i="1" s="1"/>
  <c r="AI546" i="1"/>
  <c r="CW546" i="1" s="1"/>
  <c r="V546" i="1" s="1"/>
  <c r="AJ546" i="1"/>
  <c r="CX546" i="1" s="1"/>
  <c r="W546" i="1" s="1"/>
  <c r="FR546" i="1"/>
  <c r="GL546" i="1"/>
  <c r="GN546" i="1"/>
  <c r="GO546" i="1"/>
  <c r="GV546" i="1"/>
  <c r="HC546" i="1" s="1"/>
  <c r="GX546" i="1" s="1"/>
  <c r="D547" i="1"/>
  <c r="AC547" i="1"/>
  <c r="CQ547" i="1" s="1"/>
  <c r="P547" i="1" s="1"/>
  <c r="AE547" i="1"/>
  <c r="AF547" i="1"/>
  <c r="AG547" i="1"/>
  <c r="AH547" i="1"/>
  <c r="CV547" i="1" s="1"/>
  <c r="U547" i="1" s="1"/>
  <c r="AI547" i="1"/>
  <c r="CW547" i="1" s="1"/>
  <c r="V547" i="1" s="1"/>
  <c r="AJ547" i="1"/>
  <c r="CX547" i="1" s="1"/>
  <c r="W547" i="1" s="1"/>
  <c r="CR547" i="1"/>
  <c r="Q547" i="1" s="1"/>
  <c r="CS547" i="1"/>
  <c r="CU547" i="1"/>
  <c r="T547" i="1" s="1"/>
  <c r="FR547" i="1"/>
  <c r="GL547" i="1"/>
  <c r="GN547" i="1"/>
  <c r="GO547" i="1"/>
  <c r="GV547" i="1"/>
  <c r="HC547" i="1" s="1"/>
  <c r="GX547" i="1"/>
  <c r="D548" i="1"/>
  <c r="AC548" i="1"/>
  <c r="CQ548" i="1" s="1"/>
  <c r="P548" i="1" s="1"/>
  <c r="AD548" i="1"/>
  <c r="AE548" i="1"/>
  <c r="AF548" i="1"/>
  <c r="AG548" i="1"/>
  <c r="AH548" i="1"/>
  <c r="CV548" i="1" s="1"/>
  <c r="U548" i="1" s="1"/>
  <c r="AI548" i="1"/>
  <c r="AJ548" i="1"/>
  <c r="CR548" i="1"/>
  <c r="Q548" i="1" s="1"/>
  <c r="CS548" i="1"/>
  <c r="CU548" i="1"/>
  <c r="T548" i="1" s="1"/>
  <c r="CW548" i="1"/>
  <c r="V548" i="1" s="1"/>
  <c r="CX548" i="1"/>
  <c r="W548" i="1" s="1"/>
  <c r="FR548" i="1"/>
  <c r="GL548" i="1"/>
  <c r="GN548" i="1"/>
  <c r="GO548" i="1"/>
  <c r="GV548" i="1"/>
  <c r="HC548" i="1"/>
  <c r="GX548" i="1" s="1"/>
  <c r="C549" i="1"/>
  <c r="D549" i="1"/>
  <c r="AC549" i="1"/>
  <c r="CQ549" i="1" s="1"/>
  <c r="P549" i="1" s="1"/>
  <c r="AE549" i="1"/>
  <c r="AF549" i="1"/>
  <c r="AG549" i="1"/>
  <c r="CU549" i="1" s="1"/>
  <c r="T549" i="1" s="1"/>
  <c r="AH549" i="1"/>
  <c r="CV549" i="1" s="1"/>
  <c r="U549" i="1" s="1"/>
  <c r="AI549" i="1"/>
  <c r="CW549" i="1" s="1"/>
  <c r="V549" i="1" s="1"/>
  <c r="AJ549" i="1"/>
  <c r="CX549" i="1"/>
  <c r="W549" i="1" s="1"/>
  <c r="FR549" i="1"/>
  <c r="GL549" i="1"/>
  <c r="GN549" i="1"/>
  <c r="GO549" i="1"/>
  <c r="GV549" i="1"/>
  <c r="HC549" i="1"/>
  <c r="GX549" i="1" s="1"/>
  <c r="C550" i="1"/>
  <c r="D550" i="1"/>
  <c r="I550" i="1"/>
  <c r="GX550" i="1" s="1"/>
  <c r="K550" i="1"/>
  <c r="AC550" i="1"/>
  <c r="CQ550" i="1" s="1"/>
  <c r="P550" i="1" s="1"/>
  <c r="AD550" i="1"/>
  <c r="AB550" i="1" s="1"/>
  <c r="AE550" i="1"/>
  <c r="CR550" i="1" s="1"/>
  <c r="AF550" i="1"/>
  <c r="CT550" i="1" s="1"/>
  <c r="AG550" i="1"/>
  <c r="CU550" i="1" s="1"/>
  <c r="AH550" i="1"/>
  <c r="CV550" i="1" s="1"/>
  <c r="AI550" i="1"/>
  <c r="CW550" i="1" s="1"/>
  <c r="AJ550" i="1"/>
  <c r="CX550" i="1" s="1"/>
  <c r="CS550" i="1"/>
  <c r="FR550" i="1"/>
  <c r="GL550" i="1"/>
  <c r="GN550" i="1"/>
  <c r="GO550" i="1"/>
  <c r="GV550" i="1"/>
  <c r="HC550" i="1" s="1"/>
  <c r="C551" i="1"/>
  <c r="D551" i="1"/>
  <c r="I551" i="1"/>
  <c r="K551" i="1"/>
  <c r="AC551" i="1"/>
  <c r="AE551" i="1"/>
  <c r="AF551" i="1"/>
  <c r="AG551" i="1"/>
  <c r="CU551" i="1" s="1"/>
  <c r="T551" i="1" s="1"/>
  <c r="AH551" i="1"/>
  <c r="AI551" i="1"/>
  <c r="CW551" i="1" s="1"/>
  <c r="V551" i="1" s="1"/>
  <c r="AJ551" i="1"/>
  <c r="CX551" i="1" s="1"/>
  <c r="W551" i="1" s="1"/>
  <c r="CQ551" i="1"/>
  <c r="P551" i="1" s="1"/>
  <c r="CR551" i="1"/>
  <c r="Q551" i="1" s="1"/>
  <c r="CS551" i="1"/>
  <c r="CV551" i="1"/>
  <c r="U551" i="1" s="1"/>
  <c r="FR551" i="1"/>
  <c r="GL551" i="1"/>
  <c r="GN551" i="1"/>
  <c r="GO551" i="1"/>
  <c r="GV551" i="1"/>
  <c r="HC551" i="1"/>
  <c r="GX551" i="1" s="1"/>
  <c r="D552" i="1"/>
  <c r="AC552" i="1"/>
  <c r="CQ552" i="1" s="1"/>
  <c r="P552" i="1" s="1"/>
  <c r="AE552" i="1"/>
  <c r="CS552" i="1" s="1"/>
  <c r="R552" i="1" s="1"/>
  <c r="GK552" i="1" s="1"/>
  <c r="AF552" i="1"/>
  <c r="AG552" i="1"/>
  <c r="CU552" i="1" s="1"/>
  <c r="T552" i="1" s="1"/>
  <c r="AH552" i="1"/>
  <c r="CV552" i="1" s="1"/>
  <c r="U552" i="1" s="1"/>
  <c r="AI552" i="1"/>
  <c r="CW552" i="1" s="1"/>
  <c r="V552" i="1" s="1"/>
  <c r="AJ552" i="1"/>
  <c r="CX552" i="1" s="1"/>
  <c r="W552" i="1" s="1"/>
  <c r="CT552" i="1"/>
  <c r="S552" i="1" s="1"/>
  <c r="CZ552" i="1" s="1"/>
  <c r="Y552" i="1" s="1"/>
  <c r="CY552" i="1"/>
  <c r="X552" i="1" s="1"/>
  <c r="FR552" i="1"/>
  <c r="GL552" i="1"/>
  <c r="GN552" i="1"/>
  <c r="GO552" i="1"/>
  <c r="GV552" i="1"/>
  <c r="HC552" i="1" s="1"/>
  <c r="GX552" i="1" s="1"/>
  <c r="D553" i="1"/>
  <c r="AC553" i="1"/>
  <c r="AE553" i="1"/>
  <c r="AF553" i="1"/>
  <c r="AG553" i="1"/>
  <c r="CU553" i="1" s="1"/>
  <c r="T553" i="1" s="1"/>
  <c r="AH553" i="1"/>
  <c r="CV553" i="1" s="1"/>
  <c r="U553" i="1" s="1"/>
  <c r="AI553" i="1"/>
  <c r="CW553" i="1" s="1"/>
  <c r="V553" i="1" s="1"/>
  <c r="AJ553" i="1"/>
  <c r="CR553" i="1"/>
  <c r="Q553" i="1" s="1"/>
  <c r="CX553" i="1"/>
  <c r="W553" i="1" s="1"/>
  <c r="FR553" i="1"/>
  <c r="GL553" i="1"/>
  <c r="GN553" i="1"/>
  <c r="GO553" i="1"/>
  <c r="GV553" i="1"/>
  <c r="HC553" i="1" s="1"/>
  <c r="GX553" i="1" s="1"/>
  <c r="D554" i="1"/>
  <c r="AC554" i="1"/>
  <c r="AE554" i="1"/>
  <c r="AF554" i="1"/>
  <c r="AG554" i="1"/>
  <c r="AH554" i="1"/>
  <c r="CV554" i="1" s="1"/>
  <c r="U554" i="1" s="1"/>
  <c r="AI554" i="1"/>
  <c r="CW554" i="1" s="1"/>
  <c r="V554" i="1" s="1"/>
  <c r="AJ554" i="1"/>
  <c r="CR554" i="1"/>
  <c r="Q554" i="1" s="1"/>
  <c r="CS554" i="1"/>
  <c r="CT554" i="1"/>
  <c r="S554" i="1" s="1"/>
  <c r="CU554" i="1"/>
  <c r="T554" i="1" s="1"/>
  <c r="CX554" i="1"/>
  <c r="W554" i="1" s="1"/>
  <c r="FR554" i="1"/>
  <c r="GL554" i="1"/>
  <c r="GN554" i="1"/>
  <c r="GO554" i="1"/>
  <c r="GV554" i="1"/>
  <c r="HC554" i="1"/>
  <c r="GX554" i="1" s="1"/>
  <c r="D556" i="1"/>
  <c r="I556" i="1"/>
  <c r="K556" i="1"/>
  <c r="AC556" i="1"/>
  <c r="CQ556" i="1" s="1"/>
  <c r="AE556" i="1"/>
  <c r="AD556" i="1" s="1"/>
  <c r="AF556" i="1"/>
  <c r="AG556" i="1"/>
  <c r="CU556" i="1" s="1"/>
  <c r="AH556" i="1"/>
  <c r="CV556" i="1" s="1"/>
  <c r="U556" i="1" s="1"/>
  <c r="AI556" i="1"/>
  <c r="AJ556" i="1"/>
  <c r="CR556" i="1"/>
  <c r="Q556" i="1" s="1"/>
  <c r="CT556" i="1"/>
  <c r="S556" i="1" s="1"/>
  <c r="CW556" i="1"/>
  <c r="CX556" i="1"/>
  <c r="W556" i="1" s="1"/>
  <c r="FR556" i="1"/>
  <c r="GL556" i="1"/>
  <c r="GN556" i="1"/>
  <c r="GO556" i="1"/>
  <c r="GV556" i="1"/>
  <c r="HC556" i="1"/>
  <c r="GX556" i="1" s="1"/>
  <c r="D557" i="1"/>
  <c r="I557" i="1"/>
  <c r="K557" i="1"/>
  <c r="AC557" i="1"/>
  <c r="AD557" i="1"/>
  <c r="AE557" i="1"/>
  <c r="AF557" i="1"/>
  <c r="CT557" i="1" s="1"/>
  <c r="S557" i="1" s="1"/>
  <c r="AG557" i="1"/>
  <c r="CU557" i="1" s="1"/>
  <c r="AH557" i="1"/>
  <c r="AI557" i="1"/>
  <c r="CW557" i="1" s="1"/>
  <c r="AJ557" i="1"/>
  <c r="CX557" i="1" s="1"/>
  <c r="W557" i="1" s="1"/>
  <c r="CV557" i="1"/>
  <c r="U557" i="1" s="1"/>
  <c r="FR557" i="1"/>
  <c r="GL557" i="1"/>
  <c r="GN557" i="1"/>
  <c r="GO557" i="1"/>
  <c r="GV557" i="1"/>
  <c r="HC557" i="1"/>
  <c r="D558" i="1"/>
  <c r="I558" i="1"/>
  <c r="K558" i="1"/>
  <c r="P558" i="1"/>
  <c r="AC558" i="1"/>
  <c r="CQ558" i="1" s="1"/>
  <c r="AE558" i="1"/>
  <c r="CR558" i="1" s="1"/>
  <c r="Q558" i="1" s="1"/>
  <c r="AF558" i="1"/>
  <c r="AG558" i="1"/>
  <c r="CU558" i="1" s="1"/>
  <c r="T558" i="1" s="1"/>
  <c r="AH558" i="1"/>
  <c r="CV558" i="1" s="1"/>
  <c r="AI558" i="1"/>
  <c r="CW558" i="1" s="1"/>
  <c r="AJ558" i="1"/>
  <c r="CX558" i="1" s="1"/>
  <c r="W558" i="1" s="1"/>
  <c r="CT558" i="1"/>
  <c r="S558" i="1" s="1"/>
  <c r="FR558" i="1"/>
  <c r="GL558" i="1"/>
  <c r="GN558" i="1"/>
  <c r="GO558" i="1"/>
  <c r="GV558" i="1"/>
  <c r="HC558" i="1" s="1"/>
  <c r="D559" i="1"/>
  <c r="I559" i="1"/>
  <c r="K559" i="1"/>
  <c r="S559" i="1"/>
  <c r="AC559" i="1"/>
  <c r="AE559" i="1"/>
  <c r="AF559" i="1"/>
  <c r="AG559" i="1"/>
  <c r="CU559" i="1" s="1"/>
  <c r="T559" i="1" s="1"/>
  <c r="AH559" i="1"/>
  <c r="AI559" i="1"/>
  <c r="CW559" i="1" s="1"/>
  <c r="AJ559" i="1"/>
  <c r="CQ559" i="1"/>
  <c r="CT559" i="1"/>
  <c r="CV559" i="1"/>
  <c r="CX559" i="1"/>
  <c r="FR559" i="1"/>
  <c r="GL559" i="1"/>
  <c r="GN559" i="1"/>
  <c r="GO559" i="1"/>
  <c r="GV559" i="1"/>
  <c r="HC559" i="1"/>
  <c r="GX559" i="1" s="1"/>
  <c r="C560" i="1"/>
  <c r="D560" i="1"/>
  <c r="I560" i="1"/>
  <c r="K560" i="1"/>
  <c r="AC560" i="1"/>
  <c r="AE560" i="1"/>
  <c r="AF560" i="1"/>
  <c r="AG560" i="1"/>
  <c r="AH560" i="1"/>
  <c r="AI560" i="1"/>
  <c r="AJ560" i="1"/>
  <c r="CX560" i="1" s="1"/>
  <c r="W560" i="1" s="1"/>
  <c r="CU560" i="1"/>
  <c r="T560" i="1" s="1"/>
  <c r="CV560" i="1"/>
  <c r="U560" i="1" s="1"/>
  <c r="CW560" i="1"/>
  <c r="FR560" i="1"/>
  <c r="GL560" i="1"/>
  <c r="GN560" i="1"/>
  <c r="GO560" i="1"/>
  <c r="GV560" i="1"/>
  <c r="HC560" i="1" s="1"/>
  <c r="GX560" i="1" s="1"/>
  <c r="C561" i="1"/>
  <c r="D561" i="1"/>
  <c r="I561" i="1"/>
  <c r="CU502" i="3" s="1"/>
  <c r="K561" i="1"/>
  <c r="AC561" i="1"/>
  <c r="CQ561" i="1" s="1"/>
  <c r="P561" i="1" s="1"/>
  <c r="AE561" i="1"/>
  <c r="AF561" i="1"/>
  <c r="CT561" i="1" s="1"/>
  <c r="AG561" i="1"/>
  <c r="CU561" i="1" s="1"/>
  <c r="AH561" i="1"/>
  <c r="AI561" i="1"/>
  <c r="CW561" i="1" s="1"/>
  <c r="AJ561" i="1"/>
  <c r="CV561" i="1"/>
  <c r="CX561" i="1"/>
  <c r="FR561" i="1"/>
  <c r="GL561" i="1"/>
  <c r="GN561" i="1"/>
  <c r="GO561" i="1"/>
  <c r="GV561" i="1"/>
  <c r="HC561" i="1"/>
  <c r="D562" i="1"/>
  <c r="I562" i="1"/>
  <c r="K562" i="1"/>
  <c r="AC562" i="1"/>
  <c r="AE562" i="1"/>
  <c r="AF562" i="1"/>
  <c r="AG562" i="1"/>
  <c r="CU562" i="1" s="1"/>
  <c r="AH562" i="1"/>
  <c r="CV562" i="1" s="1"/>
  <c r="U562" i="1" s="1"/>
  <c r="AI562" i="1"/>
  <c r="CW562" i="1" s="1"/>
  <c r="AJ562" i="1"/>
  <c r="CX562" i="1" s="1"/>
  <c r="FR562" i="1"/>
  <c r="GL562" i="1"/>
  <c r="GN562" i="1"/>
  <c r="GO562" i="1"/>
  <c r="GV562" i="1"/>
  <c r="HC562" i="1" s="1"/>
  <c r="D563" i="1"/>
  <c r="I563" i="1"/>
  <c r="K563" i="1"/>
  <c r="AC563" i="1"/>
  <c r="AE563" i="1"/>
  <c r="AF563" i="1"/>
  <c r="AG563" i="1"/>
  <c r="CU563" i="1" s="1"/>
  <c r="T563" i="1" s="1"/>
  <c r="AH563" i="1"/>
  <c r="CV563" i="1" s="1"/>
  <c r="U563" i="1" s="1"/>
  <c r="AI563" i="1"/>
  <c r="CW563" i="1" s="1"/>
  <c r="V563" i="1" s="1"/>
  <c r="AJ563" i="1"/>
  <c r="CX563" i="1" s="1"/>
  <c r="CQ563" i="1"/>
  <c r="P563" i="1" s="1"/>
  <c r="CR563" i="1"/>
  <c r="Q563" i="1" s="1"/>
  <c r="CT563" i="1"/>
  <c r="S563" i="1" s="1"/>
  <c r="FR563" i="1"/>
  <c r="GL563" i="1"/>
  <c r="GN563" i="1"/>
  <c r="GO563" i="1"/>
  <c r="GV563" i="1"/>
  <c r="HC563" i="1"/>
  <c r="GX563" i="1" s="1"/>
  <c r="C564" i="1"/>
  <c r="D564" i="1"/>
  <c r="I564" i="1"/>
  <c r="K564" i="1"/>
  <c r="AC564" i="1"/>
  <c r="AE564" i="1"/>
  <c r="AF564" i="1"/>
  <c r="AG564" i="1"/>
  <c r="AH564" i="1"/>
  <c r="CV564" i="1" s="1"/>
  <c r="U564" i="1" s="1"/>
  <c r="AI564" i="1"/>
  <c r="CW564" i="1" s="1"/>
  <c r="V564" i="1" s="1"/>
  <c r="AJ564" i="1"/>
  <c r="CX564" i="1" s="1"/>
  <c r="CQ564" i="1"/>
  <c r="P564" i="1" s="1"/>
  <c r="CR564" i="1"/>
  <c r="Q564" i="1" s="1"/>
  <c r="CS564" i="1"/>
  <c r="CU564" i="1"/>
  <c r="T564" i="1" s="1"/>
  <c r="FR564" i="1"/>
  <c r="GL564" i="1"/>
  <c r="GN564" i="1"/>
  <c r="GO564" i="1"/>
  <c r="GV564" i="1"/>
  <c r="HC564" i="1" s="1"/>
  <c r="GX564" i="1" s="1"/>
  <c r="C565" i="1"/>
  <c r="D565" i="1"/>
  <c r="I565" i="1"/>
  <c r="K565" i="1"/>
  <c r="AC565" i="1"/>
  <c r="CQ565" i="1" s="1"/>
  <c r="P565" i="1" s="1"/>
  <c r="AE565" i="1"/>
  <c r="CR565" i="1" s="1"/>
  <c r="Q565" i="1" s="1"/>
  <c r="AF565" i="1"/>
  <c r="AG565" i="1"/>
  <c r="CU565" i="1" s="1"/>
  <c r="T565" i="1" s="1"/>
  <c r="AH565" i="1"/>
  <c r="CV565" i="1" s="1"/>
  <c r="U565" i="1" s="1"/>
  <c r="AI565" i="1"/>
  <c r="CW565" i="1" s="1"/>
  <c r="V565" i="1" s="1"/>
  <c r="AJ565" i="1"/>
  <c r="CT565" i="1"/>
  <c r="S565" i="1" s="1"/>
  <c r="CY565" i="1" s="1"/>
  <c r="X565" i="1" s="1"/>
  <c r="CX565" i="1"/>
  <c r="W565" i="1" s="1"/>
  <c r="FR565" i="1"/>
  <c r="GL565" i="1"/>
  <c r="GN565" i="1"/>
  <c r="GO565" i="1"/>
  <c r="GV565" i="1"/>
  <c r="HC565" i="1" s="1"/>
  <c r="GX565" i="1" s="1"/>
  <c r="D566" i="1"/>
  <c r="I566" i="1"/>
  <c r="K566" i="1"/>
  <c r="AC566" i="1"/>
  <c r="CQ566" i="1" s="1"/>
  <c r="AE566" i="1"/>
  <c r="AF566" i="1"/>
  <c r="AG566" i="1"/>
  <c r="CU566" i="1" s="1"/>
  <c r="AH566" i="1"/>
  <c r="CV566" i="1" s="1"/>
  <c r="AI566" i="1"/>
  <c r="CW566" i="1" s="1"/>
  <c r="AJ566" i="1"/>
  <c r="CX566" i="1" s="1"/>
  <c r="FR566" i="1"/>
  <c r="GL566" i="1"/>
  <c r="GN566" i="1"/>
  <c r="GO566" i="1"/>
  <c r="GV566" i="1"/>
  <c r="HC566" i="1"/>
  <c r="D567" i="1"/>
  <c r="I567" i="1"/>
  <c r="K567" i="1"/>
  <c r="AC567" i="1"/>
  <c r="AE567" i="1"/>
  <c r="AF567" i="1"/>
  <c r="AG567" i="1"/>
  <c r="CU567" i="1" s="1"/>
  <c r="T567" i="1" s="1"/>
  <c r="AH567" i="1"/>
  <c r="CV567" i="1" s="1"/>
  <c r="U567" i="1" s="1"/>
  <c r="AI567" i="1"/>
  <c r="CW567" i="1" s="1"/>
  <c r="V567" i="1" s="1"/>
  <c r="AJ567" i="1"/>
  <c r="CX567" i="1" s="1"/>
  <c r="W567" i="1" s="1"/>
  <c r="CQ567" i="1"/>
  <c r="P567" i="1" s="1"/>
  <c r="CT567" i="1"/>
  <c r="S567" i="1" s="1"/>
  <c r="CY567" i="1" s="1"/>
  <c r="X567" i="1" s="1"/>
  <c r="FR567" i="1"/>
  <c r="GL567" i="1"/>
  <c r="GN567" i="1"/>
  <c r="GO567" i="1"/>
  <c r="GV567" i="1"/>
  <c r="HC567" i="1"/>
  <c r="GX567" i="1" s="1"/>
  <c r="D568" i="1"/>
  <c r="I568" i="1"/>
  <c r="K568" i="1"/>
  <c r="AC568" i="1"/>
  <c r="AE568" i="1"/>
  <c r="AF568" i="1"/>
  <c r="AG568" i="1"/>
  <c r="AH568" i="1"/>
  <c r="CV568" i="1" s="1"/>
  <c r="U568" i="1" s="1"/>
  <c r="AI568" i="1"/>
  <c r="CW568" i="1" s="1"/>
  <c r="V568" i="1" s="1"/>
  <c r="AJ568" i="1"/>
  <c r="CX568" i="1" s="1"/>
  <c r="W568" i="1" s="1"/>
  <c r="CR568" i="1"/>
  <c r="Q568" i="1" s="1"/>
  <c r="CS568" i="1"/>
  <c r="CT568" i="1"/>
  <c r="S568" i="1" s="1"/>
  <c r="CU568" i="1"/>
  <c r="T568" i="1" s="1"/>
  <c r="FR568" i="1"/>
  <c r="GL568" i="1"/>
  <c r="GN568" i="1"/>
  <c r="GO568" i="1"/>
  <c r="GV568" i="1"/>
  <c r="HC568" i="1" s="1"/>
  <c r="GX568" i="1"/>
  <c r="D569" i="1"/>
  <c r="I569" i="1"/>
  <c r="K569" i="1"/>
  <c r="AC569" i="1"/>
  <c r="CQ569" i="1" s="1"/>
  <c r="AE569" i="1"/>
  <c r="AD569" i="1" s="1"/>
  <c r="AF569" i="1"/>
  <c r="AG569" i="1"/>
  <c r="CU569" i="1" s="1"/>
  <c r="T569" i="1" s="1"/>
  <c r="AH569" i="1"/>
  <c r="AI569" i="1"/>
  <c r="CW569" i="1" s="1"/>
  <c r="V569" i="1" s="1"/>
  <c r="AJ569" i="1"/>
  <c r="CX569" i="1" s="1"/>
  <c r="W569" i="1" s="1"/>
  <c r="CR569" i="1"/>
  <c r="Q569" i="1" s="1"/>
  <c r="CS569" i="1"/>
  <c r="R569" i="1" s="1"/>
  <c r="GK569" i="1" s="1"/>
  <c r="CT569" i="1"/>
  <c r="S569" i="1" s="1"/>
  <c r="CY569" i="1" s="1"/>
  <c r="X569" i="1" s="1"/>
  <c r="CV569" i="1"/>
  <c r="U569" i="1" s="1"/>
  <c r="FR569" i="1"/>
  <c r="GL569" i="1"/>
  <c r="GN569" i="1"/>
  <c r="GO569" i="1"/>
  <c r="GV569" i="1"/>
  <c r="HC569" i="1"/>
  <c r="C570" i="1"/>
  <c r="D570" i="1"/>
  <c r="I570" i="1"/>
  <c r="K570" i="1"/>
  <c r="AC570" i="1"/>
  <c r="CQ570" i="1" s="1"/>
  <c r="AE570" i="1"/>
  <c r="AD570" i="1" s="1"/>
  <c r="AF570" i="1"/>
  <c r="AG570" i="1"/>
  <c r="AH570" i="1"/>
  <c r="CV570" i="1" s="1"/>
  <c r="U570" i="1" s="1"/>
  <c r="AI570" i="1"/>
  <c r="CW570" i="1" s="1"/>
  <c r="AJ570" i="1"/>
  <c r="CX570" i="1" s="1"/>
  <c r="W570" i="1" s="1"/>
  <c r="CS570" i="1"/>
  <c r="CU570" i="1"/>
  <c r="T570" i="1" s="1"/>
  <c r="FR570" i="1"/>
  <c r="GL570" i="1"/>
  <c r="GN570" i="1"/>
  <c r="GO570" i="1"/>
  <c r="GV570" i="1"/>
  <c r="HC570" i="1"/>
  <c r="C571" i="1"/>
  <c r="D571" i="1"/>
  <c r="I571" i="1"/>
  <c r="CU510" i="3" s="1"/>
  <c r="K571" i="1"/>
  <c r="AC571" i="1"/>
  <c r="AE571" i="1"/>
  <c r="CS571" i="1" s="1"/>
  <c r="R571" i="1" s="1"/>
  <c r="GK571" i="1" s="1"/>
  <c r="AF571" i="1"/>
  <c r="CT571" i="1" s="1"/>
  <c r="S571" i="1" s="1"/>
  <c r="AG571" i="1"/>
  <c r="CU571" i="1" s="1"/>
  <c r="AH571" i="1"/>
  <c r="CV571" i="1" s="1"/>
  <c r="U571" i="1" s="1"/>
  <c r="AI571" i="1"/>
  <c r="CW571" i="1" s="1"/>
  <c r="AJ571" i="1"/>
  <c r="CX571" i="1" s="1"/>
  <c r="W571" i="1" s="1"/>
  <c r="FR571" i="1"/>
  <c r="GL571" i="1"/>
  <c r="GN571" i="1"/>
  <c r="GO571" i="1"/>
  <c r="GV571" i="1"/>
  <c r="HC571" i="1" s="1"/>
  <c r="D572" i="1"/>
  <c r="I572" i="1"/>
  <c r="K572" i="1"/>
  <c r="AC572" i="1"/>
  <c r="AE572" i="1"/>
  <c r="AF572" i="1"/>
  <c r="AG572" i="1"/>
  <c r="CU572" i="1" s="1"/>
  <c r="T572" i="1" s="1"/>
  <c r="AH572" i="1"/>
  <c r="AI572" i="1"/>
  <c r="CW572" i="1" s="1"/>
  <c r="V572" i="1" s="1"/>
  <c r="AJ572" i="1"/>
  <c r="CX572" i="1" s="1"/>
  <c r="CQ572" i="1"/>
  <c r="CT572" i="1"/>
  <c r="CV572" i="1"/>
  <c r="U572" i="1" s="1"/>
  <c r="FR572" i="1"/>
  <c r="GL572" i="1"/>
  <c r="GN572" i="1"/>
  <c r="GO572" i="1"/>
  <c r="GV572" i="1"/>
  <c r="HC572" i="1" s="1"/>
  <c r="GX572" i="1" s="1"/>
  <c r="D573" i="1"/>
  <c r="I573" i="1"/>
  <c r="K573" i="1"/>
  <c r="AC573" i="1"/>
  <c r="AB573" i="1" s="1"/>
  <c r="AE573" i="1"/>
  <c r="AD573" i="1" s="1"/>
  <c r="AF573" i="1"/>
  <c r="AG573" i="1"/>
  <c r="CU573" i="1" s="1"/>
  <c r="AH573" i="1"/>
  <c r="CV573" i="1" s="1"/>
  <c r="AI573" i="1"/>
  <c r="AJ573" i="1"/>
  <c r="CQ573" i="1"/>
  <c r="CT573" i="1"/>
  <c r="CW573" i="1"/>
  <c r="CX573" i="1"/>
  <c r="FR573" i="1"/>
  <c r="GL573" i="1"/>
  <c r="GN573" i="1"/>
  <c r="GO573" i="1"/>
  <c r="GV573" i="1"/>
  <c r="HC573" i="1"/>
  <c r="GX573" i="1" s="1"/>
  <c r="D574" i="1"/>
  <c r="I574" i="1"/>
  <c r="K574" i="1"/>
  <c r="Q574" i="1"/>
  <c r="AC574" i="1"/>
  <c r="CQ574" i="1" s="1"/>
  <c r="AE574" i="1"/>
  <c r="AF574" i="1"/>
  <c r="AG574" i="1"/>
  <c r="CU574" i="1" s="1"/>
  <c r="T574" i="1" s="1"/>
  <c r="AH574" i="1"/>
  <c r="AI574" i="1"/>
  <c r="AJ574" i="1"/>
  <c r="CR574" i="1"/>
  <c r="CT574" i="1"/>
  <c r="S574" i="1" s="1"/>
  <c r="CV574" i="1"/>
  <c r="U574" i="1" s="1"/>
  <c r="CW574" i="1"/>
  <c r="V574" i="1" s="1"/>
  <c r="CX574" i="1"/>
  <c r="W574" i="1" s="1"/>
  <c r="CY574" i="1"/>
  <c r="X574" i="1" s="1"/>
  <c r="FR574" i="1"/>
  <c r="GL574" i="1"/>
  <c r="GN574" i="1"/>
  <c r="GO574" i="1"/>
  <c r="GV574" i="1"/>
  <c r="HC574" i="1" s="1"/>
  <c r="GX574" i="1" s="1"/>
  <c r="D575" i="1"/>
  <c r="I575" i="1"/>
  <c r="K575" i="1"/>
  <c r="AC575" i="1"/>
  <c r="AE575" i="1"/>
  <c r="CS575" i="1" s="1"/>
  <c r="AF575" i="1"/>
  <c r="CT575" i="1" s="1"/>
  <c r="AG575" i="1"/>
  <c r="CU575" i="1" s="1"/>
  <c r="AH575" i="1"/>
  <c r="CV575" i="1" s="1"/>
  <c r="U575" i="1" s="1"/>
  <c r="AI575" i="1"/>
  <c r="CW575" i="1" s="1"/>
  <c r="AJ575" i="1"/>
  <c r="CX575" i="1"/>
  <c r="FR575" i="1"/>
  <c r="GL575" i="1"/>
  <c r="GN575" i="1"/>
  <c r="GO575" i="1"/>
  <c r="GV575" i="1"/>
  <c r="HC575" i="1" s="1"/>
  <c r="D576" i="1"/>
  <c r="I576" i="1"/>
  <c r="K576" i="1"/>
  <c r="AC576" i="1"/>
  <c r="AE576" i="1"/>
  <c r="AF576" i="1"/>
  <c r="AG576" i="1"/>
  <c r="CU576" i="1" s="1"/>
  <c r="AH576" i="1"/>
  <c r="CV576" i="1" s="1"/>
  <c r="AI576" i="1"/>
  <c r="CW576" i="1" s="1"/>
  <c r="AJ576" i="1"/>
  <c r="CX576" i="1" s="1"/>
  <c r="FR576" i="1"/>
  <c r="GL576" i="1"/>
  <c r="GN576" i="1"/>
  <c r="GO576" i="1"/>
  <c r="GV576" i="1"/>
  <c r="HC576" i="1"/>
  <c r="GX576" i="1" s="1"/>
  <c r="D577" i="1"/>
  <c r="I577" i="1"/>
  <c r="GX577" i="1" s="1"/>
  <c r="K577" i="1"/>
  <c r="AC577" i="1"/>
  <c r="CQ577" i="1" s="1"/>
  <c r="P577" i="1" s="1"/>
  <c r="AE577" i="1"/>
  <c r="AD577" i="1" s="1"/>
  <c r="AF577" i="1"/>
  <c r="CT577" i="1" s="1"/>
  <c r="AG577" i="1"/>
  <c r="CU577" i="1" s="1"/>
  <c r="T577" i="1" s="1"/>
  <c r="AH577" i="1"/>
  <c r="CV577" i="1" s="1"/>
  <c r="U577" i="1" s="1"/>
  <c r="AI577" i="1"/>
  <c r="CW577" i="1" s="1"/>
  <c r="AJ577" i="1"/>
  <c r="CX577" i="1" s="1"/>
  <c r="FR577" i="1"/>
  <c r="GL577" i="1"/>
  <c r="GN577" i="1"/>
  <c r="GO577" i="1"/>
  <c r="GV577" i="1"/>
  <c r="HC577" i="1"/>
  <c r="D578" i="1"/>
  <c r="I578" i="1"/>
  <c r="K578" i="1"/>
  <c r="AC578" i="1"/>
  <c r="CQ578" i="1" s="1"/>
  <c r="P578" i="1" s="1"/>
  <c r="AE578" i="1"/>
  <c r="AD578" i="1" s="1"/>
  <c r="AF578" i="1"/>
  <c r="AG578" i="1"/>
  <c r="CU578" i="1" s="1"/>
  <c r="T578" i="1" s="1"/>
  <c r="AH578" i="1"/>
  <c r="CV578" i="1" s="1"/>
  <c r="U578" i="1" s="1"/>
  <c r="AI578" i="1"/>
  <c r="CW578" i="1" s="1"/>
  <c r="V578" i="1" s="1"/>
  <c r="AJ578" i="1"/>
  <c r="CR578" i="1"/>
  <c r="Q578" i="1" s="1"/>
  <c r="CT578" i="1"/>
  <c r="S578" i="1" s="1"/>
  <c r="CX578" i="1"/>
  <c r="FR578" i="1"/>
  <c r="GL578" i="1"/>
  <c r="GN578" i="1"/>
  <c r="GO578" i="1"/>
  <c r="GV578" i="1"/>
  <c r="HC578" i="1" s="1"/>
  <c r="D579" i="1"/>
  <c r="I579" i="1"/>
  <c r="K579" i="1"/>
  <c r="AC579" i="1"/>
  <c r="AE579" i="1"/>
  <c r="CS579" i="1" s="1"/>
  <c r="AF579" i="1"/>
  <c r="CT579" i="1" s="1"/>
  <c r="AG579" i="1"/>
  <c r="CU579" i="1" s="1"/>
  <c r="AH579" i="1"/>
  <c r="AI579" i="1"/>
  <c r="CW579" i="1" s="1"/>
  <c r="V579" i="1" s="1"/>
  <c r="AJ579" i="1"/>
  <c r="CX579" i="1" s="1"/>
  <c r="CR579" i="1"/>
  <c r="CV579" i="1"/>
  <c r="FR579" i="1"/>
  <c r="GL579" i="1"/>
  <c r="GN579" i="1"/>
  <c r="GO579" i="1"/>
  <c r="GV579" i="1"/>
  <c r="HC579" i="1" s="1"/>
  <c r="D580" i="1"/>
  <c r="I580" i="1"/>
  <c r="K580" i="1"/>
  <c r="AC580" i="1"/>
  <c r="AE580" i="1"/>
  <c r="AF580" i="1"/>
  <c r="AG580" i="1"/>
  <c r="CU580" i="1" s="1"/>
  <c r="AH580" i="1"/>
  <c r="CV580" i="1" s="1"/>
  <c r="U580" i="1" s="1"/>
  <c r="AI580" i="1"/>
  <c r="CW580" i="1" s="1"/>
  <c r="V580" i="1" s="1"/>
  <c r="AJ580" i="1"/>
  <c r="CX580" i="1" s="1"/>
  <c r="CQ580" i="1"/>
  <c r="P580" i="1" s="1"/>
  <c r="CR580" i="1"/>
  <c r="Q580" i="1" s="1"/>
  <c r="CS580" i="1"/>
  <c r="FR580" i="1"/>
  <c r="GL580" i="1"/>
  <c r="GN580" i="1"/>
  <c r="GO580" i="1"/>
  <c r="GV580" i="1"/>
  <c r="HC580" i="1" s="1"/>
  <c r="D581" i="1"/>
  <c r="I581" i="1"/>
  <c r="K581" i="1"/>
  <c r="S581" i="1"/>
  <c r="AC581" i="1"/>
  <c r="AE581" i="1"/>
  <c r="AD581" i="1" s="1"/>
  <c r="AF581" i="1"/>
  <c r="AG581" i="1"/>
  <c r="CU581" i="1" s="1"/>
  <c r="T581" i="1" s="1"/>
  <c r="AH581" i="1"/>
  <c r="AI581" i="1"/>
  <c r="CW581" i="1" s="1"/>
  <c r="V581" i="1" s="1"/>
  <c r="AJ581" i="1"/>
  <c r="CR581" i="1"/>
  <c r="Q581" i="1" s="1"/>
  <c r="CS581" i="1"/>
  <c r="R581" i="1" s="1"/>
  <c r="GK581" i="1" s="1"/>
  <c r="CT581" i="1"/>
  <c r="CV581" i="1"/>
  <c r="U581" i="1" s="1"/>
  <c r="CX581" i="1"/>
  <c r="FR581" i="1"/>
  <c r="GL581" i="1"/>
  <c r="GN581" i="1"/>
  <c r="GO581" i="1"/>
  <c r="GV581" i="1"/>
  <c r="HC581" i="1"/>
  <c r="GX581" i="1" s="1"/>
  <c r="C582" i="1"/>
  <c r="D582" i="1"/>
  <c r="I582" i="1"/>
  <c r="K582" i="1"/>
  <c r="AC582" i="1"/>
  <c r="CQ582" i="1" s="1"/>
  <c r="AE582" i="1"/>
  <c r="AD582" i="1" s="1"/>
  <c r="AF582" i="1"/>
  <c r="AG582" i="1"/>
  <c r="AH582" i="1"/>
  <c r="CV582" i="1" s="1"/>
  <c r="U582" i="1" s="1"/>
  <c r="AI582" i="1"/>
  <c r="AJ582" i="1"/>
  <c r="CX582" i="1" s="1"/>
  <c r="W582" i="1" s="1"/>
  <c r="CU582" i="1"/>
  <c r="T582" i="1" s="1"/>
  <c r="CW582" i="1"/>
  <c r="V582" i="1" s="1"/>
  <c r="FR582" i="1"/>
  <c r="GL582" i="1"/>
  <c r="GN582" i="1"/>
  <c r="GO582" i="1"/>
  <c r="GV582" i="1"/>
  <c r="HC582" i="1"/>
  <c r="GX582" i="1" s="1"/>
  <c r="C583" i="1"/>
  <c r="D583" i="1"/>
  <c r="I583" i="1"/>
  <c r="K583" i="1"/>
  <c r="AC583" i="1"/>
  <c r="CQ583" i="1" s="1"/>
  <c r="AD583" i="1"/>
  <c r="AE583" i="1"/>
  <c r="AF583" i="1"/>
  <c r="AG583" i="1"/>
  <c r="AH583" i="1"/>
  <c r="AI583" i="1"/>
  <c r="CW583" i="1" s="1"/>
  <c r="AJ583" i="1"/>
  <c r="CT583" i="1"/>
  <c r="CU583" i="1"/>
  <c r="CV583" i="1"/>
  <c r="CX583" i="1"/>
  <c r="W583" i="1" s="1"/>
  <c r="FR583" i="1"/>
  <c r="GL583" i="1"/>
  <c r="GN583" i="1"/>
  <c r="GO583" i="1"/>
  <c r="GV583" i="1"/>
  <c r="HC583" i="1"/>
  <c r="D585" i="1"/>
  <c r="I585" i="1"/>
  <c r="K585" i="1"/>
  <c r="AC585" i="1"/>
  <c r="AE585" i="1"/>
  <c r="AF585" i="1"/>
  <c r="CT585" i="1" s="1"/>
  <c r="S585" i="1" s="1"/>
  <c r="AG585" i="1"/>
  <c r="CU585" i="1" s="1"/>
  <c r="T585" i="1" s="1"/>
  <c r="AH585" i="1"/>
  <c r="CV585" i="1" s="1"/>
  <c r="U585" i="1" s="1"/>
  <c r="AI585" i="1"/>
  <c r="CW585" i="1" s="1"/>
  <c r="AJ585" i="1"/>
  <c r="CQ585" i="1"/>
  <c r="CR585" i="1"/>
  <c r="CX585" i="1"/>
  <c r="FR585" i="1"/>
  <c r="GL585" i="1"/>
  <c r="GN585" i="1"/>
  <c r="GO585" i="1"/>
  <c r="GV585" i="1"/>
  <c r="HC585" i="1" s="1"/>
  <c r="D586" i="1"/>
  <c r="I586" i="1"/>
  <c r="K586" i="1"/>
  <c r="Q586" i="1"/>
  <c r="AC586" i="1"/>
  <c r="AB586" i="1" s="1"/>
  <c r="AE586" i="1"/>
  <c r="AD586" i="1" s="1"/>
  <c r="AF586" i="1"/>
  <c r="CT586" i="1" s="1"/>
  <c r="S586" i="1" s="1"/>
  <c r="AG586" i="1"/>
  <c r="CU586" i="1" s="1"/>
  <c r="T586" i="1" s="1"/>
  <c r="AH586" i="1"/>
  <c r="CV586" i="1" s="1"/>
  <c r="U586" i="1" s="1"/>
  <c r="AI586" i="1"/>
  <c r="CW586" i="1" s="1"/>
  <c r="AJ586" i="1"/>
  <c r="CX586" i="1" s="1"/>
  <c r="W586" i="1" s="1"/>
  <c r="CQ586" i="1"/>
  <c r="P586" i="1" s="1"/>
  <c r="CR586" i="1"/>
  <c r="CS586" i="1"/>
  <c r="R586" i="1" s="1"/>
  <c r="GK586" i="1" s="1"/>
  <c r="FR586" i="1"/>
  <c r="GL586" i="1"/>
  <c r="GN586" i="1"/>
  <c r="GO586" i="1"/>
  <c r="GV586" i="1"/>
  <c r="HC586" i="1" s="1"/>
  <c r="GX586" i="1" s="1"/>
  <c r="D587" i="1"/>
  <c r="I587" i="1"/>
  <c r="K587" i="1"/>
  <c r="T587" i="1"/>
  <c r="AC587" i="1"/>
  <c r="CQ587" i="1" s="1"/>
  <c r="P587" i="1" s="1"/>
  <c r="AE587" i="1"/>
  <c r="AF587" i="1"/>
  <c r="AG587" i="1"/>
  <c r="AH587" i="1"/>
  <c r="CV587" i="1" s="1"/>
  <c r="AI587" i="1"/>
  <c r="CW587" i="1" s="1"/>
  <c r="AJ587" i="1"/>
  <c r="CT587" i="1"/>
  <c r="CU587" i="1"/>
  <c r="CX587" i="1"/>
  <c r="FR587" i="1"/>
  <c r="GL587" i="1"/>
  <c r="GN587" i="1"/>
  <c r="GO587" i="1"/>
  <c r="GV587" i="1"/>
  <c r="HC587" i="1" s="1"/>
  <c r="D588" i="1"/>
  <c r="I588" i="1"/>
  <c r="K588" i="1"/>
  <c r="W588" i="1"/>
  <c r="AC588" i="1"/>
  <c r="CQ588" i="1" s="1"/>
  <c r="P588" i="1" s="1"/>
  <c r="AE588" i="1"/>
  <c r="AD588" i="1" s="1"/>
  <c r="AF588" i="1"/>
  <c r="CT588" i="1" s="1"/>
  <c r="AG588" i="1"/>
  <c r="AH588" i="1"/>
  <c r="AI588" i="1"/>
  <c r="AJ588" i="1"/>
  <c r="CX588" i="1" s="1"/>
  <c r="CU588" i="1"/>
  <c r="CV588" i="1"/>
  <c r="CW588" i="1"/>
  <c r="FR588" i="1"/>
  <c r="GL588" i="1"/>
  <c r="GN588" i="1"/>
  <c r="GO588" i="1"/>
  <c r="GV588" i="1"/>
  <c r="HC588" i="1" s="1"/>
  <c r="C589" i="1"/>
  <c r="D589" i="1"/>
  <c r="I589" i="1"/>
  <c r="K589" i="1"/>
  <c r="AC589" i="1"/>
  <c r="CQ589" i="1" s="1"/>
  <c r="P589" i="1" s="1"/>
  <c r="AE589" i="1"/>
  <c r="CR589" i="1" s="1"/>
  <c r="Q589" i="1" s="1"/>
  <c r="AF589" i="1"/>
  <c r="CT589" i="1" s="1"/>
  <c r="S589" i="1" s="1"/>
  <c r="AG589" i="1"/>
  <c r="CU589" i="1" s="1"/>
  <c r="AH589" i="1"/>
  <c r="CV589" i="1" s="1"/>
  <c r="AI589" i="1"/>
  <c r="CW589" i="1" s="1"/>
  <c r="V589" i="1" s="1"/>
  <c r="AJ589" i="1"/>
  <c r="CX589" i="1" s="1"/>
  <c r="FR589" i="1"/>
  <c r="GL589" i="1"/>
  <c r="GN589" i="1"/>
  <c r="GO589" i="1"/>
  <c r="GV589" i="1"/>
  <c r="HC589" i="1"/>
  <c r="D590" i="1"/>
  <c r="I590" i="1"/>
  <c r="K590" i="1"/>
  <c r="U590" i="1"/>
  <c r="AC590" i="1"/>
  <c r="AE590" i="1"/>
  <c r="AD590" i="1" s="1"/>
  <c r="AF590" i="1"/>
  <c r="CT590" i="1" s="1"/>
  <c r="S590" i="1" s="1"/>
  <c r="AG590" i="1"/>
  <c r="CU590" i="1" s="1"/>
  <c r="T590" i="1" s="1"/>
  <c r="AH590" i="1"/>
  <c r="CV590" i="1" s="1"/>
  <c r="AI590" i="1"/>
  <c r="CW590" i="1" s="1"/>
  <c r="V590" i="1" s="1"/>
  <c r="AJ590" i="1"/>
  <c r="CX590" i="1" s="1"/>
  <c r="W590" i="1" s="1"/>
  <c r="CQ590" i="1"/>
  <c r="CR590" i="1"/>
  <c r="Q590" i="1" s="1"/>
  <c r="CS590" i="1"/>
  <c r="R590" i="1" s="1"/>
  <c r="GK590" i="1" s="1"/>
  <c r="FR590" i="1"/>
  <c r="GL590" i="1"/>
  <c r="GN590" i="1"/>
  <c r="GO590" i="1"/>
  <c r="GV590" i="1"/>
  <c r="HC590" i="1" s="1"/>
  <c r="C591" i="1"/>
  <c r="D591" i="1"/>
  <c r="I591" i="1"/>
  <c r="K591" i="1"/>
  <c r="AC591" i="1"/>
  <c r="AE591" i="1"/>
  <c r="AD591" i="1" s="1"/>
  <c r="AF591" i="1"/>
  <c r="CT591" i="1" s="1"/>
  <c r="S591" i="1" s="1"/>
  <c r="AG591" i="1"/>
  <c r="CU591" i="1" s="1"/>
  <c r="T591" i="1" s="1"/>
  <c r="AH591" i="1"/>
  <c r="AI591" i="1"/>
  <c r="CW591" i="1" s="1"/>
  <c r="V591" i="1" s="1"/>
  <c r="AJ591" i="1"/>
  <c r="CX591" i="1" s="1"/>
  <c r="W591" i="1" s="1"/>
  <c r="CQ591" i="1"/>
  <c r="P591" i="1" s="1"/>
  <c r="CS591" i="1"/>
  <c r="CV591" i="1"/>
  <c r="U591" i="1" s="1"/>
  <c r="FR591" i="1"/>
  <c r="GL591" i="1"/>
  <c r="GN591" i="1"/>
  <c r="GO591" i="1"/>
  <c r="GV591" i="1"/>
  <c r="HC591" i="1"/>
  <c r="B593" i="1"/>
  <c r="B483" i="1" s="1"/>
  <c r="C593" i="1"/>
  <c r="C483" i="1" s="1"/>
  <c r="D593" i="1"/>
  <c r="D483" i="1" s="1"/>
  <c r="F593" i="1"/>
  <c r="F483" i="1" s="1"/>
  <c r="G593" i="1"/>
  <c r="BX593" i="1"/>
  <c r="CK593" i="1"/>
  <c r="CL593" i="1"/>
  <c r="CL483" i="1" s="1"/>
  <c r="CM593" i="1"/>
  <c r="CM483" i="1" s="1"/>
  <c r="B623" i="1"/>
  <c r="B22" i="1" s="1"/>
  <c r="C623" i="1"/>
  <c r="C22" i="1" s="1"/>
  <c r="D623" i="1"/>
  <c r="D22" i="1" s="1"/>
  <c r="F623" i="1"/>
  <c r="F22" i="1" s="1"/>
  <c r="G623" i="1"/>
  <c r="B653" i="1"/>
  <c r="B18" i="1" s="1"/>
  <c r="C653" i="1"/>
  <c r="C18" i="1" s="1"/>
  <c r="D653" i="1"/>
  <c r="D18" i="1" s="1"/>
  <c r="F653" i="1"/>
  <c r="F18" i="1" s="1"/>
  <c r="G653" i="1"/>
  <c r="F12" i="6"/>
  <c r="G12" i="6"/>
  <c r="CY12" i="6"/>
  <c r="DF255" i="3" l="1"/>
  <c r="DJ255" i="3" s="1"/>
  <c r="DG255" i="3"/>
  <c r="L535" i="8"/>
  <c r="K529" i="7"/>
  <c r="R370" i="7"/>
  <c r="J373" i="7" s="1"/>
  <c r="R376" i="8"/>
  <c r="K379" i="8" s="1"/>
  <c r="K219" i="8"/>
  <c r="J213" i="7"/>
  <c r="DH397" i="3"/>
  <c r="DI397" i="3"/>
  <c r="DF200" i="3"/>
  <c r="DI200" i="3"/>
  <c r="DJ200" i="3" s="1"/>
  <c r="DG200" i="3"/>
  <c r="DH200" i="3"/>
  <c r="J386" i="7"/>
  <c r="K392" i="8"/>
  <c r="CS37" i="1"/>
  <c r="R37" i="1" s="1"/>
  <c r="GK37" i="1" s="1"/>
  <c r="AD37" i="1"/>
  <c r="CR37" i="1"/>
  <c r="Q37" i="1" s="1"/>
  <c r="CZ528" i="1"/>
  <c r="Y528" i="1" s="1"/>
  <c r="CY528" i="1"/>
  <c r="X528" i="1" s="1"/>
  <c r="DF395" i="3"/>
  <c r="DJ395" i="3" s="1"/>
  <c r="DG395" i="3"/>
  <c r="DI395" i="3"/>
  <c r="DH395" i="3"/>
  <c r="K670" i="8"/>
  <c r="J664" i="7"/>
  <c r="CX290" i="3"/>
  <c r="CW290" i="3"/>
  <c r="CL292" i="1"/>
  <c r="BC372" i="1"/>
  <c r="R314" i="1"/>
  <c r="V285" i="7"/>
  <c r="J292" i="7" s="1"/>
  <c r="V291" i="8"/>
  <c r="K298" i="8" s="1"/>
  <c r="U489" i="7"/>
  <c r="U495" i="8"/>
  <c r="U579" i="8"/>
  <c r="U573" i="7"/>
  <c r="CR533" i="1"/>
  <c r="Q533" i="1" s="1"/>
  <c r="CS533" i="1"/>
  <c r="K462" i="8"/>
  <c r="J456" i="7"/>
  <c r="J279" i="7"/>
  <c r="K285" i="8"/>
  <c r="DI301" i="3"/>
  <c r="DH301" i="3"/>
  <c r="K804" i="8"/>
  <c r="J798" i="7"/>
  <c r="AD340" i="1"/>
  <c r="CR340" i="1"/>
  <c r="Q340" i="1" s="1"/>
  <c r="CS340" i="1"/>
  <c r="R340" i="1" s="1"/>
  <c r="GK340" i="1" s="1"/>
  <c r="DI402" i="3"/>
  <c r="DJ402" i="3" s="1"/>
  <c r="DH402" i="3"/>
  <c r="DF402" i="3"/>
  <c r="DG402" i="3"/>
  <c r="K624" i="7"/>
  <c r="L630" i="8"/>
  <c r="Q224" i="8"/>
  <c r="S224" i="8"/>
  <c r="S218" i="7"/>
  <c r="Q218" i="7"/>
  <c r="CT223" i="1"/>
  <c r="S223" i="1" s="1"/>
  <c r="AG226" i="1"/>
  <c r="CR341" i="1"/>
  <c r="Q341" i="1" s="1"/>
  <c r="CS341" i="1"/>
  <c r="R341" i="1" s="1"/>
  <c r="GK341" i="1" s="1"/>
  <c r="K714" i="8"/>
  <c r="J708" i="7"/>
  <c r="T580" i="7"/>
  <c r="J584" i="7" s="1"/>
  <c r="T586" i="8"/>
  <c r="K590" i="8" s="1"/>
  <c r="CP494" i="1"/>
  <c r="O494" i="1" s="1"/>
  <c r="K444" i="8"/>
  <c r="J438" i="7"/>
  <c r="DG489" i="3"/>
  <c r="DI489" i="3"/>
  <c r="DJ489" i="3" s="1"/>
  <c r="DH489" i="3"/>
  <c r="DF489" i="3"/>
  <c r="G22" i="1"/>
  <c r="A807" i="7"/>
  <c r="A813" i="8"/>
  <c r="L741" i="8"/>
  <c r="K735" i="7"/>
  <c r="K538" i="8"/>
  <c r="J532" i="7"/>
  <c r="CZ519" i="1"/>
  <c r="Y519" i="1" s="1"/>
  <c r="CY519" i="1"/>
  <c r="X519" i="1" s="1"/>
  <c r="L360" i="8"/>
  <c r="K354" i="7"/>
  <c r="CM173" i="1"/>
  <c r="BD177" i="1"/>
  <c r="Q759" i="8"/>
  <c r="S759" i="8"/>
  <c r="Q753" i="7"/>
  <c r="S753" i="7"/>
  <c r="CT576" i="1"/>
  <c r="S576" i="1" s="1"/>
  <c r="DG212" i="3"/>
  <c r="DH212" i="3"/>
  <c r="DI212" i="3"/>
  <c r="DF212" i="3"/>
  <c r="DJ212" i="3" s="1"/>
  <c r="J533" i="7"/>
  <c r="K539" i="8"/>
  <c r="CS360" i="1"/>
  <c r="R360" i="1" s="1"/>
  <c r="GK360" i="1" s="1"/>
  <c r="AD360" i="1"/>
  <c r="BZ80" i="1"/>
  <c r="AQ95" i="1"/>
  <c r="CV266" i="3"/>
  <c r="CX266" i="3"/>
  <c r="AB576" i="1"/>
  <c r="CQ576" i="1"/>
  <c r="P576" i="1" s="1"/>
  <c r="F601" i="8"/>
  <c r="D602" i="8"/>
  <c r="C596" i="7"/>
  <c r="E595" i="7"/>
  <c r="R540" i="1"/>
  <c r="GK540" i="1" s="1"/>
  <c r="K55" i="8"/>
  <c r="J49" i="7"/>
  <c r="U124" i="8"/>
  <c r="U118" i="7"/>
  <c r="K793" i="7"/>
  <c r="L799" i="8"/>
  <c r="CY419" i="1"/>
  <c r="X419" i="1" s="1"/>
  <c r="CZ419" i="1"/>
  <c r="Y419" i="1" s="1"/>
  <c r="CY581" i="1"/>
  <c r="X581" i="1" s="1"/>
  <c r="CZ581" i="1"/>
  <c r="Y581" i="1" s="1"/>
  <c r="CY526" i="1"/>
  <c r="X526" i="1" s="1"/>
  <c r="GM526" i="1" s="1"/>
  <c r="GP526" i="1" s="1"/>
  <c r="CZ526" i="1"/>
  <c r="Y526" i="1" s="1"/>
  <c r="K139" i="8"/>
  <c r="J133" i="7"/>
  <c r="J789" i="7"/>
  <c r="K795" i="8"/>
  <c r="CY585" i="1"/>
  <c r="X585" i="1" s="1"/>
  <c r="CZ585" i="1"/>
  <c r="Y585" i="1" s="1"/>
  <c r="CQ334" i="1"/>
  <c r="P334" i="1" s="1"/>
  <c r="L103" i="8"/>
  <c r="K97" i="7"/>
  <c r="U689" i="7"/>
  <c r="U695" i="8"/>
  <c r="CR560" i="1"/>
  <c r="Q560" i="1" s="1"/>
  <c r="CP560" i="1" s="1"/>
  <c r="O560" i="1" s="1"/>
  <c r="CS560" i="1"/>
  <c r="AD560" i="1"/>
  <c r="AB560" i="1" s="1"/>
  <c r="K156" i="8"/>
  <c r="J150" i="7"/>
  <c r="CQ560" i="1"/>
  <c r="P560" i="1" s="1"/>
  <c r="DH450" i="3"/>
  <c r="DG450" i="3"/>
  <c r="DF450" i="3"/>
  <c r="DJ450" i="3" s="1"/>
  <c r="DI450" i="3"/>
  <c r="CV142" i="3"/>
  <c r="CX142" i="3"/>
  <c r="DF142" i="3" s="1"/>
  <c r="L159" i="8"/>
  <c r="K153" i="7"/>
  <c r="L110" i="8"/>
  <c r="K104" i="7"/>
  <c r="K436" i="8"/>
  <c r="J430" i="7"/>
  <c r="DI322" i="3"/>
  <c r="DF322" i="3"/>
  <c r="DJ322" i="3" s="1"/>
  <c r="DG322" i="3"/>
  <c r="DH322" i="3"/>
  <c r="S573" i="1"/>
  <c r="CY573" i="1" s="1"/>
  <c r="X573" i="1" s="1"/>
  <c r="T573" i="1"/>
  <c r="L542" i="8"/>
  <c r="K536" i="7"/>
  <c r="Q321" i="8"/>
  <c r="S315" i="7"/>
  <c r="S321" i="8"/>
  <c r="Q315" i="7"/>
  <c r="CT326" i="1"/>
  <c r="S326" i="1" s="1"/>
  <c r="S177" i="1"/>
  <c r="AF173" i="1"/>
  <c r="AI372" i="1"/>
  <c r="CY578" i="1"/>
  <c r="X578" i="1" s="1"/>
  <c r="J763" i="7"/>
  <c r="K769" i="8"/>
  <c r="K517" i="8"/>
  <c r="J511" i="7"/>
  <c r="DH494" i="3"/>
  <c r="DF494" i="3"/>
  <c r="DJ494" i="3" s="1"/>
  <c r="DG494" i="3"/>
  <c r="DI494" i="3"/>
  <c r="R511" i="1"/>
  <c r="GK511" i="1" s="1"/>
  <c r="V516" i="8"/>
  <c r="V510" i="7"/>
  <c r="CX217" i="3"/>
  <c r="CV217" i="3"/>
  <c r="GX540" i="1"/>
  <c r="L549" i="8"/>
  <c r="K543" i="7"/>
  <c r="DI383" i="3"/>
  <c r="DF383" i="3"/>
  <c r="DJ383" i="3" s="1"/>
  <c r="DH383" i="3"/>
  <c r="DG383" i="3"/>
  <c r="F793" i="8"/>
  <c r="E787" i="7"/>
  <c r="C788" i="7"/>
  <c r="D794" i="8"/>
  <c r="CZ488" i="1"/>
  <c r="Y488" i="1" s="1"/>
  <c r="CY488" i="1"/>
  <c r="X488" i="1" s="1"/>
  <c r="K155" i="8"/>
  <c r="J149" i="7"/>
  <c r="L420" i="8"/>
  <c r="K414" i="7"/>
  <c r="J723" i="7"/>
  <c r="K729" i="8"/>
  <c r="CY493" i="1"/>
  <c r="X493" i="1" s="1"/>
  <c r="CZ493" i="1"/>
  <c r="Y493" i="1" s="1"/>
  <c r="AB319" i="1"/>
  <c r="CQ319" i="1"/>
  <c r="P319" i="1" s="1"/>
  <c r="CP319" i="1" s="1"/>
  <c r="O319" i="1" s="1"/>
  <c r="AH177" i="1"/>
  <c r="K179" i="7"/>
  <c r="L185" i="8"/>
  <c r="DI61" i="3"/>
  <c r="DF61" i="3"/>
  <c r="DJ61" i="3" s="1"/>
  <c r="DG61" i="3"/>
  <c r="DH61" i="3"/>
  <c r="R412" i="1"/>
  <c r="V442" i="8"/>
  <c r="K449" i="8" s="1"/>
  <c r="V436" i="7"/>
  <c r="J443" i="7" s="1"/>
  <c r="CZ337" i="1"/>
  <c r="Y337" i="1" s="1"/>
  <c r="CY337" i="1"/>
  <c r="X337" i="1" s="1"/>
  <c r="L242" i="8"/>
  <c r="K236" i="7"/>
  <c r="CP341" i="1"/>
  <c r="O341" i="1" s="1"/>
  <c r="AO80" i="1"/>
  <c r="F99" i="1"/>
  <c r="A120" i="8"/>
  <c r="A114" i="7"/>
  <c r="G80" i="1"/>
  <c r="K604" i="8"/>
  <c r="J598" i="7"/>
  <c r="CM209" i="1"/>
  <c r="BD226" i="1"/>
  <c r="AD576" i="1"/>
  <c r="U759" i="8"/>
  <c r="U753" i="7"/>
  <c r="CR576" i="1"/>
  <c r="Q576" i="1" s="1"/>
  <c r="K711" i="7"/>
  <c r="L717" i="8"/>
  <c r="L514" i="8"/>
  <c r="K508" i="7"/>
  <c r="CY348" i="1"/>
  <c r="X348" i="1" s="1"/>
  <c r="CZ348" i="1"/>
  <c r="Y348" i="1" s="1"/>
  <c r="S654" i="7"/>
  <c r="S660" i="8"/>
  <c r="Q660" i="8"/>
  <c r="Q654" i="7"/>
  <c r="CT551" i="1"/>
  <c r="S551" i="1" s="1"/>
  <c r="CP130" i="1"/>
  <c r="O130" i="1" s="1"/>
  <c r="K133" i="8"/>
  <c r="J127" i="7"/>
  <c r="F609" i="8"/>
  <c r="C604" i="7"/>
  <c r="E603" i="7"/>
  <c r="D610" i="8"/>
  <c r="DI372" i="3"/>
  <c r="DF372" i="3"/>
  <c r="DJ372" i="3" s="1"/>
  <c r="DG372" i="3"/>
  <c r="DH372" i="3"/>
  <c r="CY313" i="1"/>
  <c r="X313" i="1" s="1"/>
  <c r="CZ313" i="1"/>
  <c r="Y313" i="1" s="1"/>
  <c r="CP136" i="1"/>
  <c r="O136" i="1" s="1"/>
  <c r="AD559" i="1"/>
  <c r="CS559" i="1"/>
  <c r="R559" i="1" s="1"/>
  <c r="GK559" i="1" s="1"/>
  <c r="CR559" i="1"/>
  <c r="Q559" i="1" s="1"/>
  <c r="CP559" i="1" s="1"/>
  <c r="O559" i="1" s="1"/>
  <c r="CP313" i="1"/>
  <c r="O313" i="1" s="1"/>
  <c r="DG128" i="3"/>
  <c r="DH128" i="3"/>
  <c r="DF128" i="3"/>
  <c r="DJ128" i="3" s="1"/>
  <c r="DI128" i="3"/>
  <c r="CT533" i="1"/>
  <c r="S533" i="1" s="1"/>
  <c r="Q579" i="8"/>
  <c r="S579" i="8"/>
  <c r="S573" i="7"/>
  <c r="Q573" i="7"/>
  <c r="D195" i="8"/>
  <c r="F194" i="8"/>
  <c r="C189" i="7"/>
  <c r="E188" i="7"/>
  <c r="V220" i="1"/>
  <c r="R568" i="1"/>
  <c r="GK568" i="1" s="1"/>
  <c r="V727" i="8"/>
  <c r="V721" i="7"/>
  <c r="K703" i="7"/>
  <c r="L709" i="8"/>
  <c r="R570" i="1"/>
  <c r="GK570" i="1" s="1"/>
  <c r="V729" i="7"/>
  <c r="V735" i="8"/>
  <c r="K727" i="7"/>
  <c r="L733" i="8"/>
  <c r="K655" i="8"/>
  <c r="J649" i="7"/>
  <c r="K585" i="7"/>
  <c r="L591" i="8"/>
  <c r="CY355" i="1"/>
  <c r="X355" i="1" s="1"/>
  <c r="CZ355" i="1"/>
  <c r="Y355" i="1" s="1"/>
  <c r="CT130" i="1"/>
  <c r="S130" i="1" s="1"/>
  <c r="S125" i="7"/>
  <c r="Q125" i="7"/>
  <c r="S131" i="8"/>
  <c r="Q131" i="8"/>
  <c r="DI442" i="3"/>
  <c r="DF442" i="3"/>
  <c r="DJ442" i="3" s="1"/>
  <c r="DG442" i="3"/>
  <c r="U531" i="7"/>
  <c r="U537" i="8"/>
  <c r="CR519" i="1"/>
  <c r="Q519" i="1" s="1"/>
  <c r="GX491" i="1"/>
  <c r="S412" i="8"/>
  <c r="S406" i="7"/>
  <c r="Q412" i="8"/>
  <c r="Q406" i="7"/>
  <c r="CT406" i="1"/>
  <c r="S406" i="1" s="1"/>
  <c r="L381" i="8"/>
  <c r="K375" i="7"/>
  <c r="Q271" i="8"/>
  <c r="S271" i="8"/>
  <c r="S265" i="7"/>
  <c r="Q265" i="7"/>
  <c r="K126" i="8"/>
  <c r="J120" i="7"/>
  <c r="U697" i="7"/>
  <c r="U703" i="8"/>
  <c r="K466" i="7"/>
  <c r="L472" i="8"/>
  <c r="AB369" i="1"/>
  <c r="DF415" i="3"/>
  <c r="DJ415" i="3" s="1"/>
  <c r="DI415" i="3"/>
  <c r="CW338" i="3"/>
  <c r="CX338" i="3"/>
  <c r="DI186" i="3"/>
  <c r="DG186" i="3"/>
  <c r="CT362" i="1"/>
  <c r="S362" i="1" s="1"/>
  <c r="S384" i="7"/>
  <c r="Q384" i="7"/>
  <c r="S390" i="8"/>
  <c r="Q390" i="8"/>
  <c r="L374" i="8"/>
  <c r="K368" i="7"/>
  <c r="K238" i="8"/>
  <c r="J232" i="7"/>
  <c r="L89" i="8"/>
  <c r="K83" i="7"/>
  <c r="CV394" i="3"/>
  <c r="CX394" i="3"/>
  <c r="DF394" i="3" s="1"/>
  <c r="DH341" i="3"/>
  <c r="DF341" i="3"/>
  <c r="Q705" i="7"/>
  <c r="S711" i="8"/>
  <c r="Q711" i="8"/>
  <c r="S705" i="7"/>
  <c r="R547" i="1"/>
  <c r="GK547" i="1" s="1"/>
  <c r="V639" i="8"/>
  <c r="V633" i="7"/>
  <c r="K475" i="8"/>
  <c r="J469" i="7"/>
  <c r="L450" i="8"/>
  <c r="K444" i="7"/>
  <c r="AJ421" i="1"/>
  <c r="DF133" i="3"/>
  <c r="DJ133" i="3" s="1"/>
  <c r="DI133" i="3"/>
  <c r="DG39" i="3"/>
  <c r="DF39" i="3"/>
  <c r="DJ39" i="3" s="1"/>
  <c r="CK483" i="1"/>
  <c r="BB593" i="1"/>
  <c r="CT553" i="1"/>
  <c r="S553" i="1" s="1"/>
  <c r="CY553" i="1" s="1"/>
  <c r="X553" i="1" s="1"/>
  <c r="S662" i="7"/>
  <c r="S668" i="8"/>
  <c r="Q668" i="8"/>
  <c r="Q662" i="7"/>
  <c r="U632" i="8"/>
  <c r="U626" i="7"/>
  <c r="L486" i="8"/>
  <c r="K480" i="7"/>
  <c r="AD321" i="1"/>
  <c r="AB321" i="1" s="1"/>
  <c r="U305" i="7"/>
  <c r="U311" i="8"/>
  <c r="CR321" i="1"/>
  <c r="Q321" i="1" s="1"/>
  <c r="R139" i="1"/>
  <c r="GK139" i="1" s="1"/>
  <c r="V168" i="8"/>
  <c r="V162" i="7"/>
  <c r="DF265" i="3"/>
  <c r="DJ265" i="3" s="1"/>
  <c r="DG265" i="3"/>
  <c r="DH265" i="3"/>
  <c r="DI265" i="3"/>
  <c r="CY556" i="1"/>
  <c r="X556" i="1" s="1"/>
  <c r="J683" i="7"/>
  <c r="K689" i="8"/>
  <c r="AD355" i="1"/>
  <c r="CS355" i="1"/>
  <c r="R355" i="1" s="1"/>
  <c r="GK355" i="1" s="1"/>
  <c r="CP345" i="1"/>
  <c r="O345" i="1" s="1"/>
  <c r="BD593" i="1"/>
  <c r="BD483" i="1" s="1"/>
  <c r="S566" i="1"/>
  <c r="CY566" i="1" s="1"/>
  <c r="X566" i="1" s="1"/>
  <c r="D720" i="8"/>
  <c r="F719" i="8"/>
  <c r="C714" i="7"/>
  <c r="E713" i="7"/>
  <c r="CP527" i="1"/>
  <c r="O527" i="1" s="1"/>
  <c r="J141" i="7"/>
  <c r="K147" i="8"/>
  <c r="P585" i="1"/>
  <c r="R548" i="1"/>
  <c r="GK548" i="1" s="1"/>
  <c r="V646" i="8"/>
  <c r="V640" i="7"/>
  <c r="CY499" i="1"/>
  <c r="X499" i="1" s="1"/>
  <c r="CZ499" i="1"/>
  <c r="Y499" i="1" s="1"/>
  <c r="U491" i="1"/>
  <c r="R346" i="1"/>
  <c r="GK346" i="1" s="1"/>
  <c r="V362" i="8"/>
  <c r="V356" i="7"/>
  <c r="J250" i="7"/>
  <c r="K256" i="8"/>
  <c r="T219" i="1"/>
  <c r="GX213" i="1"/>
  <c r="CV366" i="3"/>
  <c r="CX366" i="3"/>
  <c r="K778" i="8"/>
  <c r="J772" i="7"/>
  <c r="T491" i="1"/>
  <c r="K399" i="7"/>
  <c r="L405" i="8"/>
  <c r="L173" i="8"/>
  <c r="K167" i="7"/>
  <c r="V585" i="1"/>
  <c r="L701" i="8"/>
  <c r="K695" i="7"/>
  <c r="CT547" i="1"/>
  <c r="S547" i="1" s="1"/>
  <c r="S639" i="8"/>
  <c r="Q639" i="8"/>
  <c r="S633" i="7"/>
  <c r="Q633" i="7"/>
  <c r="L622" i="8"/>
  <c r="K616" i="7"/>
  <c r="AD309" i="1"/>
  <c r="CR309" i="1"/>
  <c r="Q309" i="1" s="1"/>
  <c r="CP309" i="1" s="1"/>
  <c r="O309" i="1" s="1"/>
  <c r="GM309" i="1" s="1"/>
  <c r="GP309" i="1" s="1"/>
  <c r="R220" i="1"/>
  <c r="V194" i="8"/>
  <c r="K202" i="8" s="1"/>
  <c r="V188" i="7"/>
  <c r="J196" i="7" s="1"/>
  <c r="R93" i="1"/>
  <c r="GK93" i="1" s="1"/>
  <c r="DH451" i="3"/>
  <c r="DI451" i="3"/>
  <c r="CB593" i="1"/>
  <c r="CR365" i="1"/>
  <c r="Q365" i="1" s="1"/>
  <c r="CP365" i="1" s="1"/>
  <c r="O365" i="1" s="1"/>
  <c r="CS365" i="1"/>
  <c r="R365" i="1" s="1"/>
  <c r="GK365" i="1" s="1"/>
  <c r="G173" i="1"/>
  <c r="A182" i="7"/>
  <c r="A188" i="8"/>
  <c r="DF267" i="3"/>
  <c r="DJ267" i="3" s="1"/>
  <c r="DG267" i="3"/>
  <c r="CT582" i="1"/>
  <c r="S582" i="1" s="1"/>
  <c r="Q777" i="7"/>
  <c r="S777" i="7"/>
  <c r="S783" i="8"/>
  <c r="Q783" i="8"/>
  <c r="GX569" i="1"/>
  <c r="K660" i="7"/>
  <c r="L666" i="8"/>
  <c r="K645" i="7"/>
  <c r="L651" i="8"/>
  <c r="P541" i="1"/>
  <c r="J525" i="7"/>
  <c r="K531" i="8"/>
  <c r="CR366" i="1"/>
  <c r="Q366" i="1" s="1"/>
  <c r="U397" i="8"/>
  <c r="U391" i="7"/>
  <c r="CS345" i="1"/>
  <c r="R345" i="1" s="1"/>
  <c r="GK345" i="1" s="1"/>
  <c r="AD345" i="1"/>
  <c r="AB345" i="1" s="1"/>
  <c r="AD344" i="1"/>
  <c r="CR344" i="1"/>
  <c r="Q344" i="1" s="1"/>
  <c r="J204" i="7"/>
  <c r="K210" i="8"/>
  <c r="DI456" i="3"/>
  <c r="DH456" i="3"/>
  <c r="DF78" i="3"/>
  <c r="DJ78" i="3" s="1"/>
  <c r="DG78" i="3"/>
  <c r="CP547" i="1"/>
  <c r="O547" i="1" s="1"/>
  <c r="K641" i="8"/>
  <c r="J635" i="7"/>
  <c r="AD417" i="1"/>
  <c r="J427" i="7"/>
  <c r="K433" i="8"/>
  <c r="CC421" i="1"/>
  <c r="AD366" i="1"/>
  <c r="K361" i="7"/>
  <c r="L367" i="8"/>
  <c r="L353" i="8"/>
  <c r="K347" i="7"/>
  <c r="AD297" i="1"/>
  <c r="AB297" i="1" s="1"/>
  <c r="CR297" i="1"/>
  <c r="Q297" i="1" s="1"/>
  <c r="CT296" i="1"/>
  <c r="S296" i="1" s="1"/>
  <c r="Q254" i="8"/>
  <c r="S248" i="7"/>
  <c r="Q248" i="7"/>
  <c r="S254" i="8"/>
  <c r="S222" i="1"/>
  <c r="CX443" i="3"/>
  <c r="CV443" i="3"/>
  <c r="DG299" i="3"/>
  <c r="DF299" i="3"/>
  <c r="DJ299" i="3" s="1"/>
  <c r="DH299" i="3"/>
  <c r="CV256" i="3"/>
  <c r="CX256" i="3"/>
  <c r="DH54" i="3"/>
  <c r="DF54" i="3"/>
  <c r="DJ54" i="3" s="1"/>
  <c r="GX591" i="1"/>
  <c r="GX590" i="1"/>
  <c r="U588" i="1"/>
  <c r="CS585" i="1"/>
  <c r="U787" i="7"/>
  <c r="U793" i="8"/>
  <c r="S769" i="7"/>
  <c r="Q769" i="7"/>
  <c r="S775" i="8"/>
  <c r="Q775" i="8"/>
  <c r="CT580" i="1"/>
  <c r="S580" i="1" s="1"/>
  <c r="U561" i="1"/>
  <c r="R551" i="1"/>
  <c r="GK551" i="1" s="1"/>
  <c r="V654" i="7"/>
  <c r="V660" i="8"/>
  <c r="W550" i="1"/>
  <c r="J519" i="7"/>
  <c r="K525" i="8"/>
  <c r="K459" i="7"/>
  <c r="L465" i="8"/>
  <c r="K401" i="8"/>
  <c r="J395" i="7"/>
  <c r="U383" i="8"/>
  <c r="U377" i="7"/>
  <c r="CS358" i="1"/>
  <c r="V321" i="8"/>
  <c r="K328" i="8" s="1"/>
  <c r="V315" i="7"/>
  <c r="J322" i="7" s="1"/>
  <c r="CT318" i="1"/>
  <c r="S318" i="1" s="1"/>
  <c r="S295" i="7"/>
  <c r="Q295" i="7"/>
  <c r="S301" i="8"/>
  <c r="Q301" i="8"/>
  <c r="AB317" i="1"/>
  <c r="AD296" i="1"/>
  <c r="U254" i="8"/>
  <c r="U248" i="7"/>
  <c r="W222" i="1"/>
  <c r="W213" i="1"/>
  <c r="V93" i="1"/>
  <c r="S84" i="1"/>
  <c r="GX38" i="1"/>
  <c r="CR35" i="1"/>
  <c r="Q35" i="1" s="1"/>
  <c r="CS35" i="1"/>
  <c r="R35" i="1" s="1"/>
  <c r="GK35" i="1" s="1"/>
  <c r="AB28" i="1"/>
  <c r="DF470" i="3"/>
  <c r="DJ470" i="3" s="1"/>
  <c r="DI470" i="3"/>
  <c r="CX453" i="3"/>
  <c r="DH453" i="3" s="1"/>
  <c r="CX305" i="3"/>
  <c r="DI181" i="3"/>
  <c r="DF181" i="3"/>
  <c r="DJ181" i="3" s="1"/>
  <c r="DG181" i="3"/>
  <c r="DH181" i="3"/>
  <c r="DF89" i="3"/>
  <c r="DJ89" i="3" s="1"/>
  <c r="DH89" i="3"/>
  <c r="DG89" i="3"/>
  <c r="T588" i="1"/>
  <c r="V587" i="1"/>
  <c r="P582" i="1"/>
  <c r="AD580" i="1"/>
  <c r="AB580" i="1" s="1"/>
  <c r="U775" i="8"/>
  <c r="U769" i="7"/>
  <c r="P556" i="1"/>
  <c r="V550" i="1"/>
  <c r="S491" i="1"/>
  <c r="W490" i="1"/>
  <c r="BZ421" i="1"/>
  <c r="CG421" i="1" s="1"/>
  <c r="CS369" i="1"/>
  <c r="R369" i="1" s="1"/>
  <c r="GK369" i="1" s="1"/>
  <c r="CZ367" i="1"/>
  <c r="Y367" i="1" s="1"/>
  <c r="CY367" i="1"/>
  <c r="X367" i="1" s="1"/>
  <c r="AD358" i="1"/>
  <c r="AD333" i="1"/>
  <c r="CS333" i="1"/>
  <c r="R333" i="1" s="1"/>
  <c r="GK333" i="1" s="1"/>
  <c r="K325" i="8"/>
  <c r="J319" i="7"/>
  <c r="U295" i="7"/>
  <c r="U301" i="8"/>
  <c r="CR311" i="1"/>
  <c r="Q311" i="1" s="1"/>
  <c r="CS311" i="1"/>
  <c r="R311" i="1" s="1"/>
  <c r="GK311" i="1" s="1"/>
  <c r="CT306" i="1"/>
  <c r="S306" i="1" s="1"/>
  <c r="L214" i="8"/>
  <c r="K208" i="7"/>
  <c r="CT220" i="1"/>
  <c r="S194" i="8"/>
  <c r="Q194" i="8"/>
  <c r="S188" i="7"/>
  <c r="Q188" i="7"/>
  <c r="S219" i="1"/>
  <c r="CY219" i="1" s="1"/>
  <c r="X219" i="1" s="1"/>
  <c r="T212" i="1"/>
  <c r="L117" i="8"/>
  <c r="K111" i="7"/>
  <c r="R84" i="1"/>
  <c r="V92" i="7"/>
  <c r="V98" i="8"/>
  <c r="U83" i="1"/>
  <c r="AD35" i="1"/>
  <c r="AB35" i="1" s="1"/>
  <c r="K63" i="7"/>
  <c r="L69" i="8"/>
  <c r="DG492" i="3"/>
  <c r="DF492" i="3"/>
  <c r="DJ492" i="3" s="1"/>
  <c r="CX357" i="3"/>
  <c r="CX272" i="3"/>
  <c r="R498" i="1"/>
  <c r="GK498" i="1" s="1"/>
  <c r="V481" i="8"/>
  <c r="V475" i="7"/>
  <c r="K293" i="7"/>
  <c r="L299" i="8"/>
  <c r="CT224" i="1"/>
  <c r="S224" i="1" s="1"/>
  <c r="Q234" i="8"/>
  <c r="Q228" i="7"/>
  <c r="S234" i="8"/>
  <c r="S228" i="7"/>
  <c r="GX219" i="1"/>
  <c r="J101" i="7"/>
  <c r="K107" i="8"/>
  <c r="DF412" i="3"/>
  <c r="DJ412" i="3" s="1"/>
  <c r="DI412" i="3"/>
  <c r="GX541" i="1"/>
  <c r="J512" i="7"/>
  <c r="K518" i="8"/>
  <c r="K483" i="8"/>
  <c r="J477" i="7"/>
  <c r="AD406" i="1"/>
  <c r="AB406" i="1" s="1"/>
  <c r="U406" i="7"/>
  <c r="U412" i="8"/>
  <c r="CS406" i="1"/>
  <c r="GK326" i="1"/>
  <c r="K324" i="8"/>
  <c r="J318" i="7"/>
  <c r="L319" i="8"/>
  <c r="K313" i="7"/>
  <c r="K140" i="8"/>
  <c r="J134" i="7"/>
  <c r="E753" i="7"/>
  <c r="F759" i="8"/>
  <c r="D760" i="8"/>
  <c r="C754" i="7"/>
  <c r="U580" i="7"/>
  <c r="U586" i="8"/>
  <c r="AD535" i="1"/>
  <c r="AB535" i="1" s="1"/>
  <c r="U545" i="7"/>
  <c r="U551" i="8"/>
  <c r="J371" i="7"/>
  <c r="K377" i="8"/>
  <c r="CT314" i="1"/>
  <c r="S314" i="1" s="1"/>
  <c r="AF372" i="1" s="1"/>
  <c r="S291" i="8"/>
  <c r="Q291" i="8"/>
  <c r="S285" i="7"/>
  <c r="Q285" i="7"/>
  <c r="S139" i="7"/>
  <c r="Q139" i="7"/>
  <c r="Q145" i="8"/>
  <c r="S145" i="8"/>
  <c r="CT570" i="1"/>
  <c r="Q735" i="8"/>
  <c r="S735" i="8"/>
  <c r="S729" i="7"/>
  <c r="Q729" i="7"/>
  <c r="CR362" i="1"/>
  <c r="Q362" i="1" s="1"/>
  <c r="CP362" i="1" s="1"/>
  <c r="O362" i="1" s="1"/>
  <c r="U390" i="8"/>
  <c r="U384" i="7"/>
  <c r="CT321" i="1"/>
  <c r="S321" i="1" s="1"/>
  <c r="CY321" i="1" s="1"/>
  <c r="X321" i="1" s="1"/>
  <c r="S311" i="8"/>
  <c r="S305" i="7"/>
  <c r="Q305" i="7"/>
  <c r="Q311" i="8"/>
  <c r="GX220" i="1"/>
  <c r="CJ226" i="1" s="1"/>
  <c r="CB44" i="1"/>
  <c r="AS44" i="1" s="1"/>
  <c r="DG449" i="3"/>
  <c r="DF449" i="3"/>
  <c r="DJ449" i="3" s="1"/>
  <c r="CX268" i="3"/>
  <c r="CV268" i="3"/>
  <c r="DG36" i="3"/>
  <c r="DF36" i="3"/>
  <c r="DJ36" i="3" s="1"/>
  <c r="DH36" i="3"/>
  <c r="K743" i="7"/>
  <c r="L749" i="8"/>
  <c r="K679" i="8"/>
  <c r="J673" i="7"/>
  <c r="CT529" i="1"/>
  <c r="S529" i="1" s="1"/>
  <c r="Q565" i="8"/>
  <c r="Q559" i="7"/>
  <c r="S565" i="8"/>
  <c r="S559" i="7"/>
  <c r="K490" i="8"/>
  <c r="J484" i="7"/>
  <c r="AD137" i="1"/>
  <c r="U154" i="8"/>
  <c r="U148" i="7"/>
  <c r="L143" i="8"/>
  <c r="K137" i="7"/>
  <c r="DG205" i="3"/>
  <c r="DH205" i="3"/>
  <c r="W585" i="1"/>
  <c r="W573" i="1"/>
  <c r="R554" i="1"/>
  <c r="GK554" i="1" s="1"/>
  <c r="V672" i="7"/>
  <c r="V678" i="8"/>
  <c r="K384" i="8"/>
  <c r="J378" i="7"/>
  <c r="K315" i="8"/>
  <c r="J309" i="7"/>
  <c r="AD301" i="1"/>
  <c r="L262" i="8"/>
  <c r="K256" i="7"/>
  <c r="DH417" i="3"/>
  <c r="DI417" i="3"/>
  <c r="DF417" i="3"/>
  <c r="DJ417" i="3" s="1"/>
  <c r="R580" i="1"/>
  <c r="GK580" i="1" s="1"/>
  <c r="V775" i="8"/>
  <c r="V769" i="7"/>
  <c r="K751" i="7"/>
  <c r="L757" i="8"/>
  <c r="AB528" i="1"/>
  <c r="R296" i="1"/>
  <c r="V248" i="7"/>
  <c r="J255" i="7" s="1"/>
  <c r="V254" i="8"/>
  <c r="K261" i="8" s="1"/>
  <c r="CP215" i="1"/>
  <c r="O215" i="1" s="1"/>
  <c r="CC95" i="1"/>
  <c r="CC80" i="1" s="1"/>
  <c r="CZ574" i="1"/>
  <c r="Y574" i="1" s="1"/>
  <c r="J747" i="7"/>
  <c r="K753" i="8"/>
  <c r="L644" i="8"/>
  <c r="K638" i="7"/>
  <c r="K424" i="7"/>
  <c r="L430" i="8"/>
  <c r="BZ226" i="1"/>
  <c r="BZ209" i="1" s="1"/>
  <c r="DG165" i="3"/>
  <c r="DH165" i="3"/>
  <c r="DF165" i="3"/>
  <c r="DJ165" i="3" s="1"/>
  <c r="DI165" i="3"/>
  <c r="D736" i="8"/>
  <c r="F735" i="8"/>
  <c r="E729" i="7"/>
  <c r="C730" i="7"/>
  <c r="E618" i="7"/>
  <c r="D625" i="8"/>
  <c r="C619" i="7"/>
  <c r="F624" i="8"/>
  <c r="K469" i="8"/>
  <c r="J463" i="7"/>
  <c r="Q376" i="8"/>
  <c r="S370" i="7"/>
  <c r="Q370" i="7"/>
  <c r="S376" i="8"/>
  <c r="L48" i="8"/>
  <c r="K42" i="7"/>
  <c r="DI473" i="3"/>
  <c r="DJ473" i="3" s="1"/>
  <c r="DH473" i="3"/>
  <c r="K687" i="7"/>
  <c r="L693" i="8"/>
  <c r="S541" i="1"/>
  <c r="AD537" i="1"/>
  <c r="AB537" i="1" s="1"/>
  <c r="CS537" i="1"/>
  <c r="R537" i="1" s="1"/>
  <c r="GK537" i="1" s="1"/>
  <c r="L528" i="8"/>
  <c r="K522" i="7"/>
  <c r="R491" i="1"/>
  <c r="GK491" i="1" s="1"/>
  <c r="CP346" i="1"/>
  <c r="O346" i="1" s="1"/>
  <c r="K364" i="8"/>
  <c r="J358" i="7"/>
  <c r="BY95" i="1"/>
  <c r="DF304" i="3"/>
  <c r="DJ304" i="3" s="1"/>
  <c r="DG304" i="3"/>
  <c r="DH304" i="3"/>
  <c r="DI304" i="3"/>
  <c r="CX274" i="3"/>
  <c r="CV274" i="3"/>
  <c r="GX585" i="1"/>
  <c r="J440" i="7"/>
  <c r="K446" i="8"/>
  <c r="CP412" i="1"/>
  <c r="O412" i="1" s="1"/>
  <c r="AH141" i="1"/>
  <c r="AH127" i="1" s="1"/>
  <c r="L136" i="8"/>
  <c r="K130" i="7"/>
  <c r="S71" i="8"/>
  <c r="Q71" i="8"/>
  <c r="S65" i="7"/>
  <c r="Q65" i="7"/>
  <c r="U618" i="7"/>
  <c r="U624" i="8"/>
  <c r="CS545" i="1"/>
  <c r="CT523" i="1"/>
  <c r="S523" i="1" s="1"/>
  <c r="CY523" i="1" s="1"/>
  <c r="X523" i="1" s="1"/>
  <c r="Q551" i="8"/>
  <c r="Q545" i="7"/>
  <c r="S545" i="7"/>
  <c r="S551" i="8"/>
  <c r="CC593" i="1"/>
  <c r="CP364" i="1"/>
  <c r="O364" i="1" s="1"/>
  <c r="D217" i="8"/>
  <c r="C211" i="7"/>
  <c r="F216" i="8"/>
  <c r="E210" i="7"/>
  <c r="DI444" i="3"/>
  <c r="DG444" i="3"/>
  <c r="DF444" i="3"/>
  <c r="DJ444" i="3" s="1"/>
  <c r="DF230" i="3"/>
  <c r="DI230" i="3"/>
  <c r="DJ230" i="3" s="1"/>
  <c r="Q544" i="8"/>
  <c r="S544" i="8"/>
  <c r="S538" i="7"/>
  <c r="Q538" i="7"/>
  <c r="K473" i="7"/>
  <c r="L479" i="8"/>
  <c r="CQ300" i="1"/>
  <c r="P300" i="1" s="1"/>
  <c r="R751" i="8"/>
  <c r="K755" i="8" s="1"/>
  <c r="R745" i="7"/>
  <c r="J749" i="7" s="1"/>
  <c r="CT546" i="1"/>
  <c r="S546" i="1" s="1"/>
  <c r="S632" i="8"/>
  <c r="Q632" i="8"/>
  <c r="S626" i="7"/>
  <c r="Q626" i="7"/>
  <c r="J582" i="7"/>
  <c r="K588" i="8"/>
  <c r="AD523" i="1"/>
  <c r="AB523" i="1" s="1"/>
  <c r="AB508" i="1"/>
  <c r="F98" i="8"/>
  <c r="E92" i="7"/>
  <c r="C93" i="7"/>
  <c r="D99" i="8"/>
  <c r="BB26" i="1"/>
  <c r="F57" i="1"/>
  <c r="AD38" i="1"/>
  <c r="CR38" i="1"/>
  <c r="Q38" i="1" s="1"/>
  <c r="CP38" i="1" s="1"/>
  <c r="O38" i="1" s="1"/>
  <c r="GM38" i="1" s="1"/>
  <c r="GP38" i="1" s="1"/>
  <c r="CS38" i="1"/>
  <c r="R38" i="1" s="1"/>
  <c r="GK38" i="1" s="1"/>
  <c r="CR570" i="1"/>
  <c r="U735" i="8"/>
  <c r="U729" i="7"/>
  <c r="J554" i="7"/>
  <c r="K560" i="8"/>
  <c r="AB214" i="1"/>
  <c r="G26" i="1"/>
  <c r="A92" i="8"/>
  <c r="A86" i="7"/>
  <c r="AB590" i="1"/>
  <c r="S767" i="8"/>
  <c r="Q767" i="8"/>
  <c r="Q761" i="7"/>
  <c r="S761" i="7"/>
  <c r="AD563" i="1"/>
  <c r="AB563" i="1" s="1"/>
  <c r="CS563" i="1"/>
  <c r="R563" i="1" s="1"/>
  <c r="GK563" i="1" s="1"/>
  <c r="K546" i="8"/>
  <c r="J540" i="7"/>
  <c r="K170" i="8"/>
  <c r="J164" i="7"/>
  <c r="GX84" i="1"/>
  <c r="CR33" i="1"/>
  <c r="Q33" i="1" s="1"/>
  <c r="U75" i="7"/>
  <c r="U81" i="8"/>
  <c r="J39" i="7"/>
  <c r="K45" i="8"/>
  <c r="CS512" i="1"/>
  <c r="R512" i="1" s="1"/>
  <c r="GK512" i="1" s="1"/>
  <c r="AD512" i="1"/>
  <c r="CT498" i="1"/>
  <c r="S498" i="1" s="1"/>
  <c r="S475" i="7"/>
  <c r="Q475" i="7"/>
  <c r="Q481" i="8"/>
  <c r="S481" i="8"/>
  <c r="AD412" i="1"/>
  <c r="AB412" i="1" s="1"/>
  <c r="U436" i="7"/>
  <c r="U442" i="8"/>
  <c r="AB364" i="1"/>
  <c r="AD315" i="1"/>
  <c r="U219" i="1"/>
  <c r="CT138" i="1"/>
  <c r="S138" i="1" s="1"/>
  <c r="S155" i="7"/>
  <c r="Q155" i="7"/>
  <c r="S161" i="8"/>
  <c r="Q161" i="8"/>
  <c r="DH273" i="3"/>
  <c r="DI273" i="3"/>
  <c r="DG273" i="3"/>
  <c r="DF273" i="3"/>
  <c r="DJ273" i="3" s="1"/>
  <c r="DF152" i="3"/>
  <c r="DI152" i="3"/>
  <c r="DJ152" i="3" s="1"/>
  <c r="CP528" i="1"/>
  <c r="O528" i="1" s="1"/>
  <c r="AD511" i="1"/>
  <c r="AB511" i="1" s="1"/>
  <c r="U516" i="8"/>
  <c r="U510" i="7"/>
  <c r="AB315" i="1"/>
  <c r="DG332" i="3"/>
  <c r="DJ332" i="3" s="1"/>
  <c r="DH332" i="3"/>
  <c r="DI41" i="3"/>
  <c r="DH41" i="3"/>
  <c r="DF41" i="3"/>
  <c r="DJ41" i="3" s="1"/>
  <c r="DG41" i="3"/>
  <c r="G483" i="1"/>
  <c r="A804" i="7"/>
  <c r="A810" i="8"/>
  <c r="K770" i="8"/>
  <c r="J764" i="7"/>
  <c r="BZ593" i="1"/>
  <c r="BZ483" i="1" s="1"/>
  <c r="CR504" i="1"/>
  <c r="Q504" i="1" s="1"/>
  <c r="U502" i="8"/>
  <c r="U496" i="7"/>
  <c r="CS504" i="1"/>
  <c r="R219" i="1"/>
  <c r="GK219" i="1" s="1"/>
  <c r="Q174" i="7"/>
  <c r="S180" i="8"/>
  <c r="Q180" i="8"/>
  <c r="S174" i="7"/>
  <c r="CV493" i="3"/>
  <c r="CX493" i="3"/>
  <c r="L789" i="8"/>
  <c r="K783" i="7"/>
  <c r="L683" i="8"/>
  <c r="K677" i="7"/>
  <c r="CT531" i="1"/>
  <c r="S531" i="1" s="1"/>
  <c r="S572" i="8"/>
  <c r="Q572" i="8"/>
  <c r="S566" i="7"/>
  <c r="Q566" i="7"/>
  <c r="CP504" i="1"/>
  <c r="O504" i="1" s="1"/>
  <c r="J498" i="7"/>
  <c r="K504" i="8"/>
  <c r="CS354" i="1"/>
  <c r="U370" i="7"/>
  <c r="U376" i="8"/>
  <c r="AD354" i="1"/>
  <c r="AB354" i="1" s="1"/>
  <c r="AD175" i="1"/>
  <c r="U180" i="8"/>
  <c r="U174" i="7"/>
  <c r="GX89" i="1"/>
  <c r="DH294" i="3"/>
  <c r="DG294" i="3"/>
  <c r="CV270" i="3"/>
  <c r="CX270" i="3"/>
  <c r="D768" i="8"/>
  <c r="C762" i="7"/>
  <c r="F767" i="8"/>
  <c r="E761" i="7"/>
  <c r="W559" i="1"/>
  <c r="U639" i="8"/>
  <c r="U633" i="7"/>
  <c r="Q541" i="1"/>
  <c r="CP541" i="1" s="1"/>
  <c r="O541" i="1" s="1"/>
  <c r="K378" i="8"/>
  <c r="J372" i="7"/>
  <c r="R85" i="1"/>
  <c r="GK85" i="1" s="1"/>
  <c r="V99" i="7"/>
  <c r="V105" i="8"/>
  <c r="AD39" i="1"/>
  <c r="S587" i="1"/>
  <c r="K775" i="7"/>
  <c r="L781" i="8"/>
  <c r="U573" i="1"/>
  <c r="U540" i="1"/>
  <c r="S474" i="8"/>
  <c r="S468" i="7"/>
  <c r="Q468" i="7"/>
  <c r="Q474" i="8"/>
  <c r="CP324" i="1"/>
  <c r="O324" i="1" s="1"/>
  <c r="AD294" i="1"/>
  <c r="CY86" i="1"/>
  <c r="X86" i="1" s="1"/>
  <c r="J108" i="7"/>
  <c r="K114" i="8"/>
  <c r="DF311" i="3"/>
  <c r="DJ311" i="3" s="1"/>
  <c r="DG311" i="3"/>
  <c r="W561" i="1"/>
  <c r="CS556" i="1"/>
  <c r="U681" i="7"/>
  <c r="U687" i="8"/>
  <c r="L658" i="8"/>
  <c r="K652" i="7"/>
  <c r="AD491" i="1"/>
  <c r="AB491" i="1" s="1"/>
  <c r="CR491" i="1"/>
  <c r="Q491" i="1" s="1"/>
  <c r="CS349" i="1"/>
  <c r="R349" i="1" s="1"/>
  <c r="GK349" i="1" s="1"/>
  <c r="R306" i="1"/>
  <c r="V271" i="8"/>
  <c r="K278" i="8" s="1"/>
  <c r="V265" i="7"/>
  <c r="J272" i="7" s="1"/>
  <c r="A176" i="8"/>
  <c r="A170" i="7"/>
  <c r="T93" i="1"/>
  <c r="Q84" i="1"/>
  <c r="AD95" i="1" s="1"/>
  <c r="DH442" i="3"/>
  <c r="DG405" i="3"/>
  <c r="DF405" i="3"/>
  <c r="DJ405" i="3" s="1"/>
  <c r="DI405" i="3"/>
  <c r="DH405" i="3"/>
  <c r="DF347" i="3"/>
  <c r="DG347" i="3"/>
  <c r="DI166" i="3"/>
  <c r="E681" i="7"/>
  <c r="D688" i="8"/>
  <c r="C682" i="7"/>
  <c r="F687" i="8"/>
  <c r="CT542" i="1"/>
  <c r="S542" i="1" s="1"/>
  <c r="S617" i="8"/>
  <c r="Q617" i="8"/>
  <c r="S611" i="7"/>
  <c r="Q611" i="7"/>
  <c r="D594" i="8"/>
  <c r="C588" i="7"/>
  <c r="F593" i="8"/>
  <c r="E587" i="7"/>
  <c r="CS524" i="1"/>
  <c r="R524" i="1" s="1"/>
  <c r="GK524" i="1" s="1"/>
  <c r="S530" i="8"/>
  <c r="Q530" i="8"/>
  <c r="Q524" i="7"/>
  <c r="S524" i="7"/>
  <c r="AD492" i="1"/>
  <c r="AB492" i="1" s="1"/>
  <c r="U454" i="7"/>
  <c r="U460" i="8"/>
  <c r="CS492" i="1"/>
  <c r="CR492" i="1"/>
  <c r="Q492" i="1" s="1"/>
  <c r="CP492" i="1" s="1"/>
  <c r="O492" i="1" s="1"/>
  <c r="AD414" i="1"/>
  <c r="CR406" i="1"/>
  <c r="Q406" i="1" s="1"/>
  <c r="CQ369" i="1"/>
  <c r="P369" i="1" s="1"/>
  <c r="CP369" i="1" s="1"/>
  <c r="O369" i="1" s="1"/>
  <c r="CS361" i="1"/>
  <c r="R361" i="1" s="1"/>
  <c r="GK361" i="1" s="1"/>
  <c r="CR349" i="1"/>
  <c r="Q349" i="1" s="1"/>
  <c r="CP349" i="1" s="1"/>
  <c r="O349" i="1" s="1"/>
  <c r="CS313" i="1"/>
  <c r="R313" i="1" s="1"/>
  <c r="GK313" i="1" s="1"/>
  <c r="AD298" i="1"/>
  <c r="AB298" i="1" s="1"/>
  <c r="CS298" i="1"/>
  <c r="R298" i="1" s="1"/>
  <c r="GK298" i="1" s="1"/>
  <c r="CT136" i="1"/>
  <c r="S136" i="1" s="1"/>
  <c r="S93" i="1"/>
  <c r="S106" i="7"/>
  <c r="Q106" i="7"/>
  <c r="Q112" i="8"/>
  <c r="S112" i="8"/>
  <c r="V37" i="1"/>
  <c r="S61" i="8"/>
  <c r="Q61" i="8"/>
  <c r="S55" i="7"/>
  <c r="Q55" i="7"/>
  <c r="CT31" i="1"/>
  <c r="S31" i="1" s="1"/>
  <c r="DI151" i="3"/>
  <c r="DG151" i="3"/>
  <c r="DI71" i="3"/>
  <c r="S801" i="8"/>
  <c r="Q795" i="7"/>
  <c r="S795" i="7"/>
  <c r="Q801" i="8"/>
  <c r="CU511" i="3"/>
  <c r="D784" i="8"/>
  <c r="F783" i="8"/>
  <c r="C778" i="7"/>
  <c r="E777" i="7"/>
  <c r="C770" i="7"/>
  <c r="D776" i="8"/>
  <c r="F775" i="8"/>
  <c r="E769" i="7"/>
  <c r="CT564" i="1"/>
  <c r="S564" i="1" s="1"/>
  <c r="T561" i="1"/>
  <c r="V559" i="1"/>
  <c r="S550" i="1"/>
  <c r="CY550" i="1" s="1"/>
  <c r="X550" i="1" s="1"/>
  <c r="CR545" i="1"/>
  <c r="Q545" i="1" s="1"/>
  <c r="U611" i="7"/>
  <c r="U617" i="8"/>
  <c r="CS542" i="1"/>
  <c r="AD541" i="1"/>
  <c r="U609" i="8"/>
  <c r="U603" i="7"/>
  <c r="CS541" i="1"/>
  <c r="CS535" i="1"/>
  <c r="L584" i="8"/>
  <c r="K578" i="7"/>
  <c r="CR524" i="1"/>
  <c r="Q524" i="1" s="1"/>
  <c r="CS523" i="1"/>
  <c r="CS522" i="1"/>
  <c r="R522" i="1" s="1"/>
  <c r="GK522" i="1" s="1"/>
  <c r="CT521" i="1"/>
  <c r="S521" i="1" s="1"/>
  <c r="U530" i="8"/>
  <c r="U524" i="7"/>
  <c r="CP509" i="1"/>
  <c r="O509" i="1" s="1"/>
  <c r="J505" i="7"/>
  <c r="K511" i="8"/>
  <c r="CR508" i="1"/>
  <c r="Q508" i="1" s="1"/>
  <c r="CP501" i="1"/>
  <c r="O501" i="1" s="1"/>
  <c r="CQ406" i="1"/>
  <c r="P406" i="1" s="1"/>
  <c r="CR361" i="1"/>
  <c r="Q361" i="1" s="1"/>
  <c r="CR334" i="1"/>
  <c r="Q334" i="1" s="1"/>
  <c r="U338" i="8"/>
  <c r="U332" i="7"/>
  <c r="CS327" i="1"/>
  <c r="R327" i="1" s="1"/>
  <c r="GK327" i="1" s="1"/>
  <c r="L329" i="8"/>
  <c r="K323" i="7"/>
  <c r="K275" i="8"/>
  <c r="J269" i="7"/>
  <c r="CP303" i="1"/>
  <c r="O303" i="1" s="1"/>
  <c r="S216" i="8"/>
  <c r="Q216" i="8"/>
  <c r="S210" i="7"/>
  <c r="Q210" i="7"/>
  <c r="AD221" i="1"/>
  <c r="U199" i="7"/>
  <c r="U205" i="8"/>
  <c r="CS221" i="1"/>
  <c r="V139" i="7"/>
  <c r="J145" i="7" s="1"/>
  <c r="V145" i="8"/>
  <c r="K151" i="8" s="1"/>
  <c r="R130" i="1"/>
  <c r="GK130" i="1" s="1"/>
  <c r="V131" i="8"/>
  <c r="V125" i="7"/>
  <c r="S89" i="1"/>
  <c r="W84" i="1"/>
  <c r="CT32" i="1"/>
  <c r="S32" i="1" s="1"/>
  <c r="U55" i="7"/>
  <c r="U61" i="8"/>
  <c r="CR31" i="1"/>
  <c r="Q31" i="1" s="1"/>
  <c r="AD31" i="1"/>
  <c r="AB31" i="1" s="1"/>
  <c r="CS31" i="1"/>
  <c r="DI430" i="3"/>
  <c r="DH415" i="3"/>
  <c r="DH404" i="3"/>
  <c r="DI341" i="3"/>
  <c r="DI295" i="3"/>
  <c r="CV250" i="3"/>
  <c r="CX250" i="3"/>
  <c r="DH230" i="3"/>
  <c r="DI219" i="3"/>
  <c r="CW198" i="3"/>
  <c r="CX198" i="3"/>
  <c r="DI198" i="3" s="1"/>
  <c r="DF186" i="3"/>
  <c r="DJ186" i="3" s="1"/>
  <c r="DH88" i="3"/>
  <c r="DH71" i="3"/>
  <c r="DF5" i="3"/>
  <c r="DI5" i="3"/>
  <c r="DG5" i="3"/>
  <c r="DJ5" i="3" s="1"/>
  <c r="DH5" i="3"/>
  <c r="C796" i="7"/>
  <c r="E795" i="7"/>
  <c r="D802" i="8"/>
  <c r="F801" i="8"/>
  <c r="CR544" i="1"/>
  <c r="Q544" i="1" s="1"/>
  <c r="CP544" i="1" s="1"/>
  <c r="O544" i="1" s="1"/>
  <c r="GM544" i="1" s="1"/>
  <c r="GP544" i="1" s="1"/>
  <c r="CS544" i="1"/>
  <c r="R544" i="1" s="1"/>
  <c r="GK544" i="1" s="1"/>
  <c r="CP352" i="1"/>
  <c r="O352" i="1" s="1"/>
  <c r="AD312" i="1"/>
  <c r="CR312" i="1"/>
  <c r="Q312" i="1" s="1"/>
  <c r="BC226" i="1"/>
  <c r="CL209" i="1"/>
  <c r="L166" i="8"/>
  <c r="K160" i="7"/>
  <c r="DF463" i="3"/>
  <c r="DJ463" i="3" s="1"/>
  <c r="DG463" i="3"/>
  <c r="L637" i="8"/>
  <c r="K631" i="7"/>
  <c r="AD544" i="1"/>
  <c r="AB544" i="1" s="1"/>
  <c r="CY535" i="1"/>
  <c r="X535" i="1" s="1"/>
  <c r="J581" i="7"/>
  <c r="K587" i="8"/>
  <c r="CT525" i="1"/>
  <c r="S525" i="1" s="1"/>
  <c r="Q558" i="8"/>
  <c r="S558" i="8"/>
  <c r="S552" i="7"/>
  <c r="Q552" i="7"/>
  <c r="AD519" i="1"/>
  <c r="AB519" i="1" s="1"/>
  <c r="CR509" i="1"/>
  <c r="Q509" i="1" s="1"/>
  <c r="U509" i="8"/>
  <c r="U503" i="7"/>
  <c r="CP330" i="1"/>
  <c r="O330" i="1" s="1"/>
  <c r="J327" i="7"/>
  <c r="K333" i="8"/>
  <c r="AD300" i="1"/>
  <c r="AB300" i="1" s="1"/>
  <c r="U258" i="7"/>
  <c r="U264" i="8"/>
  <c r="K182" i="8"/>
  <c r="J176" i="7"/>
  <c r="U713" i="7"/>
  <c r="U719" i="8"/>
  <c r="L507" i="8"/>
  <c r="K501" i="7"/>
  <c r="AB361" i="1"/>
  <c r="U349" i="7"/>
  <c r="U355" i="8"/>
  <c r="C219" i="7"/>
  <c r="F224" i="8"/>
  <c r="D225" i="8"/>
  <c r="E218" i="7"/>
  <c r="AD214" i="1"/>
  <c r="CR214" i="1"/>
  <c r="Q214" i="1" s="1"/>
  <c r="CP214" i="1" s="1"/>
  <c r="O214" i="1" s="1"/>
  <c r="R175" i="1"/>
  <c r="V180" i="8"/>
  <c r="V174" i="7"/>
  <c r="K75" i="8"/>
  <c r="J69" i="7"/>
  <c r="L773" i="8"/>
  <c r="K767" i="7"/>
  <c r="AD566" i="1"/>
  <c r="AB566" i="1" s="1"/>
  <c r="K627" i="8"/>
  <c r="J621" i="7"/>
  <c r="CP537" i="1"/>
  <c r="O537" i="1" s="1"/>
  <c r="CR314" i="1"/>
  <c r="Q314" i="1" s="1"/>
  <c r="U291" i="8"/>
  <c r="U285" i="7"/>
  <c r="AB306" i="1"/>
  <c r="Q154" i="8"/>
  <c r="S154" i="8"/>
  <c r="S148" i="7"/>
  <c r="Q148" i="7"/>
  <c r="CX289" i="3"/>
  <c r="CW289" i="3"/>
  <c r="D704" i="8"/>
  <c r="E697" i="7"/>
  <c r="F703" i="8"/>
  <c r="C698" i="7"/>
  <c r="AB524" i="1"/>
  <c r="R496" i="1"/>
  <c r="GK496" i="1" s="1"/>
  <c r="V468" i="7"/>
  <c r="V474" i="8"/>
  <c r="CT33" i="1"/>
  <c r="S33" i="1" s="1"/>
  <c r="CZ33" i="1" s="1"/>
  <c r="Y33" i="1" s="1"/>
  <c r="Q81" i="8"/>
  <c r="S75" i="7"/>
  <c r="Q75" i="7"/>
  <c r="S81" i="8"/>
  <c r="DI160" i="3"/>
  <c r="DH160" i="3"/>
  <c r="S727" i="8"/>
  <c r="Q727" i="8"/>
  <c r="S721" i="7"/>
  <c r="Q721" i="7"/>
  <c r="CS553" i="1"/>
  <c r="U668" i="8"/>
  <c r="U662" i="7"/>
  <c r="J628" i="7"/>
  <c r="K634" i="8"/>
  <c r="U565" i="8"/>
  <c r="U559" i="7"/>
  <c r="CS489" i="1"/>
  <c r="R489" i="1" s="1"/>
  <c r="GK489" i="1" s="1"/>
  <c r="CR489" i="1"/>
  <c r="Q489" i="1" s="1"/>
  <c r="CT412" i="1"/>
  <c r="S412" i="1" s="1"/>
  <c r="S436" i="7"/>
  <c r="S442" i="8"/>
  <c r="Q436" i="7"/>
  <c r="Q442" i="8"/>
  <c r="GK136" i="1"/>
  <c r="K148" i="8"/>
  <c r="J142" i="7"/>
  <c r="Q585" i="1"/>
  <c r="CS578" i="1"/>
  <c r="U767" i="8"/>
  <c r="U761" i="7"/>
  <c r="V573" i="1"/>
  <c r="GX561" i="1"/>
  <c r="CP496" i="1"/>
  <c r="O496" i="1" s="1"/>
  <c r="J470" i="7"/>
  <c r="K476" i="8"/>
  <c r="V491" i="1"/>
  <c r="J357" i="7"/>
  <c r="K363" i="8"/>
  <c r="CT330" i="1"/>
  <c r="S330" i="1" s="1"/>
  <c r="S325" i="7"/>
  <c r="Q325" i="7"/>
  <c r="S331" i="8"/>
  <c r="Q331" i="8"/>
  <c r="S38" i="1"/>
  <c r="DH279" i="3"/>
  <c r="DI279" i="3"/>
  <c r="DI100" i="3"/>
  <c r="DH100" i="3"/>
  <c r="DF100" i="3"/>
  <c r="BC593" i="1"/>
  <c r="BC483" i="1" s="1"/>
  <c r="GX588" i="1"/>
  <c r="AD530" i="1"/>
  <c r="AB530" i="1" s="1"/>
  <c r="CR530" i="1"/>
  <c r="Q530" i="1" s="1"/>
  <c r="U475" i="7"/>
  <c r="U481" i="8"/>
  <c r="CR498" i="1"/>
  <c r="Q498" i="1" s="1"/>
  <c r="CP498" i="1" s="1"/>
  <c r="O498" i="1" s="1"/>
  <c r="J379" i="7"/>
  <c r="K385" i="8"/>
  <c r="DF108" i="3"/>
  <c r="DJ108" i="3" s="1"/>
  <c r="DG108" i="3"/>
  <c r="DH108" i="3"/>
  <c r="P573" i="1"/>
  <c r="AD498" i="1"/>
  <c r="AB498" i="1" s="1"/>
  <c r="DF65" i="3"/>
  <c r="DJ65" i="3" s="1"/>
  <c r="DH65" i="3"/>
  <c r="DI65" i="3"/>
  <c r="DG65" i="3"/>
  <c r="W587" i="1"/>
  <c r="W540" i="1"/>
  <c r="CT500" i="1"/>
  <c r="S500" i="1" s="1"/>
  <c r="S488" i="8"/>
  <c r="Q482" i="7"/>
  <c r="Q488" i="8"/>
  <c r="S482" i="7"/>
  <c r="DG487" i="3"/>
  <c r="DI487" i="3"/>
  <c r="DF487" i="3"/>
  <c r="DJ487" i="3" s="1"/>
  <c r="V540" i="1"/>
  <c r="CR505" i="1"/>
  <c r="Q505" i="1" s="1"/>
  <c r="CP505" i="1" s="1"/>
  <c r="O505" i="1" s="1"/>
  <c r="AD505" i="1"/>
  <c r="AB505" i="1" s="1"/>
  <c r="CS505" i="1"/>
  <c r="R505" i="1" s="1"/>
  <c r="GK505" i="1" s="1"/>
  <c r="U488" i="8"/>
  <c r="U482" i="7"/>
  <c r="CT366" i="1"/>
  <c r="S366" i="1" s="1"/>
  <c r="S397" i="8"/>
  <c r="Q397" i="8"/>
  <c r="Q391" i="7"/>
  <c r="S391" i="7"/>
  <c r="K382" i="7"/>
  <c r="L388" i="8"/>
  <c r="S275" i="7"/>
  <c r="Q281" i="8"/>
  <c r="S281" i="8"/>
  <c r="Q275" i="7"/>
  <c r="CT310" i="1"/>
  <c r="S310" i="1" s="1"/>
  <c r="K208" i="8"/>
  <c r="J202" i="7"/>
  <c r="AD216" i="1"/>
  <c r="CS216" i="1"/>
  <c r="R216" i="1" s="1"/>
  <c r="GK216" i="1" s="1"/>
  <c r="GX211" i="1"/>
  <c r="Q93" i="1"/>
  <c r="CP93" i="1" s="1"/>
  <c r="O93" i="1" s="1"/>
  <c r="GM93" i="1" s="1"/>
  <c r="GP93" i="1" s="1"/>
  <c r="DG70" i="3"/>
  <c r="DF70" i="3"/>
  <c r="DJ70" i="3" s="1"/>
  <c r="Q743" i="8"/>
  <c r="Q737" i="7"/>
  <c r="S737" i="7"/>
  <c r="S743" i="8"/>
  <c r="U559" i="1"/>
  <c r="S678" i="8"/>
  <c r="Q678" i="8"/>
  <c r="S672" i="7"/>
  <c r="Q672" i="7"/>
  <c r="R550" i="1"/>
  <c r="GK550" i="1" s="1"/>
  <c r="AD547" i="1"/>
  <c r="AB547" i="1" s="1"/>
  <c r="AD365" i="1"/>
  <c r="CR310" i="1"/>
  <c r="Q310" i="1" s="1"/>
  <c r="U275" i="7"/>
  <c r="U281" i="8"/>
  <c r="CS310" i="1"/>
  <c r="U222" i="1"/>
  <c r="AB216" i="1"/>
  <c r="CP85" i="1"/>
  <c r="O85" i="1" s="1"/>
  <c r="CV387" i="3"/>
  <c r="CX387" i="3"/>
  <c r="DI387" i="3" s="1"/>
  <c r="DJ387" i="3" s="1"/>
  <c r="GX589" i="1"/>
  <c r="CR582" i="1"/>
  <c r="Q582" i="1" s="1"/>
  <c r="U777" i="7"/>
  <c r="U783" i="8"/>
  <c r="R579" i="1"/>
  <c r="GK579" i="1" s="1"/>
  <c r="AD554" i="1"/>
  <c r="AB554" i="1" s="1"/>
  <c r="U672" i="7"/>
  <c r="U678" i="8"/>
  <c r="W541" i="1"/>
  <c r="U587" i="1"/>
  <c r="S572" i="1"/>
  <c r="D744" i="8"/>
  <c r="E737" i="7"/>
  <c r="F743" i="8"/>
  <c r="C738" i="7"/>
  <c r="V561" i="1"/>
  <c r="P559" i="1"/>
  <c r="U653" i="8"/>
  <c r="U647" i="7"/>
  <c r="CR506" i="1"/>
  <c r="Q506" i="1" s="1"/>
  <c r="CP506" i="1" s="1"/>
  <c r="O506" i="1" s="1"/>
  <c r="GM506" i="1" s="1"/>
  <c r="GP506" i="1" s="1"/>
  <c r="AD506" i="1"/>
  <c r="AB506" i="1" s="1"/>
  <c r="CT492" i="1"/>
  <c r="S492" i="1" s="1"/>
  <c r="CY492" i="1" s="1"/>
  <c r="X492" i="1" s="1"/>
  <c r="Q460" i="8"/>
  <c r="S454" i="7"/>
  <c r="Q454" i="7"/>
  <c r="S460" i="8"/>
  <c r="L440" i="8"/>
  <c r="K434" i="7"/>
  <c r="CR369" i="1"/>
  <c r="Q369" i="1" s="1"/>
  <c r="CR367" i="1"/>
  <c r="Q367" i="1" s="1"/>
  <c r="CP367" i="1" s="1"/>
  <c r="O367" i="1" s="1"/>
  <c r="GM367" i="1" s="1"/>
  <c r="GP367" i="1" s="1"/>
  <c r="CS367" i="1"/>
  <c r="R367" i="1" s="1"/>
  <c r="GK367" i="1" s="1"/>
  <c r="AD346" i="1"/>
  <c r="AB346" i="1" s="1"/>
  <c r="U362" i="8"/>
  <c r="U356" i="7"/>
  <c r="G76" i="1"/>
  <c r="A248" i="8"/>
  <c r="A242" i="7"/>
  <c r="GX92" i="1"/>
  <c r="W37" i="1"/>
  <c r="CX445" i="3"/>
  <c r="CV445" i="3"/>
  <c r="DG164" i="3"/>
  <c r="DH164" i="3"/>
  <c r="DI164" i="3"/>
  <c r="K648" i="8"/>
  <c r="J642" i="7"/>
  <c r="S545" i="1"/>
  <c r="CY545" i="1" s="1"/>
  <c r="X545" i="1" s="1"/>
  <c r="S609" i="8"/>
  <c r="Q609" i="8"/>
  <c r="Q603" i="7"/>
  <c r="S603" i="7"/>
  <c r="L556" i="8"/>
  <c r="K550" i="7"/>
  <c r="CS519" i="1"/>
  <c r="CS509" i="1"/>
  <c r="CS508" i="1"/>
  <c r="R508" i="1" s="1"/>
  <c r="GK508" i="1" s="1"/>
  <c r="P491" i="1"/>
  <c r="CY368" i="1"/>
  <c r="X368" i="1" s="1"/>
  <c r="CZ368" i="1"/>
  <c r="Y368" i="1" s="1"/>
  <c r="S338" i="8"/>
  <c r="S332" i="7"/>
  <c r="Q332" i="7"/>
  <c r="Q338" i="8"/>
  <c r="CT334" i="1"/>
  <c r="S334" i="1" s="1"/>
  <c r="CY334" i="1" s="1"/>
  <c r="X334" i="1" s="1"/>
  <c r="CS312" i="1"/>
  <c r="R312" i="1" s="1"/>
  <c r="GK312" i="1" s="1"/>
  <c r="J267" i="7"/>
  <c r="K273" i="8"/>
  <c r="CS300" i="1"/>
  <c r="W223" i="1"/>
  <c r="BY141" i="1"/>
  <c r="CI141" i="1" s="1"/>
  <c r="DI463" i="3"/>
  <c r="DH412" i="3"/>
  <c r="DH186" i="3"/>
  <c r="DI88" i="3"/>
  <c r="CR562" i="1"/>
  <c r="Q562" i="1" s="1"/>
  <c r="CR587" i="1"/>
  <c r="Q587" i="1" s="1"/>
  <c r="U795" i="7"/>
  <c r="U801" i="8"/>
  <c r="S583" i="1"/>
  <c r="D752" i="8"/>
  <c r="F751" i="8"/>
  <c r="E745" i="7"/>
  <c r="C746" i="7"/>
  <c r="R564" i="1"/>
  <c r="GK564" i="1" s="1"/>
  <c r="V705" i="7"/>
  <c r="V711" i="8"/>
  <c r="W562" i="1"/>
  <c r="CR552" i="1"/>
  <c r="Q552" i="1" s="1"/>
  <c r="Q550" i="1"/>
  <c r="CP550" i="1" s="1"/>
  <c r="O550" i="1" s="1"/>
  <c r="AD542" i="1"/>
  <c r="AB542" i="1" s="1"/>
  <c r="CR535" i="1"/>
  <c r="Q535" i="1" s="1"/>
  <c r="CP535" i="1" s="1"/>
  <c r="O535" i="1" s="1"/>
  <c r="L563" i="8"/>
  <c r="K557" i="7"/>
  <c r="CQ524" i="1"/>
  <c r="P524" i="1" s="1"/>
  <c r="CP524" i="1" s="1"/>
  <c r="O524" i="1" s="1"/>
  <c r="CR523" i="1"/>
  <c r="Q523" i="1" s="1"/>
  <c r="CR522" i="1"/>
  <c r="Q522" i="1" s="1"/>
  <c r="K532" i="8"/>
  <c r="J526" i="7"/>
  <c r="L521" i="8"/>
  <c r="K515" i="7"/>
  <c r="CT502" i="1"/>
  <c r="S502" i="1" s="1"/>
  <c r="CZ502" i="1" s="1"/>
  <c r="Y502" i="1" s="1"/>
  <c r="Q489" i="7"/>
  <c r="S495" i="8"/>
  <c r="Q495" i="8"/>
  <c r="S489" i="7"/>
  <c r="AO421" i="1"/>
  <c r="F425" i="1" s="1"/>
  <c r="CS362" i="1"/>
  <c r="CZ354" i="1"/>
  <c r="Y354" i="1" s="1"/>
  <c r="AD334" i="1"/>
  <c r="AB334" i="1" s="1"/>
  <c r="U223" i="1"/>
  <c r="CS214" i="1"/>
  <c r="R214" i="1" s="1"/>
  <c r="GK214" i="1" s="1"/>
  <c r="U211" i="1"/>
  <c r="K123" i="7"/>
  <c r="L129" i="8"/>
  <c r="J59" i="7"/>
  <c r="K65" i="8"/>
  <c r="D51" i="8"/>
  <c r="E44" i="7"/>
  <c r="C45" i="7"/>
  <c r="F50" i="8"/>
  <c r="D42" i="8"/>
  <c r="E35" i="7"/>
  <c r="F41" i="8"/>
  <c r="C36" i="7"/>
  <c r="DH444" i="3"/>
  <c r="DH430" i="3"/>
  <c r="DG415" i="3"/>
  <c r="DG404" i="3"/>
  <c r="DG341" i="3"/>
  <c r="DJ341" i="3" s="1"/>
  <c r="DF336" i="3"/>
  <c r="DJ336" i="3" s="1"/>
  <c r="DG336" i="3"/>
  <c r="DH310" i="3"/>
  <c r="DG310" i="3"/>
  <c r="DF310" i="3"/>
  <c r="DJ310" i="3" s="1"/>
  <c r="DG295" i="3"/>
  <c r="DG230" i="3"/>
  <c r="DH219" i="3"/>
  <c r="CW159" i="3"/>
  <c r="CX159" i="3"/>
  <c r="DH133" i="3"/>
  <c r="DF88" i="3"/>
  <c r="DJ88" i="3" s="1"/>
  <c r="DF3" i="3"/>
  <c r="DJ3" i="3" s="1"/>
  <c r="DG3" i="3"/>
  <c r="DH3" i="3"/>
  <c r="G18" i="1"/>
  <c r="A810" i="7"/>
  <c r="A816" i="8"/>
  <c r="GX587" i="1"/>
  <c r="P583" i="1"/>
  <c r="GX578" i="1"/>
  <c r="W575" i="1"/>
  <c r="AD568" i="1"/>
  <c r="AB568" i="1" s="1"/>
  <c r="U727" i="8"/>
  <c r="U721" i="7"/>
  <c r="U711" i="8"/>
  <c r="U705" i="7"/>
  <c r="K663" i="8"/>
  <c r="J657" i="7"/>
  <c r="U550" i="1"/>
  <c r="CT548" i="1"/>
  <c r="S548" i="1" s="1"/>
  <c r="S646" i="8"/>
  <c r="Q646" i="8"/>
  <c r="S640" i="7"/>
  <c r="Q640" i="7"/>
  <c r="K494" i="7"/>
  <c r="L500" i="8"/>
  <c r="CT495" i="1"/>
  <c r="S495" i="1" s="1"/>
  <c r="S461" i="7"/>
  <c r="S467" i="8"/>
  <c r="Q461" i="7"/>
  <c r="Q467" i="8"/>
  <c r="CT408" i="1"/>
  <c r="S408" i="1" s="1"/>
  <c r="S422" i="8"/>
  <c r="S416" i="7"/>
  <c r="Q422" i="8"/>
  <c r="Q416" i="7"/>
  <c r="AB324" i="1"/>
  <c r="A245" i="8"/>
  <c r="A239" i="7"/>
  <c r="G209" i="1"/>
  <c r="GX222" i="1"/>
  <c r="E199" i="7"/>
  <c r="F205" i="8"/>
  <c r="D206" i="8"/>
  <c r="C200" i="7"/>
  <c r="S213" i="1"/>
  <c r="CZ213" i="1" s="1"/>
  <c r="Y213" i="1" s="1"/>
  <c r="CU26" i="3"/>
  <c r="F180" i="8"/>
  <c r="E174" i="7"/>
  <c r="D181" i="8"/>
  <c r="C175" i="7"/>
  <c r="CT139" i="1"/>
  <c r="S139" i="1" s="1"/>
  <c r="S168" i="8"/>
  <c r="Q168" i="8"/>
  <c r="Q162" i="7"/>
  <c r="S162" i="7"/>
  <c r="CZ134" i="1"/>
  <c r="Y134" i="1" s="1"/>
  <c r="CY134" i="1"/>
  <c r="X134" i="1" s="1"/>
  <c r="Q138" i="8"/>
  <c r="S132" i="7"/>
  <c r="Q132" i="7"/>
  <c r="S138" i="8"/>
  <c r="GX93" i="1"/>
  <c r="R89" i="1"/>
  <c r="GK89" i="1" s="1"/>
  <c r="CR87" i="1"/>
  <c r="Q87" i="1" s="1"/>
  <c r="CS87" i="1"/>
  <c r="R87" i="1" s="1"/>
  <c r="GK87" i="1" s="1"/>
  <c r="U112" i="8"/>
  <c r="U106" i="7"/>
  <c r="Q105" i="8"/>
  <c r="S105" i="8"/>
  <c r="S99" i="7"/>
  <c r="Q99" i="7"/>
  <c r="P84" i="1"/>
  <c r="T83" i="1"/>
  <c r="CS40" i="1"/>
  <c r="R40" i="1" s="1"/>
  <c r="GK40" i="1" s="1"/>
  <c r="AD40" i="1"/>
  <c r="BZ44" i="1"/>
  <c r="CX448" i="3"/>
  <c r="DH448" i="3" s="1"/>
  <c r="CV448" i="3"/>
  <c r="DF422" i="3"/>
  <c r="DJ422" i="3" s="1"/>
  <c r="DI422" i="3"/>
  <c r="CV409" i="3"/>
  <c r="CX409" i="3"/>
  <c r="CV337" i="3"/>
  <c r="CX337" i="3"/>
  <c r="CW329" i="3"/>
  <c r="CX329" i="3"/>
  <c r="DF169" i="3"/>
  <c r="DJ169" i="3" s="1"/>
  <c r="DH169" i="3"/>
  <c r="DI169" i="3"/>
  <c r="DG169" i="3"/>
  <c r="DG103" i="3"/>
  <c r="DF103" i="3"/>
  <c r="DJ103" i="3" s="1"/>
  <c r="DI82" i="3"/>
  <c r="DJ82" i="3" s="1"/>
  <c r="DH82" i="3"/>
  <c r="DF35" i="3"/>
  <c r="DJ35" i="3" s="1"/>
  <c r="DI35" i="3"/>
  <c r="AB581" i="1"/>
  <c r="W572" i="1"/>
  <c r="AD564" i="1"/>
  <c r="AB564" i="1" s="1"/>
  <c r="D696" i="8"/>
  <c r="F695" i="8"/>
  <c r="E689" i="7"/>
  <c r="C690" i="7"/>
  <c r="T550" i="1"/>
  <c r="CT549" i="1"/>
  <c r="S549" i="1" s="1"/>
  <c r="Q653" i="8"/>
  <c r="S647" i="7"/>
  <c r="S653" i="8"/>
  <c r="Q647" i="7"/>
  <c r="U646" i="8"/>
  <c r="U640" i="7"/>
  <c r="U541" i="1"/>
  <c r="AH593" i="1" s="1"/>
  <c r="V601" i="8"/>
  <c r="V595" i="7"/>
  <c r="AD501" i="1"/>
  <c r="U467" i="8"/>
  <c r="U461" i="7"/>
  <c r="AD495" i="1"/>
  <c r="G404" i="1"/>
  <c r="A453" i="8"/>
  <c r="A447" i="7"/>
  <c r="U416" i="7"/>
  <c r="U422" i="8"/>
  <c r="S383" i="8"/>
  <c r="Q383" i="8"/>
  <c r="Q377" i="7"/>
  <c r="S377" i="7"/>
  <c r="AB326" i="1"/>
  <c r="L309" i="8"/>
  <c r="K303" i="7"/>
  <c r="R213" i="1"/>
  <c r="GK213" i="1" s="1"/>
  <c r="GX175" i="1"/>
  <c r="CJ177" i="1" s="1"/>
  <c r="AD139" i="1"/>
  <c r="AB139" i="1" s="1"/>
  <c r="U168" i="8"/>
  <c r="U162" i="7"/>
  <c r="CR139" i="1"/>
  <c r="Q139" i="1" s="1"/>
  <c r="AD131" i="1"/>
  <c r="AB131" i="1" s="1"/>
  <c r="U138" i="8"/>
  <c r="U132" i="7"/>
  <c r="CS131" i="1"/>
  <c r="Q89" i="1"/>
  <c r="U99" i="7"/>
  <c r="U105" i="8"/>
  <c r="W36" i="1"/>
  <c r="BY44" i="1"/>
  <c r="AP44" i="1" s="1"/>
  <c r="S28" i="1"/>
  <c r="DH377" i="3"/>
  <c r="DI377" i="3"/>
  <c r="DF323" i="3"/>
  <c r="DJ323" i="3" s="1"/>
  <c r="DI323" i="3"/>
  <c r="DH323" i="3"/>
  <c r="DH180" i="3"/>
  <c r="DI180" i="3"/>
  <c r="DH143" i="3"/>
  <c r="DG143" i="3"/>
  <c r="DF353" i="3"/>
  <c r="DJ353" i="3" s="1"/>
  <c r="DG353" i="3"/>
  <c r="DI353" i="3"/>
  <c r="CW218" i="3"/>
  <c r="CX218" i="3"/>
  <c r="DG84" i="3"/>
  <c r="DH84" i="3"/>
  <c r="W578" i="1"/>
  <c r="W576" i="1"/>
  <c r="CS574" i="1"/>
  <c r="U745" i="7"/>
  <c r="U751" i="8"/>
  <c r="AD572" i="1"/>
  <c r="U737" i="7"/>
  <c r="U743" i="8"/>
  <c r="AD551" i="1"/>
  <c r="U654" i="7"/>
  <c r="U660" i="8"/>
  <c r="CT540" i="1"/>
  <c r="S540" i="1" s="1"/>
  <c r="Q601" i="8"/>
  <c r="S601" i="8"/>
  <c r="S595" i="7"/>
  <c r="Q595" i="7"/>
  <c r="BY593" i="1"/>
  <c r="BY483" i="1" s="1"/>
  <c r="BY421" i="1"/>
  <c r="AB353" i="1"/>
  <c r="CR351" i="1"/>
  <c r="Q351" i="1" s="1"/>
  <c r="CP351" i="1" s="1"/>
  <c r="O351" i="1" s="1"/>
  <c r="AD351" i="1"/>
  <c r="AB351" i="1" s="1"/>
  <c r="CS351" i="1"/>
  <c r="R351" i="1" s="1"/>
  <c r="GK351" i="1" s="1"/>
  <c r="GM351" i="1" s="1"/>
  <c r="GP351" i="1" s="1"/>
  <c r="L346" i="8"/>
  <c r="K340" i="7"/>
  <c r="L269" i="8"/>
  <c r="K263" i="7"/>
  <c r="CP296" i="1"/>
  <c r="O296" i="1" s="1"/>
  <c r="J252" i="7"/>
  <c r="K258" i="8"/>
  <c r="T30" i="1"/>
  <c r="AG44" i="1" s="1"/>
  <c r="DI242" i="3"/>
  <c r="DF242" i="3"/>
  <c r="DJ242" i="3" s="1"/>
  <c r="DG242" i="3"/>
  <c r="DH242" i="3"/>
  <c r="R575" i="1"/>
  <c r="GK575" i="1" s="1"/>
  <c r="L676" i="8"/>
  <c r="K670" i="7"/>
  <c r="AB551" i="1"/>
  <c r="CR540" i="1"/>
  <c r="Q540" i="1" s="1"/>
  <c r="CP540" i="1" s="1"/>
  <c r="O540" i="1" s="1"/>
  <c r="U601" i="8"/>
  <c r="U595" i="7"/>
  <c r="U593" i="8"/>
  <c r="U587" i="7"/>
  <c r="CP538" i="1"/>
  <c r="O538" i="1" s="1"/>
  <c r="GM538" i="1" s="1"/>
  <c r="GP538" i="1" s="1"/>
  <c r="AB488" i="1"/>
  <c r="K389" i="7"/>
  <c r="L395" i="8"/>
  <c r="U369" i="8"/>
  <c r="U363" i="7"/>
  <c r="CT338" i="1"/>
  <c r="S338" i="1" s="1"/>
  <c r="S348" i="8"/>
  <c r="Q348" i="8"/>
  <c r="S342" i="7"/>
  <c r="Q342" i="7"/>
  <c r="CJ372" i="1"/>
  <c r="AD213" i="1"/>
  <c r="CR213" i="1"/>
  <c r="Q213" i="1" s="1"/>
  <c r="CP213" i="1" s="1"/>
  <c r="O213" i="1" s="1"/>
  <c r="S212" i="1"/>
  <c r="CZ212" i="1" s="1"/>
  <c r="Y212" i="1" s="1"/>
  <c r="T211" i="1"/>
  <c r="AD133" i="1"/>
  <c r="CR133" i="1"/>
  <c r="Q133" i="1" s="1"/>
  <c r="CP133" i="1" s="1"/>
  <c r="O133" i="1" s="1"/>
  <c r="GM133" i="1" s="1"/>
  <c r="GP133" i="1" s="1"/>
  <c r="T37" i="1"/>
  <c r="P36" i="1"/>
  <c r="Q50" i="8"/>
  <c r="Q44" i="7"/>
  <c r="S44" i="7"/>
  <c r="S50" i="8"/>
  <c r="CT30" i="1"/>
  <c r="S30" i="1" s="1"/>
  <c r="T29" i="1"/>
  <c r="Q35" i="7"/>
  <c r="S41" i="8"/>
  <c r="Q41" i="8"/>
  <c r="S35" i="7"/>
  <c r="DH286" i="3"/>
  <c r="DI286" i="3"/>
  <c r="DJ286" i="3" s="1"/>
  <c r="DI126" i="3"/>
  <c r="DH126" i="3"/>
  <c r="DG371" i="3"/>
  <c r="DH371" i="3"/>
  <c r="DI371" i="3"/>
  <c r="DJ371" i="3" s="1"/>
  <c r="DF87" i="3"/>
  <c r="DJ87" i="3" s="1"/>
  <c r="DG87" i="3"/>
  <c r="S575" i="1"/>
  <c r="CZ575" i="1" s="1"/>
  <c r="Y575" i="1" s="1"/>
  <c r="E705" i="7"/>
  <c r="F711" i="8"/>
  <c r="C706" i="7"/>
  <c r="D712" i="8"/>
  <c r="CT539" i="1"/>
  <c r="S539" i="1" s="1"/>
  <c r="CZ539" i="1" s="1"/>
  <c r="Y539" i="1" s="1"/>
  <c r="S593" i="8"/>
  <c r="Q593" i="8"/>
  <c r="Q587" i="7"/>
  <c r="S587" i="7"/>
  <c r="AB514" i="1"/>
  <c r="CT350" i="1"/>
  <c r="S350" i="1" s="1"/>
  <c r="S369" i="8"/>
  <c r="Q369" i="8"/>
  <c r="S363" i="7"/>
  <c r="Q363" i="7"/>
  <c r="T89" i="1"/>
  <c r="U98" i="8"/>
  <c r="U92" i="7"/>
  <c r="AD84" i="1"/>
  <c r="AB84" i="1" s="1"/>
  <c r="CV485" i="3"/>
  <c r="CX485" i="3"/>
  <c r="DG416" i="3"/>
  <c r="DH416" i="3"/>
  <c r="DI390" i="3"/>
  <c r="DF390" i="3"/>
  <c r="DJ390" i="3" s="1"/>
  <c r="DG390" i="3"/>
  <c r="DI239" i="3"/>
  <c r="DG239" i="3"/>
  <c r="CW153" i="3"/>
  <c r="CX153" i="3"/>
  <c r="DF134" i="3"/>
  <c r="DJ134" i="3" s="1"/>
  <c r="DI134" i="3"/>
  <c r="DG134" i="3"/>
  <c r="DI45" i="3"/>
  <c r="DF45" i="3"/>
  <c r="DJ45" i="3" s="1"/>
  <c r="V576" i="1"/>
  <c r="AD574" i="1"/>
  <c r="AB574" i="1" s="1"/>
  <c r="GX558" i="1"/>
  <c r="R591" i="1"/>
  <c r="GK591" i="1" s="1"/>
  <c r="V588" i="1"/>
  <c r="GX580" i="1"/>
  <c r="U576" i="1"/>
  <c r="V560" i="1"/>
  <c r="T541" i="1"/>
  <c r="AD540" i="1"/>
  <c r="AB540" i="1" s="1"/>
  <c r="P539" i="1"/>
  <c r="L577" i="8"/>
  <c r="K571" i="7"/>
  <c r="K564" i="7"/>
  <c r="L570" i="8"/>
  <c r="U517" i="7"/>
  <c r="U523" i="8"/>
  <c r="G288" i="1"/>
  <c r="A456" i="8"/>
  <c r="A450" i="7"/>
  <c r="CR410" i="1"/>
  <c r="Q410" i="1" s="1"/>
  <c r="U432" i="8"/>
  <c r="U426" i="7"/>
  <c r="AB409" i="1"/>
  <c r="K371" i="8"/>
  <c r="J365" i="7"/>
  <c r="U342" i="7"/>
  <c r="U348" i="8"/>
  <c r="AD338" i="1"/>
  <c r="AB338" i="1" s="1"/>
  <c r="CT300" i="1"/>
  <c r="S300" i="1" s="1"/>
  <c r="S258" i="7"/>
  <c r="Q258" i="7"/>
  <c r="S264" i="8"/>
  <c r="Q264" i="8"/>
  <c r="CQ213" i="1"/>
  <c r="P213" i="1" s="1"/>
  <c r="AB213" i="1"/>
  <c r="AD134" i="1"/>
  <c r="AB134" i="1" s="1"/>
  <c r="CB141" i="1"/>
  <c r="W92" i="1"/>
  <c r="S37" i="1"/>
  <c r="CY37" i="1" s="1"/>
  <c r="X37" i="1" s="1"/>
  <c r="W35" i="1"/>
  <c r="CR30" i="1"/>
  <c r="Q30" i="1" s="1"/>
  <c r="U44" i="7"/>
  <c r="U50" i="8"/>
  <c r="S29" i="1"/>
  <c r="U41" i="8"/>
  <c r="U35" i="7"/>
  <c r="CR28" i="1"/>
  <c r="Q28" i="1" s="1"/>
  <c r="CP28" i="1" s="1"/>
  <c r="O28" i="1" s="1"/>
  <c r="CS28" i="1"/>
  <c r="CW490" i="3"/>
  <c r="CX490" i="3"/>
  <c r="DG490" i="3" s="1"/>
  <c r="DJ490" i="3" s="1"/>
  <c r="DF437" i="3"/>
  <c r="DJ437" i="3" s="1"/>
  <c r="DG437" i="3"/>
  <c r="CV34" i="3"/>
  <c r="CX34" i="3"/>
  <c r="P590" i="1"/>
  <c r="CP590" i="1" s="1"/>
  <c r="O590" i="1" s="1"/>
  <c r="GM590" i="1" s="1"/>
  <c r="GP590" i="1" s="1"/>
  <c r="W589" i="1"/>
  <c r="W581" i="1"/>
  <c r="P572" i="1"/>
  <c r="P570" i="1"/>
  <c r="CT566" i="1"/>
  <c r="Q713" i="7"/>
  <c r="S719" i="8"/>
  <c r="Q719" i="8"/>
  <c r="S713" i="7"/>
  <c r="W564" i="1"/>
  <c r="S561" i="1"/>
  <c r="F660" i="8"/>
  <c r="D661" i="8"/>
  <c r="C655" i="7"/>
  <c r="E654" i="7"/>
  <c r="R521" i="1"/>
  <c r="GK521" i="1" s="1"/>
  <c r="V544" i="8"/>
  <c r="V538" i="7"/>
  <c r="CT509" i="1"/>
  <c r="S509" i="1" s="1"/>
  <c r="Q509" i="8"/>
  <c r="S509" i="8"/>
  <c r="Q503" i="7"/>
  <c r="S503" i="7"/>
  <c r="CT504" i="1"/>
  <c r="S504" i="1" s="1"/>
  <c r="S502" i="8"/>
  <c r="Q502" i="8"/>
  <c r="S496" i="7"/>
  <c r="Q496" i="7"/>
  <c r="G292" i="1"/>
  <c r="A402" i="7"/>
  <c r="A408" i="8"/>
  <c r="CT342" i="1"/>
  <c r="S342" i="1" s="1"/>
  <c r="Q349" i="7"/>
  <c r="Q355" i="8"/>
  <c r="S349" i="7"/>
  <c r="S355" i="8"/>
  <c r="K330" i="7"/>
  <c r="L336" i="8"/>
  <c r="CP329" i="1"/>
  <c r="O329" i="1" s="1"/>
  <c r="GM329" i="1" s="1"/>
  <c r="GP329" i="1" s="1"/>
  <c r="CR326" i="1"/>
  <c r="Q326" i="1" s="1"/>
  <c r="U315" i="7"/>
  <c r="U321" i="8"/>
  <c r="CB372" i="1"/>
  <c r="AS372" i="1" s="1"/>
  <c r="L279" i="8"/>
  <c r="K273" i="7"/>
  <c r="Q212" i="1"/>
  <c r="W211" i="1"/>
  <c r="P93" i="1"/>
  <c r="T92" i="1"/>
  <c r="S87" i="1"/>
  <c r="F112" i="8"/>
  <c r="C107" i="7"/>
  <c r="E106" i="7"/>
  <c r="D113" i="8"/>
  <c r="AB85" i="1"/>
  <c r="V84" i="1"/>
  <c r="AI95" i="1" s="1"/>
  <c r="S83" i="1"/>
  <c r="CY83" i="1" s="1"/>
  <c r="X83" i="1" s="1"/>
  <c r="W42" i="1"/>
  <c r="L79" i="8"/>
  <c r="K73" i="7"/>
  <c r="DF187" i="3"/>
  <c r="DJ187" i="3" s="1"/>
  <c r="DG187" i="3"/>
  <c r="AB591" i="1"/>
  <c r="T589" i="1"/>
  <c r="S588" i="1"/>
  <c r="CZ588" i="1" s="1"/>
  <c r="Y588" i="1" s="1"/>
  <c r="V586" i="1"/>
  <c r="Q751" i="8"/>
  <c r="S751" i="8"/>
  <c r="Q745" i="7"/>
  <c r="S745" i="7"/>
  <c r="P566" i="1"/>
  <c r="W563" i="1"/>
  <c r="CT562" i="1"/>
  <c r="S562" i="1" s="1"/>
  <c r="Q703" i="8"/>
  <c r="S697" i="7"/>
  <c r="Q697" i="7"/>
  <c r="S703" i="8"/>
  <c r="CT560" i="1"/>
  <c r="S560" i="1" s="1"/>
  <c r="CZ560" i="1" s="1"/>
  <c r="Y560" i="1" s="1"/>
  <c r="Q695" i="8"/>
  <c r="S689" i="7"/>
  <c r="Q689" i="7"/>
  <c r="S695" i="8"/>
  <c r="U558" i="1"/>
  <c r="S681" i="7"/>
  <c r="Q681" i="7"/>
  <c r="S687" i="8"/>
  <c r="Q687" i="8"/>
  <c r="U572" i="8"/>
  <c r="U566" i="7"/>
  <c r="J561" i="7"/>
  <c r="K567" i="8"/>
  <c r="CR525" i="1"/>
  <c r="Q525" i="1" s="1"/>
  <c r="CP525" i="1" s="1"/>
  <c r="O525" i="1" s="1"/>
  <c r="U552" i="7"/>
  <c r="U558" i="8"/>
  <c r="Q516" i="8"/>
  <c r="S516" i="8"/>
  <c r="S510" i="7"/>
  <c r="Q510" i="7"/>
  <c r="AD496" i="1"/>
  <c r="AB496" i="1" s="1"/>
  <c r="U474" i="8"/>
  <c r="U468" i="7"/>
  <c r="AB485" i="1"/>
  <c r="S432" i="8"/>
  <c r="Q432" i="8"/>
  <c r="S426" i="7"/>
  <c r="Q426" i="7"/>
  <c r="S362" i="8"/>
  <c r="Q362" i="8"/>
  <c r="Q356" i="7"/>
  <c r="S356" i="7"/>
  <c r="CP337" i="1"/>
  <c r="O337" i="1" s="1"/>
  <c r="CS330" i="1"/>
  <c r="U325" i="7"/>
  <c r="U331" i="8"/>
  <c r="U271" i="8"/>
  <c r="U265" i="7"/>
  <c r="V223" i="1"/>
  <c r="T213" i="1"/>
  <c r="AI141" i="1"/>
  <c r="CT129" i="1"/>
  <c r="S129" i="1" s="1"/>
  <c r="Q118" i="7"/>
  <c r="Q124" i="8"/>
  <c r="S124" i="8"/>
  <c r="S118" i="7"/>
  <c r="U93" i="1"/>
  <c r="P92" i="1"/>
  <c r="S98" i="8"/>
  <c r="S92" i="7"/>
  <c r="Q98" i="8"/>
  <c r="Q92" i="7"/>
  <c r="U71" i="8"/>
  <c r="U65" i="7"/>
  <c r="GX29" i="1"/>
  <c r="CV18" i="3"/>
  <c r="CX18" i="3"/>
  <c r="S787" i="7"/>
  <c r="Q787" i="7"/>
  <c r="S793" i="8"/>
  <c r="Q793" i="8"/>
  <c r="W579" i="1"/>
  <c r="V577" i="1"/>
  <c r="T576" i="1"/>
  <c r="D728" i="8"/>
  <c r="C722" i="7"/>
  <c r="F727" i="8"/>
  <c r="E721" i="7"/>
  <c r="S618" i="7"/>
  <c r="S624" i="8"/>
  <c r="Q618" i="7"/>
  <c r="Q624" i="8"/>
  <c r="V541" i="1"/>
  <c r="T540" i="1"/>
  <c r="S580" i="7"/>
  <c r="Q586" i="8"/>
  <c r="Q580" i="7"/>
  <c r="S586" i="8"/>
  <c r="J547" i="7"/>
  <c r="K553" i="8"/>
  <c r="U544" i="8"/>
  <c r="U538" i="7"/>
  <c r="S531" i="7"/>
  <c r="Q531" i="7"/>
  <c r="S537" i="8"/>
  <c r="Q537" i="8"/>
  <c r="CT515" i="1"/>
  <c r="S515" i="1" s="1"/>
  <c r="CY515" i="1" s="1"/>
  <c r="X515" i="1" s="1"/>
  <c r="Q523" i="8"/>
  <c r="S523" i="8"/>
  <c r="S517" i="7"/>
  <c r="Q517" i="7"/>
  <c r="K487" i="7"/>
  <c r="L493" i="8"/>
  <c r="L289" i="8"/>
  <c r="K283" i="7"/>
  <c r="CS224" i="1"/>
  <c r="U234" i="8"/>
  <c r="U228" i="7"/>
  <c r="AD223" i="1"/>
  <c r="U224" i="8"/>
  <c r="U218" i="7"/>
  <c r="CR222" i="1"/>
  <c r="Q222" i="1" s="1"/>
  <c r="CP222" i="1" s="1"/>
  <c r="O222" i="1" s="1"/>
  <c r="U216" i="8"/>
  <c r="U210" i="7"/>
  <c r="CT221" i="1"/>
  <c r="S221" i="1" s="1"/>
  <c r="S199" i="7"/>
  <c r="Q199" i="7"/>
  <c r="S205" i="8"/>
  <c r="Q205" i="8"/>
  <c r="CR220" i="1"/>
  <c r="Q220" i="1" s="1"/>
  <c r="AD226" i="1" s="1"/>
  <c r="U194" i="8"/>
  <c r="U188" i="7"/>
  <c r="W216" i="1"/>
  <c r="AD130" i="1"/>
  <c r="AB130" i="1" s="1"/>
  <c r="U125" i="7"/>
  <c r="U131" i="8"/>
  <c r="AB93" i="1"/>
  <c r="CP41" i="1"/>
  <c r="O41" i="1" s="1"/>
  <c r="GM41" i="1" s="1"/>
  <c r="GP41" i="1" s="1"/>
  <c r="J79" i="7"/>
  <c r="K85" i="8"/>
  <c r="CC44" i="1"/>
  <c r="CX364" i="3"/>
  <c r="DI364" i="3" s="1"/>
  <c r="DJ364" i="3" s="1"/>
  <c r="CV364" i="3"/>
  <c r="CV192" i="3"/>
  <c r="CX192" i="3"/>
  <c r="DG72" i="3"/>
  <c r="DH72" i="3"/>
  <c r="CV20" i="3"/>
  <c r="CX20" i="3"/>
  <c r="CX4" i="3"/>
  <c r="CV4" i="3"/>
  <c r="CW156" i="3"/>
  <c r="CX156" i="3"/>
  <c r="DH156" i="3" s="1"/>
  <c r="DH147" i="3"/>
  <c r="DI147" i="3"/>
  <c r="L152" i="8"/>
  <c r="K146" i="7"/>
  <c r="AB133" i="1"/>
  <c r="F105" i="8"/>
  <c r="C100" i="7"/>
  <c r="D106" i="8"/>
  <c r="E99" i="7"/>
  <c r="GX37" i="1"/>
  <c r="W29" i="1"/>
  <c r="CS138" i="1"/>
  <c r="U161" i="8"/>
  <c r="U155" i="7"/>
  <c r="AD136" i="1"/>
  <c r="U139" i="7"/>
  <c r="U145" i="8"/>
  <c r="T42" i="1"/>
  <c r="V30" i="1"/>
  <c r="AI44" i="1" s="1"/>
  <c r="S42" i="1"/>
  <c r="CY42" i="1" s="1"/>
  <c r="X42" i="1" s="1"/>
  <c r="U30" i="1"/>
  <c r="CX343" i="3"/>
  <c r="DI343" i="3" s="1"/>
  <c r="DJ343" i="3" s="1"/>
  <c r="CV343" i="3"/>
  <c r="DG260" i="3"/>
  <c r="DH257" i="3"/>
  <c r="DH226" i="3"/>
  <c r="DF175" i="3"/>
  <c r="DJ175" i="3" s="1"/>
  <c r="CZ557" i="1"/>
  <c r="Y557" i="1" s="1"/>
  <c r="CY557" i="1"/>
  <c r="X557" i="1" s="1"/>
  <c r="CY551" i="1"/>
  <c r="X551" i="1" s="1"/>
  <c r="CZ551" i="1"/>
  <c r="Y551" i="1" s="1"/>
  <c r="CY531" i="1"/>
  <c r="X531" i="1" s="1"/>
  <c r="CZ531" i="1"/>
  <c r="Y531" i="1" s="1"/>
  <c r="CB483" i="1"/>
  <c r="AS593" i="1"/>
  <c r="CP549" i="1"/>
  <c r="O549" i="1" s="1"/>
  <c r="CY541" i="1"/>
  <c r="X541" i="1" s="1"/>
  <c r="CZ541" i="1"/>
  <c r="Y541" i="1" s="1"/>
  <c r="CY582" i="1"/>
  <c r="X582" i="1" s="1"/>
  <c r="CZ582" i="1"/>
  <c r="Y582" i="1" s="1"/>
  <c r="CP551" i="1"/>
  <c r="O551" i="1" s="1"/>
  <c r="CY586" i="1"/>
  <c r="X586" i="1" s="1"/>
  <c r="CZ586" i="1"/>
  <c r="Y586" i="1" s="1"/>
  <c r="CY568" i="1"/>
  <c r="X568" i="1" s="1"/>
  <c r="CZ568" i="1"/>
  <c r="Y568" i="1" s="1"/>
  <c r="CZ561" i="1"/>
  <c r="Y561" i="1" s="1"/>
  <c r="CY561" i="1"/>
  <c r="X561" i="1" s="1"/>
  <c r="CY536" i="1"/>
  <c r="X536" i="1" s="1"/>
  <c r="CZ536" i="1"/>
  <c r="Y536" i="1" s="1"/>
  <c r="CY583" i="1"/>
  <c r="X583" i="1" s="1"/>
  <c r="CZ583" i="1"/>
  <c r="Y583" i="1" s="1"/>
  <c r="CY558" i="1"/>
  <c r="X558" i="1" s="1"/>
  <c r="CZ558" i="1"/>
  <c r="Y558" i="1" s="1"/>
  <c r="CZ589" i="1"/>
  <c r="Y589" i="1" s="1"/>
  <c r="CY589" i="1"/>
  <c r="X589" i="1" s="1"/>
  <c r="CY571" i="1"/>
  <c r="X571" i="1" s="1"/>
  <c r="CZ571" i="1"/>
  <c r="Y571" i="1" s="1"/>
  <c r="CC483" i="1"/>
  <c r="AT593" i="1"/>
  <c r="CP586" i="1"/>
  <c r="O586" i="1" s="1"/>
  <c r="CP532" i="1"/>
  <c r="O532" i="1" s="1"/>
  <c r="CY549" i="1"/>
  <c r="X549" i="1" s="1"/>
  <c r="CZ549" i="1"/>
  <c r="Y549" i="1" s="1"/>
  <c r="CP582" i="1"/>
  <c r="O582" i="1" s="1"/>
  <c r="CY554" i="1"/>
  <c r="X554" i="1" s="1"/>
  <c r="CZ554" i="1"/>
  <c r="Y554" i="1" s="1"/>
  <c r="CZ533" i="1"/>
  <c r="Y533" i="1" s="1"/>
  <c r="CY533" i="1"/>
  <c r="X533" i="1" s="1"/>
  <c r="CY512" i="1"/>
  <c r="X512" i="1" s="1"/>
  <c r="CZ512" i="1"/>
  <c r="Y512" i="1" s="1"/>
  <c r="CY591" i="1"/>
  <c r="X591" i="1" s="1"/>
  <c r="CZ591" i="1"/>
  <c r="Y591" i="1" s="1"/>
  <c r="CY590" i="1"/>
  <c r="X590" i="1" s="1"/>
  <c r="CZ590" i="1"/>
  <c r="Y590" i="1" s="1"/>
  <c r="CP567" i="1"/>
  <c r="O567" i="1" s="1"/>
  <c r="CP563" i="1"/>
  <c r="O563" i="1" s="1"/>
  <c r="CY572" i="1"/>
  <c r="X572" i="1" s="1"/>
  <c r="CZ572" i="1"/>
  <c r="Y572" i="1" s="1"/>
  <c r="CZ566" i="1"/>
  <c r="Y566" i="1" s="1"/>
  <c r="CY547" i="1"/>
  <c r="X547" i="1" s="1"/>
  <c r="CZ547" i="1"/>
  <c r="Y547" i="1" s="1"/>
  <c r="CY587" i="1"/>
  <c r="X587" i="1" s="1"/>
  <c r="CZ587" i="1"/>
  <c r="Y587" i="1" s="1"/>
  <c r="CP558" i="1"/>
  <c r="O558" i="1" s="1"/>
  <c r="CY539" i="1"/>
  <c r="X539" i="1" s="1"/>
  <c r="CP589" i="1"/>
  <c r="O589" i="1" s="1"/>
  <c r="CP587" i="1"/>
  <c r="O587" i="1" s="1"/>
  <c r="CY543" i="1"/>
  <c r="X543" i="1" s="1"/>
  <c r="CZ543" i="1"/>
  <c r="Y543" i="1" s="1"/>
  <c r="CY532" i="1"/>
  <c r="X532" i="1" s="1"/>
  <c r="CZ532" i="1"/>
  <c r="Y532" i="1" s="1"/>
  <c r="BX483" i="1"/>
  <c r="CG593" i="1"/>
  <c r="W580" i="1"/>
  <c r="CQ579" i="1"/>
  <c r="P579" i="1" s="1"/>
  <c r="CS576" i="1"/>
  <c r="CS567" i="1"/>
  <c r="R567" i="1" s="1"/>
  <c r="GK567" i="1" s="1"/>
  <c r="AD567" i="1"/>
  <c r="AB567" i="1" s="1"/>
  <c r="CR566" i="1"/>
  <c r="Q566" i="1" s="1"/>
  <c r="CS566" i="1"/>
  <c r="CY563" i="1"/>
  <c r="X563" i="1" s="1"/>
  <c r="CZ563" i="1"/>
  <c r="Y563" i="1" s="1"/>
  <c r="T556" i="1"/>
  <c r="T539" i="1"/>
  <c r="CY513" i="1"/>
  <c r="X513" i="1" s="1"/>
  <c r="CZ513" i="1"/>
  <c r="Y513" i="1" s="1"/>
  <c r="CY505" i="1"/>
  <c r="X505" i="1" s="1"/>
  <c r="CZ505" i="1"/>
  <c r="Y505" i="1" s="1"/>
  <c r="AB583" i="1"/>
  <c r="CQ581" i="1"/>
  <c r="P581" i="1" s="1"/>
  <c r="CP581" i="1" s="1"/>
  <c r="O581" i="1" s="1"/>
  <c r="U579" i="1"/>
  <c r="CP578" i="1"/>
  <c r="O578" i="1" s="1"/>
  <c r="CZ573" i="1"/>
  <c r="Y573" i="1" s="1"/>
  <c r="V571" i="1"/>
  <c r="CY559" i="1"/>
  <c r="X559" i="1" s="1"/>
  <c r="CZ559" i="1"/>
  <c r="Y559" i="1" s="1"/>
  <c r="CQ553" i="1"/>
  <c r="P553" i="1" s="1"/>
  <c r="AB553" i="1"/>
  <c r="CQ542" i="1"/>
  <c r="P542" i="1" s="1"/>
  <c r="CR539" i="1"/>
  <c r="Q539" i="1" s="1"/>
  <c r="CP539" i="1" s="1"/>
  <c r="O539" i="1" s="1"/>
  <c r="CS539" i="1"/>
  <c r="AD539" i="1"/>
  <c r="CY530" i="1"/>
  <c r="X530" i="1" s="1"/>
  <c r="CZ530" i="1"/>
  <c r="Y530" i="1" s="1"/>
  <c r="CP530" i="1"/>
  <c r="O530" i="1" s="1"/>
  <c r="CS520" i="1"/>
  <c r="R520" i="1" s="1"/>
  <c r="GK520" i="1" s="1"/>
  <c r="AD520" i="1"/>
  <c r="CR520" i="1"/>
  <c r="Q520" i="1" s="1"/>
  <c r="CQ516" i="1"/>
  <c r="P516" i="1" s="1"/>
  <c r="CP516" i="1" s="1"/>
  <c r="O516" i="1" s="1"/>
  <c r="AB487" i="1"/>
  <c r="CQ487" i="1"/>
  <c r="P487" i="1" s="1"/>
  <c r="CP487" i="1" s="1"/>
  <c r="O487" i="1" s="1"/>
  <c r="CR591" i="1"/>
  <c r="Q591" i="1" s="1"/>
  <c r="CP591" i="1" s="1"/>
  <c r="O591" i="1" s="1"/>
  <c r="BB483" i="1"/>
  <c r="F606" i="1"/>
  <c r="U589" i="1"/>
  <c r="T580" i="1"/>
  <c r="S579" i="1"/>
  <c r="CZ578" i="1"/>
  <c r="Y578" i="1" s="1"/>
  <c r="AB578" i="1"/>
  <c r="CR575" i="1"/>
  <c r="Q575" i="1" s="1"/>
  <c r="CX509" i="3"/>
  <c r="CU508" i="3"/>
  <c r="CV508" i="3"/>
  <c r="CX508" i="3"/>
  <c r="AD565" i="1"/>
  <c r="AB565" i="1" s="1"/>
  <c r="V562" i="1"/>
  <c r="CR531" i="1"/>
  <c r="Q531" i="1" s="1"/>
  <c r="CS531" i="1"/>
  <c r="AD531" i="1"/>
  <c r="AB531" i="1" s="1"/>
  <c r="AB520" i="1"/>
  <c r="AB493" i="1"/>
  <c r="CQ493" i="1"/>
  <c r="P493" i="1" s="1"/>
  <c r="CY491" i="1"/>
  <c r="X491" i="1" s="1"/>
  <c r="CZ491" i="1"/>
  <c r="Y491" i="1" s="1"/>
  <c r="CQ489" i="1"/>
  <c r="P489" i="1" s="1"/>
  <c r="T571" i="1"/>
  <c r="CZ565" i="1"/>
  <c r="Y565" i="1" s="1"/>
  <c r="CP565" i="1"/>
  <c r="O565" i="1" s="1"/>
  <c r="AB533" i="1"/>
  <c r="CQ531" i="1"/>
  <c r="P531" i="1" s="1"/>
  <c r="CY529" i="1"/>
  <c r="X529" i="1" s="1"/>
  <c r="CZ529" i="1"/>
  <c r="Y529" i="1" s="1"/>
  <c r="CY517" i="1"/>
  <c r="X517" i="1" s="1"/>
  <c r="CZ517" i="1"/>
  <c r="Y517" i="1" s="1"/>
  <c r="CP512" i="1"/>
  <c r="O512" i="1" s="1"/>
  <c r="AD503" i="1"/>
  <c r="AB503" i="1" s="1"/>
  <c r="CS503" i="1"/>
  <c r="R503" i="1" s="1"/>
  <c r="GK503" i="1" s="1"/>
  <c r="CR503" i="1"/>
  <c r="Q503" i="1" s="1"/>
  <c r="CP503" i="1" s="1"/>
  <c r="O503" i="1" s="1"/>
  <c r="CY537" i="1"/>
  <c r="X537" i="1" s="1"/>
  <c r="CZ537" i="1"/>
  <c r="Y537" i="1" s="1"/>
  <c r="CU514" i="3"/>
  <c r="CV514" i="3"/>
  <c r="CX514" i="3"/>
  <c r="CX518" i="3"/>
  <c r="CX517" i="3"/>
  <c r="V583" i="1"/>
  <c r="Q579" i="1"/>
  <c r="GX570" i="1"/>
  <c r="T562" i="1"/>
  <c r="CR561" i="1"/>
  <c r="Q561" i="1" s="1"/>
  <c r="CP561" i="1" s="1"/>
  <c r="O561" i="1" s="1"/>
  <c r="GM561" i="1" s="1"/>
  <c r="GP561" i="1" s="1"/>
  <c r="CS561" i="1"/>
  <c r="R561" i="1" s="1"/>
  <c r="GK561" i="1" s="1"/>
  <c r="V557" i="1"/>
  <c r="CR549" i="1"/>
  <c r="Q549" i="1" s="1"/>
  <c r="CS549" i="1"/>
  <c r="AD549" i="1"/>
  <c r="AB549" i="1" s="1"/>
  <c r="CY548" i="1"/>
  <c r="X548" i="1" s="1"/>
  <c r="AB548" i="1"/>
  <c r="CS529" i="1"/>
  <c r="CR529" i="1"/>
  <c r="Q529" i="1" s="1"/>
  <c r="CP529" i="1" s="1"/>
  <c r="O529" i="1" s="1"/>
  <c r="AD529" i="1"/>
  <c r="CY527" i="1"/>
  <c r="X527" i="1" s="1"/>
  <c r="CZ527" i="1"/>
  <c r="Y527" i="1" s="1"/>
  <c r="AB522" i="1"/>
  <c r="CY506" i="1"/>
  <c r="X506" i="1" s="1"/>
  <c r="CZ506" i="1"/>
  <c r="Y506" i="1" s="1"/>
  <c r="AB582" i="1"/>
  <c r="V575" i="1"/>
  <c r="AB572" i="1"/>
  <c r="CZ567" i="1"/>
  <c r="Y567" i="1" s="1"/>
  <c r="AD561" i="1"/>
  <c r="AB561" i="1" s="1"/>
  <c r="V558" i="1"/>
  <c r="CR546" i="1"/>
  <c r="Q546" i="1" s="1"/>
  <c r="CP546" i="1" s="1"/>
  <c r="O546" i="1" s="1"/>
  <c r="CS546" i="1"/>
  <c r="CY544" i="1"/>
  <c r="X544" i="1" s="1"/>
  <c r="CZ544" i="1"/>
  <c r="Y544" i="1" s="1"/>
  <c r="AB541" i="1"/>
  <c r="CY525" i="1"/>
  <c r="X525" i="1" s="1"/>
  <c r="CZ525" i="1"/>
  <c r="Y525" i="1" s="1"/>
  <c r="CQ419" i="1"/>
  <c r="P419" i="1" s="1"/>
  <c r="AB419" i="1"/>
  <c r="AJ593" i="1"/>
  <c r="GX571" i="1"/>
  <c r="U583" i="1"/>
  <c r="F609" i="1"/>
  <c r="CX521" i="3"/>
  <c r="CW520" i="3"/>
  <c r="CU519" i="3"/>
  <c r="CX520" i="3"/>
  <c r="CV519" i="3"/>
  <c r="CX519" i="3"/>
  <c r="AD589" i="1"/>
  <c r="AB589" i="1" s="1"/>
  <c r="T583" i="1"/>
  <c r="AB577" i="1"/>
  <c r="AD571" i="1"/>
  <c r="AB571" i="1" s="1"/>
  <c r="S570" i="1"/>
  <c r="W566" i="1"/>
  <c r="GX562" i="1"/>
  <c r="CS562" i="1"/>
  <c r="AD562" i="1"/>
  <c r="GX557" i="1"/>
  <c r="T557" i="1"/>
  <c r="AD546" i="1"/>
  <c r="AB546" i="1" s="1"/>
  <c r="CR515" i="1"/>
  <c r="Q515" i="1" s="1"/>
  <c r="CP515" i="1" s="1"/>
  <c r="O515" i="1" s="1"/>
  <c r="CS515" i="1"/>
  <c r="AD515" i="1"/>
  <c r="AB515" i="1" s="1"/>
  <c r="CY518" i="1"/>
  <c r="X518" i="1" s="1"/>
  <c r="CZ518" i="1"/>
  <c r="Y518" i="1" s="1"/>
  <c r="AD587" i="1"/>
  <c r="AB587" i="1" s="1"/>
  <c r="CS587" i="1"/>
  <c r="GX575" i="1"/>
  <c r="T575" i="1"/>
  <c r="CS573" i="1"/>
  <c r="R573" i="1" s="1"/>
  <c r="GK573" i="1" s="1"/>
  <c r="CQ571" i="1"/>
  <c r="P571" i="1" s="1"/>
  <c r="Q570" i="1"/>
  <c r="CQ568" i="1"/>
  <c r="P568" i="1" s="1"/>
  <c r="CR567" i="1"/>
  <c r="Q567" i="1" s="1"/>
  <c r="V566" i="1"/>
  <c r="CQ562" i="1"/>
  <c r="P562" i="1" s="1"/>
  <c r="AB562" i="1"/>
  <c r="R556" i="1"/>
  <c r="GK556" i="1" s="1"/>
  <c r="CP536" i="1"/>
  <c r="O536" i="1" s="1"/>
  <c r="CY534" i="1"/>
  <c r="X534" i="1" s="1"/>
  <c r="CZ534" i="1"/>
  <c r="Y534" i="1" s="1"/>
  <c r="CZ524" i="1"/>
  <c r="Y524" i="1" s="1"/>
  <c r="CY524" i="1"/>
  <c r="X524" i="1" s="1"/>
  <c r="CB404" i="1"/>
  <c r="AS421" i="1"/>
  <c r="AG372" i="1"/>
  <c r="CR573" i="1"/>
  <c r="Q573" i="1" s="1"/>
  <c r="CP573" i="1" s="1"/>
  <c r="O573" i="1" s="1"/>
  <c r="U566" i="1"/>
  <c r="CR557" i="1"/>
  <c r="Q557" i="1" s="1"/>
  <c r="CS557" i="1"/>
  <c r="R557" i="1" s="1"/>
  <c r="GK557" i="1" s="1"/>
  <c r="CQ554" i="1"/>
  <c r="P554" i="1" s="1"/>
  <c r="GM528" i="1"/>
  <c r="GP528" i="1" s="1"/>
  <c r="GX583" i="1"/>
  <c r="CS558" i="1"/>
  <c r="R558" i="1" s="1"/>
  <c r="GK558" i="1" s="1"/>
  <c r="AD558" i="1"/>
  <c r="CP518" i="1"/>
  <c r="O518" i="1" s="1"/>
  <c r="AD575" i="1"/>
  <c r="AB575" i="1" s="1"/>
  <c r="AB570" i="1"/>
  <c r="CS565" i="1"/>
  <c r="R565" i="1" s="1"/>
  <c r="GK565" i="1" s="1"/>
  <c r="AB559" i="1"/>
  <c r="AB558" i="1"/>
  <c r="CQ557" i="1"/>
  <c r="P557" i="1" s="1"/>
  <c r="AB557" i="1"/>
  <c r="CZ556" i="1"/>
  <c r="Y556" i="1" s="1"/>
  <c r="AB556" i="1"/>
  <c r="CR543" i="1"/>
  <c r="Q543" i="1" s="1"/>
  <c r="CP543" i="1" s="1"/>
  <c r="O543" i="1" s="1"/>
  <c r="GM543" i="1" s="1"/>
  <c r="GP543" i="1" s="1"/>
  <c r="CS543" i="1"/>
  <c r="R543" i="1" s="1"/>
  <c r="GK543" i="1" s="1"/>
  <c r="AD543" i="1"/>
  <c r="CY542" i="1"/>
  <c r="X542" i="1" s="1"/>
  <c r="CY540" i="1"/>
  <c r="X540" i="1" s="1"/>
  <c r="U539" i="1"/>
  <c r="CR532" i="1"/>
  <c r="Q532" i="1" s="1"/>
  <c r="AD532" i="1"/>
  <c r="AB532" i="1" s="1"/>
  <c r="CS532" i="1"/>
  <c r="R532" i="1" s="1"/>
  <c r="GK532" i="1" s="1"/>
  <c r="CY522" i="1"/>
  <c r="X522" i="1" s="1"/>
  <c r="CZ522" i="1"/>
  <c r="Y522" i="1" s="1"/>
  <c r="CY520" i="1"/>
  <c r="X520" i="1" s="1"/>
  <c r="CZ520" i="1"/>
  <c r="Y520" i="1" s="1"/>
  <c r="CS517" i="1"/>
  <c r="AD517" i="1"/>
  <c r="AB517" i="1" s="1"/>
  <c r="CR517" i="1"/>
  <c r="Q517" i="1" s="1"/>
  <c r="CP517" i="1" s="1"/>
  <c r="O517" i="1" s="1"/>
  <c r="AB512" i="1"/>
  <c r="CY507" i="1"/>
  <c r="X507" i="1" s="1"/>
  <c r="CZ507" i="1"/>
  <c r="Y507" i="1" s="1"/>
  <c r="CU513" i="3"/>
  <c r="CX513" i="3"/>
  <c r="W577" i="1"/>
  <c r="CS582" i="1"/>
  <c r="GX579" i="1"/>
  <c r="T579" i="1"/>
  <c r="CS577" i="1"/>
  <c r="R577" i="1" s="1"/>
  <c r="GK577" i="1" s="1"/>
  <c r="CQ575" i="1"/>
  <c r="P575" i="1" s="1"/>
  <c r="R574" i="1"/>
  <c r="GK574" i="1" s="1"/>
  <c r="CS572" i="1"/>
  <c r="CQ533" i="1"/>
  <c r="P533" i="1" s="1"/>
  <c r="CP520" i="1"/>
  <c r="O520" i="1" s="1"/>
  <c r="CY511" i="1"/>
  <c r="X511" i="1" s="1"/>
  <c r="CZ511" i="1"/>
  <c r="Y511" i="1" s="1"/>
  <c r="CY485" i="1"/>
  <c r="X485" i="1" s="1"/>
  <c r="CZ485" i="1"/>
  <c r="Y485" i="1" s="1"/>
  <c r="W421" i="1"/>
  <c r="AJ404" i="1"/>
  <c r="CQ368" i="1"/>
  <c r="P368" i="1" s="1"/>
  <c r="AB368" i="1"/>
  <c r="GM364" i="1"/>
  <c r="GP364" i="1" s="1"/>
  <c r="CR588" i="1"/>
  <c r="Q588" i="1" s="1"/>
  <c r="CS588" i="1"/>
  <c r="R588" i="1" s="1"/>
  <c r="GK588" i="1" s="1"/>
  <c r="CP556" i="1"/>
  <c r="O556" i="1" s="1"/>
  <c r="CY510" i="1"/>
  <c r="X510" i="1" s="1"/>
  <c r="CZ510" i="1"/>
  <c r="Y510" i="1" s="1"/>
  <c r="AO593" i="1"/>
  <c r="AB588" i="1"/>
  <c r="AD585" i="1"/>
  <c r="CR577" i="1"/>
  <c r="Q577" i="1" s="1"/>
  <c r="CZ576" i="1"/>
  <c r="Y576" i="1" s="1"/>
  <c r="CR572" i="1"/>
  <c r="Q572" i="1" s="1"/>
  <c r="CP572" i="1" s="1"/>
  <c r="O572" i="1" s="1"/>
  <c r="GX566" i="1"/>
  <c r="CX507" i="3"/>
  <c r="CU506" i="3"/>
  <c r="AD552" i="1"/>
  <c r="AB552" i="1" s="1"/>
  <c r="CZ546" i="1"/>
  <c r="Y546" i="1" s="1"/>
  <c r="CP510" i="1"/>
  <c r="O510" i="1" s="1"/>
  <c r="GM510" i="1" s="1"/>
  <c r="GP510" i="1" s="1"/>
  <c r="CY496" i="1"/>
  <c r="X496" i="1" s="1"/>
  <c r="CZ496" i="1"/>
  <c r="Y496" i="1" s="1"/>
  <c r="U490" i="1"/>
  <c r="CC404" i="1"/>
  <c r="AT421" i="1"/>
  <c r="AH372" i="1"/>
  <c r="W539" i="1"/>
  <c r="CS589" i="1"/>
  <c r="R589" i="1" s="1"/>
  <c r="GK589" i="1" s="1"/>
  <c r="S577" i="1"/>
  <c r="CP577" i="1" s="1"/>
  <c r="O577" i="1" s="1"/>
  <c r="P574" i="1"/>
  <c r="V570" i="1"/>
  <c r="CZ569" i="1"/>
  <c r="Y569" i="1" s="1"/>
  <c r="P569" i="1"/>
  <c r="CP569" i="1" s="1"/>
  <c r="O569" i="1" s="1"/>
  <c r="T566" i="1"/>
  <c r="CZ562" i="1"/>
  <c r="Y562" i="1" s="1"/>
  <c r="V556" i="1"/>
  <c r="CP552" i="1"/>
  <c r="O552" i="1" s="1"/>
  <c r="GM552" i="1" s="1"/>
  <c r="GP552" i="1" s="1"/>
  <c r="V539" i="1"/>
  <c r="CP522" i="1"/>
  <c r="O522" i="1" s="1"/>
  <c r="CP511" i="1"/>
  <c r="O511" i="1" s="1"/>
  <c r="GM511" i="1" s="1"/>
  <c r="GP511" i="1" s="1"/>
  <c r="CS486" i="1"/>
  <c r="R486" i="1" s="1"/>
  <c r="GK486" i="1" s="1"/>
  <c r="CR486" i="1"/>
  <c r="Q486" i="1" s="1"/>
  <c r="CP486" i="1" s="1"/>
  <c r="O486" i="1" s="1"/>
  <c r="AD486" i="1"/>
  <c r="AB486" i="1" s="1"/>
  <c r="CY370" i="1"/>
  <c r="X370" i="1" s="1"/>
  <c r="CZ370" i="1"/>
  <c r="Y370" i="1" s="1"/>
  <c r="CQ534" i="1"/>
  <c r="P534" i="1" s="1"/>
  <c r="CP534" i="1" s="1"/>
  <c r="O534" i="1" s="1"/>
  <c r="CZ516" i="1"/>
  <c r="Y516" i="1" s="1"/>
  <c r="CY516" i="1"/>
  <c r="X516" i="1" s="1"/>
  <c r="AB585" i="1"/>
  <c r="CR583" i="1"/>
  <c r="Q583" i="1" s="1"/>
  <c r="CS583" i="1"/>
  <c r="R583" i="1" s="1"/>
  <c r="GK583" i="1" s="1"/>
  <c r="AD579" i="1"/>
  <c r="AB579" i="1" s="1"/>
  <c r="CR571" i="1"/>
  <c r="Q571" i="1" s="1"/>
  <c r="AB569" i="1"/>
  <c r="CP564" i="1"/>
  <c r="O564" i="1" s="1"/>
  <c r="AD538" i="1"/>
  <c r="AB538" i="1" s="1"/>
  <c r="CP521" i="1"/>
  <c r="O521" i="1" s="1"/>
  <c r="CY509" i="1"/>
  <c r="X509" i="1" s="1"/>
  <c r="CZ509" i="1"/>
  <c r="Y509" i="1" s="1"/>
  <c r="CP507" i="1"/>
  <c r="O507" i="1" s="1"/>
  <c r="GM507" i="1" s="1"/>
  <c r="GP507" i="1" s="1"/>
  <c r="CP485" i="1"/>
  <c r="O485" i="1" s="1"/>
  <c r="CY503" i="1"/>
  <c r="X503" i="1" s="1"/>
  <c r="CZ503" i="1"/>
  <c r="Y503" i="1" s="1"/>
  <c r="CQ417" i="1"/>
  <c r="P417" i="1" s="1"/>
  <c r="CP417" i="1" s="1"/>
  <c r="O417" i="1" s="1"/>
  <c r="AB417" i="1"/>
  <c r="CY224" i="1"/>
  <c r="X224" i="1" s="1"/>
  <c r="CZ224" i="1"/>
  <c r="Y224" i="1" s="1"/>
  <c r="CY508" i="1"/>
  <c r="X508" i="1" s="1"/>
  <c r="CZ508" i="1"/>
  <c r="Y508" i="1" s="1"/>
  <c r="CY500" i="1"/>
  <c r="X500" i="1" s="1"/>
  <c r="CZ500" i="1"/>
  <c r="Y500" i="1" s="1"/>
  <c r="CS416" i="1"/>
  <c r="R416" i="1" s="1"/>
  <c r="GK416" i="1" s="1"/>
  <c r="CR416" i="1"/>
  <c r="Q416" i="1" s="1"/>
  <c r="CP416" i="1" s="1"/>
  <c r="O416" i="1" s="1"/>
  <c r="AD416" i="1"/>
  <c r="AB416" i="1" s="1"/>
  <c r="CY414" i="1"/>
  <c r="X414" i="1" s="1"/>
  <c r="CZ414" i="1"/>
  <c r="Y414" i="1" s="1"/>
  <c r="CZ358" i="1"/>
  <c r="Y358" i="1" s="1"/>
  <c r="CY358" i="1"/>
  <c r="X358" i="1" s="1"/>
  <c r="CZ331" i="1"/>
  <c r="Y331" i="1" s="1"/>
  <c r="CY331" i="1"/>
  <c r="X331" i="1" s="1"/>
  <c r="AB521" i="1"/>
  <c r="AD518" i="1"/>
  <c r="AB518" i="1" s="1"/>
  <c r="AX421" i="1"/>
  <c r="CG404" i="1"/>
  <c r="CY415" i="1"/>
  <c r="X415" i="1" s="1"/>
  <c r="CZ415" i="1"/>
  <c r="Y415" i="1" s="1"/>
  <c r="AI421" i="1"/>
  <c r="CY361" i="1"/>
  <c r="X361" i="1" s="1"/>
  <c r="CZ361" i="1"/>
  <c r="Y361" i="1" s="1"/>
  <c r="S490" i="1"/>
  <c r="AQ421" i="1"/>
  <c r="BZ404" i="1"/>
  <c r="AG421" i="1"/>
  <c r="CY362" i="1"/>
  <c r="X362" i="1" s="1"/>
  <c r="CZ362" i="1"/>
  <c r="Y362" i="1" s="1"/>
  <c r="CP331" i="1"/>
  <c r="O331" i="1" s="1"/>
  <c r="CP508" i="1"/>
  <c r="O508" i="1" s="1"/>
  <c r="CS502" i="1"/>
  <c r="CR502" i="1"/>
  <c r="Q502" i="1" s="1"/>
  <c r="AB501" i="1"/>
  <c r="P490" i="1"/>
  <c r="GM369" i="1"/>
  <c r="GP369" i="1" s="1"/>
  <c r="CJ292" i="1"/>
  <c r="BA372" i="1"/>
  <c r="AD536" i="1"/>
  <c r="AB536" i="1" s="1"/>
  <c r="AB525" i="1"/>
  <c r="AD502" i="1"/>
  <c r="AB502" i="1" s="1"/>
  <c r="CY487" i="1"/>
  <c r="X487" i="1" s="1"/>
  <c r="CZ487" i="1"/>
  <c r="Y487" i="1" s="1"/>
  <c r="CY413" i="1"/>
  <c r="X413" i="1" s="1"/>
  <c r="CZ413" i="1"/>
  <c r="Y413" i="1" s="1"/>
  <c r="CZ408" i="1"/>
  <c r="Y408" i="1" s="1"/>
  <c r="AH421" i="1"/>
  <c r="AD553" i="1"/>
  <c r="CU497" i="3"/>
  <c r="CX497" i="3"/>
  <c r="AB543" i="1"/>
  <c r="CX478" i="3"/>
  <c r="CU477" i="3"/>
  <c r="CV477" i="3"/>
  <c r="CX477" i="3"/>
  <c r="AB539" i="1"/>
  <c r="AD534" i="1"/>
  <c r="AB534" i="1" s="1"/>
  <c r="AB529" i="1"/>
  <c r="CP519" i="1"/>
  <c r="O519" i="1" s="1"/>
  <c r="CR513" i="1"/>
  <c r="Q513" i="1" s="1"/>
  <c r="CP513" i="1" s="1"/>
  <c r="O513" i="1" s="1"/>
  <c r="CS513" i="1"/>
  <c r="R513" i="1" s="1"/>
  <c r="GK513" i="1" s="1"/>
  <c r="CQ502" i="1"/>
  <c r="P502" i="1" s="1"/>
  <c r="CR495" i="1"/>
  <c r="Q495" i="1" s="1"/>
  <c r="CS495" i="1"/>
  <c r="V490" i="1"/>
  <c r="CY486" i="1"/>
  <c r="X486" i="1" s="1"/>
  <c r="CZ486" i="1"/>
  <c r="Y486" i="1" s="1"/>
  <c r="CY406" i="1"/>
  <c r="X406" i="1" s="1"/>
  <c r="CZ406" i="1"/>
  <c r="Y406" i="1" s="1"/>
  <c r="CP406" i="1"/>
  <c r="O406" i="1" s="1"/>
  <c r="AF421" i="1"/>
  <c r="CY356" i="1"/>
  <c r="X356" i="1" s="1"/>
  <c r="CZ356" i="1"/>
  <c r="Y356" i="1" s="1"/>
  <c r="CP356" i="1"/>
  <c r="O356" i="1" s="1"/>
  <c r="CY501" i="1"/>
  <c r="X501" i="1" s="1"/>
  <c r="GM501" i="1" s="1"/>
  <c r="GP501" i="1" s="1"/>
  <c r="CZ501" i="1"/>
  <c r="Y501" i="1" s="1"/>
  <c r="CP491" i="1"/>
  <c r="O491" i="1" s="1"/>
  <c r="T490" i="1"/>
  <c r="AD418" i="1"/>
  <c r="AB418" i="1" s="1"/>
  <c r="CR418" i="1"/>
  <c r="Q418" i="1" s="1"/>
  <c r="CP418" i="1" s="1"/>
  <c r="O418" i="1" s="1"/>
  <c r="GM418" i="1" s="1"/>
  <c r="GP418" i="1" s="1"/>
  <c r="CS418" i="1"/>
  <c r="R418" i="1" s="1"/>
  <c r="GK418" i="1" s="1"/>
  <c r="CZ407" i="1"/>
  <c r="Y407" i="1" s="1"/>
  <c r="CY407" i="1"/>
  <c r="X407" i="1" s="1"/>
  <c r="CY325" i="1"/>
  <c r="X325" i="1" s="1"/>
  <c r="CZ325" i="1"/>
  <c r="Y325" i="1" s="1"/>
  <c r="CX499" i="3"/>
  <c r="CU498" i="3"/>
  <c r="CV498" i="3"/>
  <c r="CX498" i="3"/>
  <c r="CX480" i="3"/>
  <c r="CX479" i="3"/>
  <c r="CU479" i="3"/>
  <c r="CV479" i="3"/>
  <c r="CS525" i="1"/>
  <c r="CS518" i="1"/>
  <c r="R518" i="1" s="1"/>
  <c r="GK518" i="1" s="1"/>
  <c r="AB510" i="1"/>
  <c r="CZ494" i="1"/>
  <c r="Y494" i="1" s="1"/>
  <c r="CY494" i="1"/>
  <c r="X494" i="1" s="1"/>
  <c r="GM494" i="1" s="1"/>
  <c r="GP494" i="1" s="1"/>
  <c r="CY410" i="1"/>
  <c r="X410" i="1" s="1"/>
  <c r="CZ410" i="1"/>
  <c r="Y410" i="1" s="1"/>
  <c r="GM324" i="1"/>
  <c r="GP324" i="1" s="1"/>
  <c r="AB507" i="1"/>
  <c r="AD504" i="1"/>
  <c r="AB504" i="1" s="1"/>
  <c r="GX490" i="1"/>
  <c r="CR490" i="1"/>
  <c r="Q490" i="1" s="1"/>
  <c r="CS490" i="1"/>
  <c r="R490" i="1" s="1"/>
  <c r="GK490" i="1" s="1"/>
  <c r="W489" i="1"/>
  <c r="CY412" i="1"/>
  <c r="X412" i="1" s="1"/>
  <c r="CZ412" i="1"/>
  <c r="Y412" i="1" s="1"/>
  <c r="CY411" i="1"/>
  <c r="X411" i="1" s="1"/>
  <c r="CZ411" i="1"/>
  <c r="Y411" i="1" s="1"/>
  <c r="CP410" i="1"/>
  <c r="O410" i="1" s="1"/>
  <c r="CS536" i="1"/>
  <c r="R536" i="1" s="1"/>
  <c r="GK536" i="1" s="1"/>
  <c r="CS514" i="1"/>
  <c r="R514" i="1" s="1"/>
  <c r="GK514" i="1" s="1"/>
  <c r="AB490" i="1"/>
  <c r="V489" i="1"/>
  <c r="CQ407" i="1"/>
  <c r="P407" i="1" s="1"/>
  <c r="CP407" i="1" s="1"/>
  <c r="O407" i="1" s="1"/>
  <c r="AB407" i="1"/>
  <c r="AI292" i="1"/>
  <c r="V372" i="1"/>
  <c r="CY326" i="1"/>
  <c r="X326" i="1" s="1"/>
  <c r="CZ326" i="1"/>
  <c r="Y326" i="1" s="1"/>
  <c r="CX505" i="3"/>
  <c r="CU504" i="3"/>
  <c r="CS527" i="1"/>
  <c r="R527" i="1" s="1"/>
  <c r="GK527" i="1" s="1"/>
  <c r="AD516" i="1"/>
  <c r="AB516" i="1" s="1"/>
  <c r="CR514" i="1"/>
  <c r="Q514" i="1" s="1"/>
  <c r="CP514" i="1" s="1"/>
  <c r="O514" i="1" s="1"/>
  <c r="U489" i="1"/>
  <c r="CR488" i="1"/>
  <c r="Q488" i="1" s="1"/>
  <c r="CP488" i="1" s="1"/>
  <c r="O488" i="1" s="1"/>
  <c r="GM488" i="1" s="1"/>
  <c r="GP488" i="1" s="1"/>
  <c r="CS488" i="1"/>
  <c r="R488" i="1" s="1"/>
  <c r="GK488" i="1" s="1"/>
  <c r="CY417" i="1"/>
  <c r="X417" i="1" s="1"/>
  <c r="CZ417" i="1"/>
  <c r="Y417" i="1" s="1"/>
  <c r="CY409" i="1"/>
  <c r="X409" i="1" s="1"/>
  <c r="GM409" i="1" s="1"/>
  <c r="GP409" i="1" s="1"/>
  <c r="CZ409" i="1"/>
  <c r="Y409" i="1" s="1"/>
  <c r="CP499" i="1"/>
  <c r="O499" i="1" s="1"/>
  <c r="GM499" i="1" s="1"/>
  <c r="GP499" i="1" s="1"/>
  <c r="CP497" i="1"/>
  <c r="O497" i="1" s="1"/>
  <c r="GM497" i="1" s="1"/>
  <c r="GP497" i="1" s="1"/>
  <c r="CZ364" i="1"/>
  <c r="Y364" i="1" s="1"/>
  <c r="CY364" i="1"/>
  <c r="X364" i="1" s="1"/>
  <c r="CX501" i="3"/>
  <c r="CU500" i="3"/>
  <c r="CV500" i="3"/>
  <c r="AD500" i="1"/>
  <c r="AB500" i="1" s="1"/>
  <c r="CR500" i="1"/>
  <c r="Q500" i="1" s="1"/>
  <c r="CP500" i="1" s="1"/>
  <c r="O500" i="1" s="1"/>
  <c r="CS500" i="1"/>
  <c r="AB499" i="1"/>
  <c r="AB497" i="1"/>
  <c r="CR493" i="1"/>
  <c r="Q493" i="1" s="1"/>
  <c r="CS493" i="1"/>
  <c r="R493" i="1" s="1"/>
  <c r="GK493" i="1" s="1"/>
  <c r="S489" i="1"/>
  <c r="CR419" i="1"/>
  <c r="Q419" i="1" s="1"/>
  <c r="CS419" i="1"/>
  <c r="R419" i="1" s="1"/>
  <c r="GK419" i="1" s="1"/>
  <c r="CJ421" i="1"/>
  <c r="CS368" i="1"/>
  <c r="R368" i="1" s="1"/>
  <c r="GK368" i="1" s="1"/>
  <c r="CR368" i="1"/>
  <c r="Q368" i="1" s="1"/>
  <c r="CY336" i="1"/>
  <c r="X336" i="1" s="1"/>
  <c r="CZ336" i="1"/>
  <c r="Y336" i="1" s="1"/>
  <c r="CR335" i="1"/>
  <c r="Q335" i="1" s="1"/>
  <c r="CS335" i="1"/>
  <c r="R335" i="1" s="1"/>
  <c r="GK335" i="1" s="1"/>
  <c r="AD335" i="1"/>
  <c r="AB335" i="1" s="1"/>
  <c r="CY327" i="1"/>
  <c r="X327" i="1" s="1"/>
  <c r="CZ327" i="1"/>
  <c r="Y327" i="1" s="1"/>
  <c r="CY322" i="1"/>
  <c r="X322" i="1" s="1"/>
  <c r="CZ322" i="1"/>
  <c r="Y322" i="1" s="1"/>
  <c r="CY318" i="1"/>
  <c r="X318" i="1" s="1"/>
  <c r="CZ318" i="1"/>
  <c r="Y318" i="1" s="1"/>
  <c r="CB292" i="1"/>
  <c r="AJ372" i="1"/>
  <c r="CY300" i="1"/>
  <c r="X300" i="1" s="1"/>
  <c r="CZ300" i="1"/>
  <c r="Y300" i="1" s="1"/>
  <c r="CY352" i="1"/>
  <c r="X352" i="1" s="1"/>
  <c r="CZ352" i="1"/>
  <c r="Y352" i="1" s="1"/>
  <c r="CY349" i="1"/>
  <c r="X349" i="1" s="1"/>
  <c r="CZ349" i="1"/>
  <c r="Y349" i="1" s="1"/>
  <c r="CP326" i="1"/>
  <c r="O326" i="1" s="1"/>
  <c r="AD318" i="1"/>
  <c r="AB318" i="1" s="1"/>
  <c r="CR318" i="1"/>
  <c r="Q318" i="1" s="1"/>
  <c r="CS318" i="1"/>
  <c r="CR347" i="1"/>
  <c r="Q347" i="1" s="1"/>
  <c r="CP347" i="1" s="1"/>
  <c r="O347" i="1" s="1"/>
  <c r="GM347" i="1" s="1"/>
  <c r="GP347" i="1" s="1"/>
  <c r="CS347" i="1"/>
  <c r="R347" i="1" s="1"/>
  <c r="GK347" i="1" s="1"/>
  <c r="AD347" i="1"/>
  <c r="AB347" i="1" s="1"/>
  <c r="CY221" i="1"/>
  <c r="X221" i="1" s="1"/>
  <c r="CR413" i="1"/>
  <c r="Q413" i="1" s="1"/>
  <c r="CP413" i="1" s="1"/>
  <c r="O413" i="1" s="1"/>
  <c r="CS413" i="1"/>
  <c r="R413" i="1" s="1"/>
  <c r="GK413" i="1" s="1"/>
  <c r="CR411" i="1"/>
  <c r="Q411" i="1" s="1"/>
  <c r="CS411" i="1"/>
  <c r="R411" i="1" s="1"/>
  <c r="GK411" i="1" s="1"/>
  <c r="CR408" i="1"/>
  <c r="Q408" i="1" s="1"/>
  <c r="CS408" i="1"/>
  <c r="AP421" i="1"/>
  <c r="BY404" i="1"/>
  <c r="AO292" i="1"/>
  <c r="F376" i="1"/>
  <c r="CR370" i="1"/>
  <c r="Q370" i="1" s="1"/>
  <c r="CP370" i="1" s="1"/>
  <c r="O370" i="1" s="1"/>
  <c r="CS370" i="1"/>
  <c r="R370" i="1" s="1"/>
  <c r="GK370" i="1" s="1"/>
  <c r="CY359" i="1"/>
  <c r="X359" i="1" s="1"/>
  <c r="CZ359" i="1"/>
  <c r="Y359" i="1" s="1"/>
  <c r="CY328" i="1"/>
  <c r="X328" i="1" s="1"/>
  <c r="CZ328" i="1"/>
  <c r="Y328" i="1" s="1"/>
  <c r="CZ321" i="1"/>
  <c r="Y321" i="1" s="1"/>
  <c r="AB415" i="1"/>
  <c r="AD413" i="1"/>
  <c r="AD411" i="1"/>
  <c r="AB411" i="1" s="1"/>
  <c r="AD408" i="1"/>
  <c r="AD370" i="1"/>
  <c r="AB370" i="1" s="1"/>
  <c r="CQ343" i="1"/>
  <c r="P343" i="1" s="1"/>
  <c r="CP343" i="1" s="1"/>
  <c r="O343" i="1" s="1"/>
  <c r="AB343" i="1"/>
  <c r="CY338" i="1"/>
  <c r="X338" i="1" s="1"/>
  <c r="CY320" i="1"/>
  <c r="X320" i="1" s="1"/>
  <c r="CZ320" i="1"/>
  <c r="Y320" i="1" s="1"/>
  <c r="CY301" i="1"/>
  <c r="X301" i="1" s="1"/>
  <c r="CZ301" i="1"/>
  <c r="Y301" i="1" s="1"/>
  <c r="CZ416" i="1"/>
  <c r="Y416" i="1" s="1"/>
  <c r="AD410" i="1"/>
  <c r="AB410" i="1" s="1"/>
  <c r="AB408" i="1"/>
  <c r="AB365" i="1"/>
  <c r="CP359" i="1"/>
  <c r="O359" i="1" s="1"/>
  <c r="CY341" i="1"/>
  <c r="X341" i="1" s="1"/>
  <c r="CZ341" i="1"/>
  <c r="Y341" i="1" s="1"/>
  <c r="CP323" i="1"/>
  <c r="O323" i="1" s="1"/>
  <c r="AB495" i="1"/>
  <c r="AB413" i="1"/>
  <c r="CY365" i="1"/>
  <c r="X365" i="1" s="1"/>
  <c r="AB340" i="1"/>
  <c r="CQ340" i="1"/>
  <c r="P340" i="1" s="1"/>
  <c r="CP340" i="1" s="1"/>
  <c r="O340" i="1" s="1"/>
  <c r="CY329" i="1"/>
  <c r="X329" i="1" s="1"/>
  <c r="CZ329" i="1"/>
  <c r="Y329" i="1" s="1"/>
  <c r="CP328" i="1"/>
  <c r="O328" i="1" s="1"/>
  <c r="AD510" i="1"/>
  <c r="AD507" i="1"/>
  <c r="AD489" i="1"/>
  <c r="AB489" i="1" s="1"/>
  <c r="BC421" i="1"/>
  <c r="CP361" i="1"/>
  <c r="O361" i="1" s="1"/>
  <c r="CY342" i="1"/>
  <c r="X342" i="1" s="1"/>
  <c r="CZ342" i="1"/>
  <c r="Y342" i="1" s="1"/>
  <c r="CP339" i="1"/>
  <c r="O339" i="1" s="1"/>
  <c r="GM339" i="1" s="1"/>
  <c r="GP339" i="1" s="1"/>
  <c r="CQ338" i="1"/>
  <c r="P338" i="1" s="1"/>
  <c r="CY369" i="1"/>
  <c r="X369" i="1" s="1"/>
  <c r="CZ369" i="1"/>
  <c r="Y369" i="1" s="1"/>
  <c r="CQ360" i="1"/>
  <c r="P360" i="1" s="1"/>
  <c r="AB360" i="1"/>
  <c r="CR353" i="1"/>
  <c r="Q353" i="1" s="1"/>
  <c r="CS353" i="1"/>
  <c r="R353" i="1" s="1"/>
  <c r="GK353" i="1" s="1"/>
  <c r="CR350" i="1"/>
  <c r="Q350" i="1" s="1"/>
  <c r="CS350" i="1"/>
  <c r="AD350" i="1"/>
  <c r="AB350" i="1" s="1"/>
  <c r="CY347" i="1"/>
  <c r="X347" i="1" s="1"/>
  <c r="CR342" i="1"/>
  <c r="Q342" i="1" s="1"/>
  <c r="CS342" i="1"/>
  <c r="AD342" i="1"/>
  <c r="AB342" i="1" s="1"/>
  <c r="GM303" i="1"/>
  <c r="GP303" i="1" s="1"/>
  <c r="CY295" i="1"/>
  <c r="X295" i="1" s="1"/>
  <c r="CZ295" i="1"/>
  <c r="Y295" i="1" s="1"/>
  <c r="AB366" i="1"/>
  <c r="CP355" i="1"/>
  <c r="O355" i="1" s="1"/>
  <c r="GM355" i="1" s="1"/>
  <c r="GP355" i="1" s="1"/>
  <c r="CR414" i="1"/>
  <c r="Q414" i="1" s="1"/>
  <c r="CP414" i="1" s="1"/>
  <c r="O414" i="1" s="1"/>
  <c r="CR363" i="1"/>
  <c r="Q363" i="1" s="1"/>
  <c r="CP363" i="1" s="1"/>
  <c r="O363" i="1" s="1"/>
  <c r="CS363" i="1"/>
  <c r="R363" i="1" s="1"/>
  <c r="GK363" i="1" s="1"/>
  <c r="CP353" i="1"/>
  <c r="O353" i="1" s="1"/>
  <c r="GM353" i="1" s="1"/>
  <c r="GP353" i="1" s="1"/>
  <c r="CQ348" i="1"/>
  <c r="P348" i="1" s="1"/>
  <c r="CY346" i="1"/>
  <c r="X346" i="1" s="1"/>
  <c r="CZ346" i="1"/>
  <c r="Y346" i="1" s="1"/>
  <c r="CY324" i="1"/>
  <c r="X324" i="1" s="1"/>
  <c r="CZ324" i="1"/>
  <c r="Y324" i="1" s="1"/>
  <c r="CY323" i="1"/>
  <c r="X323" i="1" s="1"/>
  <c r="CZ323" i="1"/>
  <c r="Y323" i="1" s="1"/>
  <c r="CQ312" i="1"/>
  <c r="P312" i="1" s="1"/>
  <c r="AB312" i="1"/>
  <c r="AD363" i="1"/>
  <c r="AB363" i="1" s="1"/>
  <c r="CQ344" i="1"/>
  <c r="P344" i="1" s="1"/>
  <c r="CP344" i="1" s="1"/>
  <c r="O344" i="1" s="1"/>
  <c r="AB344" i="1"/>
  <c r="CY343" i="1"/>
  <c r="X343" i="1" s="1"/>
  <c r="CZ343" i="1"/>
  <c r="Y343" i="1" s="1"/>
  <c r="BZ372" i="1"/>
  <c r="CP336" i="1"/>
  <c r="O336" i="1" s="1"/>
  <c r="CY333" i="1"/>
  <c r="X333" i="1" s="1"/>
  <c r="CZ333" i="1"/>
  <c r="Y333" i="1" s="1"/>
  <c r="GM333" i="1" s="1"/>
  <c r="GP333" i="1" s="1"/>
  <c r="CP322" i="1"/>
  <c r="O322" i="1" s="1"/>
  <c r="CY308" i="1"/>
  <c r="X308" i="1" s="1"/>
  <c r="CZ308" i="1"/>
  <c r="Y308" i="1" s="1"/>
  <c r="CQ415" i="1"/>
  <c r="P415" i="1" s="1"/>
  <c r="CP415" i="1" s="1"/>
  <c r="O415" i="1" s="1"/>
  <c r="AT372" i="1"/>
  <c r="CP358" i="1"/>
  <c r="O358" i="1" s="1"/>
  <c r="CZ340" i="1"/>
  <c r="Y340" i="1" s="1"/>
  <c r="CY340" i="1"/>
  <c r="X340" i="1" s="1"/>
  <c r="BY372" i="1"/>
  <c r="AT226" i="1"/>
  <c r="CC209" i="1"/>
  <c r="CI421" i="1"/>
  <c r="CQ411" i="1"/>
  <c r="P411" i="1" s="1"/>
  <c r="CS410" i="1"/>
  <c r="CQ408" i="1"/>
  <c r="P408" i="1" s="1"/>
  <c r="CR357" i="1"/>
  <c r="Q357" i="1" s="1"/>
  <c r="CP357" i="1" s="1"/>
  <c r="O357" i="1" s="1"/>
  <c r="CS357" i="1"/>
  <c r="R357" i="1" s="1"/>
  <c r="GK357" i="1" s="1"/>
  <c r="CZ344" i="1"/>
  <c r="Y344" i="1" s="1"/>
  <c r="AB314" i="1"/>
  <c r="CQ314" i="1"/>
  <c r="P314" i="1" s="1"/>
  <c r="AQ226" i="1"/>
  <c r="CI226" i="1"/>
  <c r="CZ39" i="1"/>
  <c r="Y39" i="1" s="1"/>
  <c r="CY39" i="1"/>
  <c r="X39" i="1" s="1"/>
  <c r="CQ318" i="1"/>
  <c r="P318" i="1" s="1"/>
  <c r="CY309" i="1"/>
  <c r="X309" i="1" s="1"/>
  <c r="CZ309" i="1"/>
  <c r="Y309" i="1" s="1"/>
  <c r="CY307" i="1"/>
  <c r="X307" i="1" s="1"/>
  <c r="CZ307" i="1"/>
  <c r="Y307" i="1" s="1"/>
  <c r="CY302" i="1"/>
  <c r="X302" i="1" s="1"/>
  <c r="CZ302" i="1"/>
  <c r="Y302" i="1" s="1"/>
  <c r="T226" i="1"/>
  <c r="AG209" i="1"/>
  <c r="P218" i="1"/>
  <c r="CY317" i="1"/>
  <c r="X317" i="1" s="1"/>
  <c r="CZ317" i="1"/>
  <c r="Y317" i="1" s="1"/>
  <c r="CP310" i="1"/>
  <c r="O310" i="1" s="1"/>
  <c r="CR308" i="1"/>
  <c r="Q308" i="1" s="1"/>
  <c r="CP308" i="1" s="1"/>
  <c r="O308" i="1" s="1"/>
  <c r="GM308" i="1" s="1"/>
  <c r="GP308" i="1" s="1"/>
  <c r="CS308" i="1"/>
  <c r="R308" i="1" s="1"/>
  <c r="GK308" i="1" s="1"/>
  <c r="AD308" i="1"/>
  <c r="CZ294" i="1"/>
  <c r="Y294" i="1" s="1"/>
  <c r="CY294" i="1"/>
  <c r="X294" i="1" s="1"/>
  <c r="AB337" i="1"/>
  <c r="CQ335" i="1"/>
  <c r="P335" i="1" s="1"/>
  <c r="CS320" i="1"/>
  <c r="R320" i="1" s="1"/>
  <c r="GK320" i="1" s="1"/>
  <c r="CR320" i="1"/>
  <c r="Q320" i="1" s="1"/>
  <c r="CP320" i="1" s="1"/>
  <c r="O320" i="1" s="1"/>
  <c r="CP301" i="1"/>
  <c r="O301" i="1" s="1"/>
  <c r="AB296" i="1"/>
  <c r="AB336" i="1"/>
  <c r="CR332" i="1"/>
  <c r="Q332" i="1" s="1"/>
  <c r="CP332" i="1" s="1"/>
  <c r="O332" i="1" s="1"/>
  <c r="CS332" i="1"/>
  <c r="R332" i="1" s="1"/>
  <c r="GK332" i="1" s="1"/>
  <c r="CR325" i="1"/>
  <c r="Q325" i="1" s="1"/>
  <c r="CP325" i="1" s="1"/>
  <c r="O325" i="1" s="1"/>
  <c r="CS325" i="1"/>
  <c r="R325" i="1" s="1"/>
  <c r="GK325" i="1" s="1"/>
  <c r="CP317" i="1"/>
  <c r="O317" i="1" s="1"/>
  <c r="CY299" i="1"/>
  <c r="X299" i="1" s="1"/>
  <c r="CZ299" i="1"/>
  <c r="Y299" i="1" s="1"/>
  <c r="GK220" i="1"/>
  <c r="CY212" i="1"/>
  <c r="X212" i="1" s="1"/>
  <c r="AI127" i="1"/>
  <c r="V141" i="1"/>
  <c r="CP354" i="1"/>
  <c r="O354" i="1" s="1"/>
  <c r="AB333" i="1"/>
  <c r="AD332" i="1"/>
  <c r="AB332" i="1" s="1"/>
  <c r="AD327" i="1"/>
  <c r="AD325" i="1"/>
  <c r="AB325" i="1" s="1"/>
  <c r="CY298" i="1"/>
  <c r="X298" i="1" s="1"/>
  <c r="CZ298" i="1"/>
  <c r="Y298" i="1" s="1"/>
  <c r="AD362" i="1"/>
  <c r="AB362" i="1" s="1"/>
  <c r="AD359" i="1"/>
  <c r="AB359" i="1" s="1"/>
  <c r="AD356" i="1"/>
  <c r="AB356" i="1" s="1"/>
  <c r="AD341" i="1"/>
  <c r="AB341" i="1" s="1"/>
  <c r="AD329" i="1"/>
  <c r="AB329" i="1" s="1"/>
  <c r="AB327" i="1"/>
  <c r="CQ327" i="1"/>
  <c r="P327" i="1" s="1"/>
  <c r="CP327" i="1" s="1"/>
  <c r="O327" i="1" s="1"/>
  <c r="AD322" i="1"/>
  <c r="AB322" i="1" s="1"/>
  <c r="AB320" i="1"/>
  <c r="CY316" i="1"/>
  <c r="X316" i="1" s="1"/>
  <c r="CZ316" i="1"/>
  <c r="Y316" i="1" s="1"/>
  <c r="CY312" i="1"/>
  <c r="X312" i="1" s="1"/>
  <c r="CZ312" i="1"/>
  <c r="Y312" i="1" s="1"/>
  <c r="CR304" i="1"/>
  <c r="Q304" i="1" s="1"/>
  <c r="CS304" i="1"/>
  <c r="R304" i="1" s="1"/>
  <c r="GK304" i="1" s="1"/>
  <c r="CY303" i="1"/>
  <c r="X303" i="1" s="1"/>
  <c r="CZ303" i="1"/>
  <c r="Y303" i="1" s="1"/>
  <c r="CK209" i="1"/>
  <c r="BB226" i="1"/>
  <c r="CQ211" i="1"/>
  <c r="P211" i="1" s="1"/>
  <c r="AB211" i="1"/>
  <c r="CI177" i="1"/>
  <c r="AP177" i="1"/>
  <c r="BY173" i="1"/>
  <c r="AB414" i="1"/>
  <c r="AB349" i="1"/>
  <c r="CZ335" i="1"/>
  <c r="Y335" i="1" s="1"/>
  <c r="AB330" i="1"/>
  <c r="AB328" i="1"/>
  <c r="CR316" i="1"/>
  <c r="Q316" i="1" s="1"/>
  <c r="CP316" i="1" s="1"/>
  <c r="O316" i="1" s="1"/>
  <c r="GM316" i="1" s="1"/>
  <c r="GP316" i="1" s="1"/>
  <c r="CS316" i="1"/>
  <c r="R316" i="1" s="1"/>
  <c r="GK316" i="1" s="1"/>
  <c r="AD316" i="1"/>
  <c r="AB316" i="1" s="1"/>
  <c r="AD304" i="1"/>
  <c r="AB304" i="1" s="1"/>
  <c r="CY297" i="1"/>
  <c r="X297" i="1" s="1"/>
  <c r="CZ297" i="1"/>
  <c r="Y297" i="1" s="1"/>
  <c r="CP294" i="1"/>
  <c r="O294" i="1" s="1"/>
  <c r="GM294" i="1" s="1"/>
  <c r="GP294" i="1" s="1"/>
  <c r="V218" i="1"/>
  <c r="AQ80" i="1"/>
  <c r="F105" i="1"/>
  <c r="CY93" i="1"/>
  <c r="X93" i="1" s="1"/>
  <c r="CZ93" i="1"/>
  <c r="Y93" i="1" s="1"/>
  <c r="CR360" i="1"/>
  <c r="Q360" i="1" s="1"/>
  <c r="AB352" i="1"/>
  <c r="CS337" i="1"/>
  <c r="R337" i="1" s="1"/>
  <c r="GK337" i="1" s="1"/>
  <c r="AB323" i="1"/>
  <c r="CZ315" i="1"/>
  <c r="Y315" i="1" s="1"/>
  <c r="CY315" i="1"/>
  <c r="X315" i="1" s="1"/>
  <c r="GM315" i="1" s="1"/>
  <c r="GP315" i="1" s="1"/>
  <c r="CZ306" i="1"/>
  <c r="Y306" i="1" s="1"/>
  <c r="CY306" i="1"/>
  <c r="X306" i="1" s="1"/>
  <c r="CP304" i="1"/>
  <c r="O304" i="1" s="1"/>
  <c r="GM304" i="1" s="1"/>
  <c r="GP304" i="1" s="1"/>
  <c r="AD295" i="1"/>
  <c r="AB295" i="1" s="1"/>
  <c r="CR295" i="1"/>
  <c r="Q295" i="1" s="1"/>
  <c r="CP295" i="1" s="1"/>
  <c r="O295" i="1" s="1"/>
  <c r="GM295" i="1" s="1"/>
  <c r="GP295" i="1" s="1"/>
  <c r="CS295" i="1"/>
  <c r="R295" i="1" s="1"/>
  <c r="GK295" i="1" s="1"/>
  <c r="AO209" i="1"/>
  <c r="F230" i="1"/>
  <c r="CQ175" i="1"/>
  <c r="P175" i="1" s="1"/>
  <c r="AB175" i="1"/>
  <c r="AO141" i="1"/>
  <c r="AO256" i="1" s="1"/>
  <c r="BX127" i="1"/>
  <c r="GM313" i="1"/>
  <c r="GP313" i="1" s="1"/>
  <c r="AB311" i="1"/>
  <c r="CQ311" i="1"/>
  <c r="P311" i="1" s="1"/>
  <c r="CP311" i="1" s="1"/>
  <c r="O311" i="1" s="1"/>
  <c r="CQ307" i="1"/>
  <c r="P307" i="1" s="1"/>
  <c r="CP307" i="1" s="1"/>
  <c r="O307" i="1" s="1"/>
  <c r="GM307" i="1" s="1"/>
  <c r="GP307" i="1" s="1"/>
  <c r="AB307" i="1"/>
  <c r="CS366" i="1"/>
  <c r="AB355" i="1"/>
  <c r="CR348" i="1"/>
  <c r="Q348" i="1" s="1"/>
  <c r="CS348" i="1"/>
  <c r="R348" i="1" s="1"/>
  <c r="GK348" i="1" s="1"/>
  <c r="CS336" i="1"/>
  <c r="R336" i="1" s="1"/>
  <c r="GK336" i="1" s="1"/>
  <c r="CZ332" i="1"/>
  <c r="Y332" i="1" s="1"/>
  <c r="AB309" i="1"/>
  <c r="CP300" i="1"/>
  <c r="O300" i="1" s="1"/>
  <c r="CP297" i="1"/>
  <c r="O297" i="1" s="1"/>
  <c r="W218" i="1"/>
  <c r="BD372" i="1"/>
  <c r="AB358" i="1"/>
  <c r="AD348" i="1"/>
  <c r="AB348" i="1" s="1"/>
  <c r="CQ342" i="1"/>
  <c r="P342" i="1" s="1"/>
  <c r="CR336" i="1"/>
  <c r="Q336" i="1" s="1"/>
  <c r="CS334" i="1"/>
  <c r="CS321" i="1"/>
  <c r="CP306" i="1"/>
  <c r="O306" i="1" s="1"/>
  <c r="CR305" i="1"/>
  <c r="Q305" i="1" s="1"/>
  <c r="CS305" i="1"/>
  <c r="R305" i="1" s="1"/>
  <c r="GK305" i="1" s="1"/>
  <c r="AB301" i="1"/>
  <c r="AD220" i="1"/>
  <c r="AB220" i="1" s="1"/>
  <c r="AJ173" i="1"/>
  <c r="W177" i="1"/>
  <c r="CY319" i="1"/>
  <c r="X319" i="1" s="1"/>
  <c r="CZ319" i="1"/>
  <c r="Y319" i="1" s="1"/>
  <c r="CY311" i="1"/>
  <c r="X311" i="1" s="1"/>
  <c r="CZ311" i="1"/>
  <c r="Y311" i="1" s="1"/>
  <c r="AI173" i="1"/>
  <c r="V177" i="1"/>
  <c r="CY90" i="1"/>
  <c r="X90" i="1" s="1"/>
  <c r="CZ90" i="1"/>
  <c r="Y90" i="1" s="1"/>
  <c r="BB372" i="1"/>
  <c r="CR338" i="1"/>
  <c r="Q338" i="1" s="1"/>
  <c r="CS338" i="1"/>
  <c r="AB305" i="1"/>
  <c r="CQ305" i="1"/>
  <c r="P305" i="1" s="1"/>
  <c r="CP305" i="1" s="1"/>
  <c r="O305" i="1" s="1"/>
  <c r="GM305" i="1" s="1"/>
  <c r="GP305" i="1" s="1"/>
  <c r="CP221" i="1"/>
  <c r="O221" i="1" s="1"/>
  <c r="AT177" i="1"/>
  <c r="CC173" i="1"/>
  <c r="CY136" i="1"/>
  <c r="X136" i="1" s="1"/>
  <c r="CZ136" i="1"/>
  <c r="Y136" i="1" s="1"/>
  <c r="CR129" i="1"/>
  <c r="Q129" i="1" s="1"/>
  <c r="CS129" i="1"/>
  <c r="AD129" i="1"/>
  <c r="AB129" i="1" s="1"/>
  <c r="GK84" i="1"/>
  <c r="DF392" i="3"/>
  <c r="DG392" i="3"/>
  <c r="DH392" i="3"/>
  <c r="DI392" i="3"/>
  <c r="DJ392" i="3" s="1"/>
  <c r="DF6" i="3"/>
  <c r="DJ6" i="3" s="1"/>
  <c r="DG6" i="3"/>
  <c r="DI6" i="3"/>
  <c r="DH6" i="3"/>
  <c r="AS226" i="1"/>
  <c r="CB209" i="1"/>
  <c r="CQ220" i="1"/>
  <c r="P220" i="1" s="1"/>
  <c r="U218" i="1"/>
  <c r="CY214" i="1"/>
  <c r="X214" i="1" s="1"/>
  <c r="CZ214" i="1"/>
  <c r="Y214" i="1" s="1"/>
  <c r="CB127" i="1"/>
  <c r="AS141" i="1"/>
  <c r="AB221" i="1"/>
  <c r="S218" i="1"/>
  <c r="AG173" i="1"/>
  <c r="T177" i="1"/>
  <c r="CJ141" i="1"/>
  <c r="CY91" i="1"/>
  <c r="X91" i="1" s="1"/>
  <c r="CZ91" i="1"/>
  <c r="Y91" i="1" s="1"/>
  <c r="AD222" i="1"/>
  <c r="AB222" i="1" s="1"/>
  <c r="S173" i="1"/>
  <c r="F192" i="1"/>
  <c r="CP298" i="1"/>
  <c r="O298" i="1" s="1"/>
  <c r="AB294" i="1"/>
  <c r="BY209" i="1"/>
  <c r="AP226" i="1"/>
  <c r="AD224" i="1"/>
  <c r="AB224" i="1" s="1"/>
  <c r="AB223" i="1"/>
  <c r="CZ219" i="1"/>
  <c r="Y219" i="1" s="1"/>
  <c r="CY133" i="1"/>
  <c r="X133" i="1" s="1"/>
  <c r="CZ133" i="1"/>
  <c r="Y133" i="1" s="1"/>
  <c r="CP131" i="1"/>
  <c r="O131" i="1" s="1"/>
  <c r="AB308" i="1"/>
  <c r="CU28" i="3"/>
  <c r="CV28" i="3"/>
  <c r="CX28" i="3"/>
  <c r="P219" i="1"/>
  <c r="CP219" i="1" s="1"/>
  <c r="O219" i="1" s="1"/>
  <c r="CZ211" i="1"/>
  <c r="Y211" i="1" s="1"/>
  <c r="AH173" i="1"/>
  <c r="U177" i="1"/>
  <c r="CV504" i="3"/>
  <c r="AD302" i="1"/>
  <c r="AB302" i="1" s="1"/>
  <c r="T218" i="1"/>
  <c r="AB137" i="1"/>
  <c r="CQ134" i="1"/>
  <c r="P134" i="1" s="1"/>
  <c r="CP134" i="1" s="1"/>
  <c r="O134" i="1" s="1"/>
  <c r="GM134" i="1" s="1"/>
  <c r="GP134" i="1" s="1"/>
  <c r="BZ141" i="1"/>
  <c r="AD313" i="1"/>
  <c r="AB313" i="1" s="1"/>
  <c r="AD310" i="1"/>
  <c r="AB310" i="1" s="1"/>
  <c r="AB303" i="1"/>
  <c r="CY175" i="1"/>
  <c r="X175" i="1" s="1"/>
  <c r="CZ175" i="1"/>
  <c r="Y175" i="1" s="1"/>
  <c r="CY82" i="1"/>
  <c r="X82" i="1" s="1"/>
  <c r="CZ82" i="1"/>
  <c r="Y82" i="1" s="1"/>
  <c r="CR299" i="1"/>
  <c r="Q299" i="1" s="1"/>
  <c r="CP299" i="1" s="1"/>
  <c r="O299" i="1" s="1"/>
  <c r="GM299" i="1" s="1"/>
  <c r="GP299" i="1" s="1"/>
  <c r="CS299" i="1"/>
  <c r="R299" i="1" s="1"/>
  <c r="GK299" i="1" s="1"/>
  <c r="GX218" i="1"/>
  <c r="CR218" i="1"/>
  <c r="Q218" i="1" s="1"/>
  <c r="CS218" i="1"/>
  <c r="R218" i="1" s="1"/>
  <c r="GK218" i="1" s="1"/>
  <c r="AD218" i="1"/>
  <c r="AQ177" i="1"/>
  <c r="BZ173" i="1"/>
  <c r="CZ139" i="1"/>
  <c r="Y139" i="1" s="1"/>
  <c r="AJ141" i="1"/>
  <c r="CY89" i="1"/>
  <c r="X89" i="1" s="1"/>
  <c r="CZ89" i="1"/>
  <c r="Y89" i="1" s="1"/>
  <c r="CV506" i="3"/>
  <c r="BX173" i="1"/>
  <c r="CG177" i="1"/>
  <c r="BD127" i="1"/>
  <c r="F166" i="1"/>
  <c r="CI95" i="1"/>
  <c r="BY80" i="1"/>
  <c r="AP95" i="1"/>
  <c r="AB299" i="1"/>
  <c r="CS223" i="1"/>
  <c r="CS222" i="1"/>
  <c r="CU29" i="3"/>
  <c r="CX30" i="3"/>
  <c r="CY216" i="1"/>
  <c r="X216" i="1" s="1"/>
  <c r="CZ216" i="1"/>
  <c r="Y216" i="1" s="1"/>
  <c r="BC127" i="1"/>
  <c r="F157" i="1"/>
  <c r="CY130" i="1"/>
  <c r="X130" i="1" s="1"/>
  <c r="CZ130" i="1"/>
  <c r="Y130" i="1" s="1"/>
  <c r="CR224" i="1"/>
  <c r="Q224" i="1" s="1"/>
  <c r="CR223" i="1"/>
  <c r="Q223" i="1" s="1"/>
  <c r="U220" i="1"/>
  <c r="CP216" i="1"/>
  <c r="O216" i="1" s="1"/>
  <c r="CP212" i="1"/>
  <c r="O212" i="1" s="1"/>
  <c r="BX209" i="1"/>
  <c r="F190" i="1"/>
  <c r="BB173" i="1"/>
  <c r="BB141" i="1"/>
  <c r="CY137" i="1"/>
  <c r="X137" i="1" s="1"/>
  <c r="CZ137" i="1"/>
  <c r="Y137" i="1" s="1"/>
  <c r="CP90" i="1"/>
  <c r="O90" i="1" s="1"/>
  <c r="CP87" i="1"/>
  <c r="O87" i="1" s="1"/>
  <c r="AH95" i="1"/>
  <c r="AG95" i="1"/>
  <c r="CR302" i="1"/>
  <c r="Q302" i="1" s="1"/>
  <c r="CP302" i="1" s="1"/>
  <c r="O302" i="1" s="1"/>
  <c r="GM302" i="1" s="1"/>
  <c r="GP302" i="1" s="1"/>
  <c r="CQ223" i="1"/>
  <c r="P223" i="1" s="1"/>
  <c r="CS137" i="1"/>
  <c r="CR135" i="1"/>
  <c r="Q135" i="1" s="1"/>
  <c r="CS135" i="1"/>
  <c r="R135" i="1" s="1"/>
  <c r="GK135" i="1" s="1"/>
  <c r="S220" i="1"/>
  <c r="CR211" i="1"/>
  <c r="Q211" i="1" s="1"/>
  <c r="CS211" i="1"/>
  <c r="R211" i="1" s="1"/>
  <c r="GK211" i="1" s="1"/>
  <c r="CQ138" i="1"/>
  <c r="P138" i="1" s="1"/>
  <c r="AB138" i="1"/>
  <c r="CR137" i="1"/>
  <c r="Q137" i="1" s="1"/>
  <c r="CP137" i="1" s="1"/>
  <c r="O137" i="1" s="1"/>
  <c r="AD135" i="1"/>
  <c r="AB135" i="1" s="1"/>
  <c r="CY129" i="1"/>
  <c r="X129" i="1" s="1"/>
  <c r="CZ129" i="1"/>
  <c r="Y129" i="1" s="1"/>
  <c r="CY87" i="1"/>
  <c r="X87" i="1" s="1"/>
  <c r="CZ87" i="1"/>
  <c r="Y87" i="1" s="1"/>
  <c r="AC95" i="1"/>
  <c r="CP84" i="1"/>
  <c r="O84" i="1" s="1"/>
  <c r="CY30" i="1"/>
  <c r="X30" i="1" s="1"/>
  <c r="CZ30" i="1"/>
  <c r="Y30" i="1" s="1"/>
  <c r="AJ44" i="1"/>
  <c r="U87" i="1"/>
  <c r="AD83" i="1"/>
  <c r="CR83" i="1"/>
  <c r="Q83" i="1" s="1"/>
  <c r="CS83" i="1"/>
  <c r="R83" i="1" s="1"/>
  <c r="GK83" i="1" s="1"/>
  <c r="CP30" i="1"/>
  <c r="O30" i="1" s="1"/>
  <c r="CX506" i="3"/>
  <c r="CR91" i="1"/>
  <c r="Q91" i="1" s="1"/>
  <c r="CS91" i="1"/>
  <c r="R91" i="1" s="1"/>
  <c r="GK91" i="1" s="1"/>
  <c r="CP89" i="1"/>
  <c r="O89" i="1" s="1"/>
  <c r="AB83" i="1"/>
  <c r="CQ83" i="1"/>
  <c r="P83" i="1" s="1"/>
  <c r="CQ135" i="1"/>
  <c r="P135" i="1" s="1"/>
  <c r="CP135" i="1" s="1"/>
  <c r="O135" i="1" s="1"/>
  <c r="CC141" i="1"/>
  <c r="AD91" i="1"/>
  <c r="CZ88" i="1"/>
  <c r="Y88" i="1" s="1"/>
  <c r="CY88" i="1"/>
  <c r="X88" i="1" s="1"/>
  <c r="CR32" i="1"/>
  <c r="Q32" i="1" s="1"/>
  <c r="CS32" i="1"/>
  <c r="CB26" i="1"/>
  <c r="CV446" i="3"/>
  <c r="CX446" i="3"/>
  <c r="Q175" i="1"/>
  <c r="AD177" i="1" s="1"/>
  <c r="CR92" i="1"/>
  <c r="Q92" i="1" s="1"/>
  <c r="CP92" i="1" s="1"/>
  <c r="O92" i="1" s="1"/>
  <c r="CS92" i="1"/>
  <c r="R92" i="1" s="1"/>
  <c r="GK92" i="1" s="1"/>
  <c r="AB91" i="1"/>
  <c r="CQ91" i="1"/>
  <c r="P91" i="1" s="1"/>
  <c r="CP91" i="1" s="1"/>
  <c r="O91" i="1" s="1"/>
  <c r="GM91" i="1" s="1"/>
  <c r="GP91" i="1" s="1"/>
  <c r="CJ95" i="1"/>
  <c r="AD32" i="1"/>
  <c r="AB32" i="1" s="1"/>
  <c r="CP31" i="1"/>
  <c r="O31" i="1" s="1"/>
  <c r="AD215" i="1"/>
  <c r="AB215" i="1" s="1"/>
  <c r="AD92" i="1"/>
  <c r="AB92" i="1" s="1"/>
  <c r="W87" i="1"/>
  <c r="CS82" i="1"/>
  <c r="R82" i="1" s="1"/>
  <c r="GK82" i="1" s="1"/>
  <c r="AD82" i="1"/>
  <c r="CZ37" i="1"/>
  <c r="Y37" i="1" s="1"/>
  <c r="W220" i="1"/>
  <c r="AB218" i="1"/>
  <c r="AD138" i="1"/>
  <c r="AB88" i="1"/>
  <c r="V87" i="1"/>
  <c r="CP40" i="1"/>
  <c r="O40" i="1" s="1"/>
  <c r="CR86" i="1"/>
  <c r="Q86" i="1" s="1"/>
  <c r="CP86" i="1" s="1"/>
  <c r="O86" i="1" s="1"/>
  <c r="CS86" i="1"/>
  <c r="CP82" i="1"/>
  <c r="O82" i="1" s="1"/>
  <c r="CY38" i="1"/>
  <c r="X38" i="1" s="1"/>
  <c r="CZ38" i="1"/>
  <c r="Y38" i="1" s="1"/>
  <c r="AB136" i="1"/>
  <c r="CR132" i="1"/>
  <c r="Q132" i="1" s="1"/>
  <c r="CP132" i="1" s="1"/>
  <c r="O132" i="1" s="1"/>
  <c r="CS132" i="1"/>
  <c r="R132" i="1" s="1"/>
  <c r="GK132" i="1" s="1"/>
  <c r="CP88" i="1"/>
  <c r="O88" i="1" s="1"/>
  <c r="GM88" i="1" s="1"/>
  <c r="GP88" i="1" s="1"/>
  <c r="AD86" i="1"/>
  <c r="AB86" i="1" s="1"/>
  <c r="CZ135" i="1"/>
  <c r="Y135" i="1" s="1"/>
  <c r="CG95" i="1"/>
  <c r="F69" i="1"/>
  <c r="BD26" i="1"/>
  <c r="CZ138" i="1"/>
  <c r="Y138" i="1" s="1"/>
  <c r="BD95" i="1"/>
  <c r="F60" i="1"/>
  <c r="BC26" i="1"/>
  <c r="CX500" i="3"/>
  <c r="CS215" i="1"/>
  <c r="R215" i="1" s="1"/>
  <c r="GK215" i="1" s="1"/>
  <c r="GM215" i="1" s="1"/>
  <c r="GP215" i="1" s="1"/>
  <c r="AB132" i="1"/>
  <c r="BC95" i="1"/>
  <c r="CZ92" i="1"/>
  <c r="Y92" i="1" s="1"/>
  <c r="CZ86" i="1"/>
  <c r="Y86" i="1" s="1"/>
  <c r="AJ95" i="1"/>
  <c r="AB41" i="1"/>
  <c r="CY33" i="1"/>
  <c r="X33" i="1" s="1"/>
  <c r="CX516" i="3"/>
  <c r="AB212" i="1"/>
  <c r="CY131" i="1"/>
  <c r="X131" i="1" s="1"/>
  <c r="CZ131" i="1"/>
  <c r="Y131" i="1" s="1"/>
  <c r="AT95" i="1"/>
  <c r="W83" i="1"/>
  <c r="AG141" i="1"/>
  <c r="AS95" i="1"/>
  <c r="CZ85" i="1"/>
  <c r="Y85" i="1" s="1"/>
  <c r="CY85" i="1"/>
  <c r="X85" i="1" s="1"/>
  <c r="CZ84" i="1"/>
  <c r="Y84" i="1" s="1"/>
  <c r="AF95" i="1"/>
  <c r="V83" i="1"/>
  <c r="CJ44" i="1"/>
  <c r="AB34" i="1"/>
  <c r="CP32" i="1"/>
  <c r="O32" i="1" s="1"/>
  <c r="AT44" i="1"/>
  <c r="CC26" i="1"/>
  <c r="CV438" i="3"/>
  <c r="CX438" i="3"/>
  <c r="DF427" i="3"/>
  <c r="DJ427" i="3" s="1"/>
  <c r="DG427" i="3"/>
  <c r="DH427" i="3"/>
  <c r="DI427" i="3"/>
  <c r="DI249" i="3"/>
  <c r="DF249" i="3"/>
  <c r="DJ249" i="3" s="1"/>
  <c r="DG249" i="3"/>
  <c r="DH249" i="3"/>
  <c r="DH247" i="3"/>
  <c r="DI247" i="3"/>
  <c r="DF247" i="3"/>
  <c r="DJ247" i="3" s="1"/>
  <c r="DG247" i="3"/>
  <c r="CX232" i="3"/>
  <c r="CV232" i="3"/>
  <c r="DG222" i="3"/>
  <c r="DH222" i="3"/>
  <c r="DI222" i="3"/>
  <c r="DF222" i="3"/>
  <c r="DJ222" i="3" s="1"/>
  <c r="DH469" i="3"/>
  <c r="DI469" i="3"/>
  <c r="DF469" i="3"/>
  <c r="DJ469" i="3" s="1"/>
  <c r="DG469" i="3"/>
  <c r="CV467" i="3"/>
  <c r="CX467" i="3"/>
  <c r="DF454" i="3"/>
  <c r="DJ454" i="3" s="1"/>
  <c r="DG454" i="3"/>
  <c r="DI454" i="3"/>
  <c r="DH454" i="3"/>
  <c r="DF440" i="3"/>
  <c r="DJ440" i="3" s="1"/>
  <c r="DG440" i="3"/>
  <c r="DI440" i="3"/>
  <c r="DH440" i="3"/>
  <c r="DF413" i="3"/>
  <c r="DJ413" i="3" s="1"/>
  <c r="DG413" i="3"/>
  <c r="DH413" i="3"/>
  <c r="DI413" i="3"/>
  <c r="CQ39" i="1"/>
  <c r="P39" i="1" s="1"/>
  <c r="CP39" i="1" s="1"/>
  <c r="O39" i="1" s="1"/>
  <c r="AB39" i="1"/>
  <c r="AB37" i="1"/>
  <c r="V36" i="1"/>
  <c r="AQ44" i="1"/>
  <c r="BZ26" i="1"/>
  <c r="DG350" i="3"/>
  <c r="DH350" i="3"/>
  <c r="DF350" i="3"/>
  <c r="DJ350" i="3" s="1"/>
  <c r="DI350" i="3"/>
  <c r="BY26" i="1"/>
  <c r="DF488" i="3"/>
  <c r="DJ488" i="3" s="1"/>
  <c r="DH488" i="3"/>
  <c r="DI488" i="3"/>
  <c r="DF381" i="3"/>
  <c r="DJ381" i="3" s="1"/>
  <c r="DG381" i="3"/>
  <c r="DH381" i="3"/>
  <c r="DI381" i="3"/>
  <c r="DF287" i="3"/>
  <c r="DJ287" i="3" s="1"/>
  <c r="DG287" i="3"/>
  <c r="DH287" i="3"/>
  <c r="DI287" i="3"/>
  <c r="CX511" i="3"/>
  <c r="CV511" i="3"/>
  <c r="DH491" i="3"/>
  <c r="DI491" i="3"/>
  <c r="DF491" i="3"/>
  <c r="DJ491" i="3" s="1"/>
  <c r="DG491" i="3"/>
  <c r="DF483" i="3"/>
  <c r="DJ483" i="3" s="1"/>
  <c r="DG483" i="3"/>
  <c r="DH483" i="3"/>
  <c r="DI483" i="3"/>
  <c r="DH475" i="3"/>
  <c r="DI475" i="3"/>
  <c r="DJ475" i="3" s="1"/>
  <c r="DF475" i="3"/>
  <c r="DG475" i="3"/>
  <c r="DF459" i="3"/>
  <c r="DJ459" i="3" s="1"/>
  <c r="DG459" i="3"/>
  <c r="DH459" i="3"/>
  <c r="DI459" i="3"/>
  <c r="DF452" i="3"/>
  <c r="DJ452" i="3" s="1"/>
  <c r="DG452" i="3"/>
  <c r="DH452" i="3"/>
  <c r="DI452" i="3"/>
  <c r="CR42" i="1"/>
  <c r="Q42" i="1" s="1"/>
  <c r="CS42" i="1"/>
  <c r="R42" i="1" s="1"/>
  <c r="GK42" i="1" s="1"/>
  <c r="AD42" i="1"/>
  <c r="AB42" i="1" s="1"/>
  <c r="CY40" i="1"/>
  <c r="X40" i="1" s="1"/>
  <c r="CZ40" i="1"/>
  <c r="Y40" i="1" s="1"/>
  <c r="U36" i="1"/>
  <c r="CR29" i="1"/>
  <c r="Q29" i="1" s="1"/>
  <c r="CP29" i="1" s="1"/>
  <c r="O29" i="1" s="1"/>
  <c r="CS29" i="1"/>
  <c r="R29" i="1" s="1"/>
  <c r="GK29" i="1" s="1"/>
  <c r="CV497" i="3"/>
  <c r="DF472" i="3"/>
  <c r="DJ472" i="3" s="1"/>
  <c r="DH472" i="3"/>
  <c r="DI472" i="3"/>
  <c r="DG434" i="3"/>
  <c r="DH434" i="3"/>
  <c r="DI434" i="3"/>
  <c r="DF434" i="3"/>
  <c r="DJ434" i="3" s="1"/>
  <c r="DF386" i="3"/>
  <c r="DJ386" i="3" s="1"/>
  <c r="DG386" i="3"/>
  <c r="DH386" i="3"/>
  <c r="DI386" i="3"/>
  <c r="BB95" i="1"/>
  <c r="CY41" i="1"/>
  <c r="X41" i="1" s="1"/>
  <c r="CZ41" i="1"/>
  <c r="Y41" i="1" s="1"/>
  <c r="T36" i="1"/>
  <c r="AD29" i="1"/>
  <c r="AB29" i="1" s="1"/>
  <c r="CY28" i="1"/>
  <c r="X28" i="1" s="1"/>
  <c r="CZ28" i="1"/>
  <c r="Y28" i="1" s="1"/>
  <c r="CV513" i="3"/>
  <c r="CX486" i="3"/>
  <c r="CW486" i="3"/>
  <c r="DG369" i="3"/>
  <c r="DF369" i="3"/>
  <c r="DJ369" i="3" s="1"/>
  <c r="DH369" i="3"/>
  <c r="DI369" i="3"/>
  <c r="S36" i="1"/>
  <c r="DG466" i="3"/>
  <c r="DH466" i="3"/>
  <c r="DF466" i="3"/>
  <c r="DJ466" i="3" s="1"/>
  <c r="DI466" i="3"/>
  <c r="DF447" i="3"/>
  <c r="DJ447" i="3" s="1"/>
  <c r="DH447" i="3"/>
  <c r="DI447" i="3"/>
  <c r="DG447" i="3"/>
  <c r="AD87" i="1"/>
  <c r="AB82" i="1"/>
  <c r="CI44" i="1"/>
  <c r="AB40" i="1"/>
  <c r="AB38" i="1"/>
  <c r="CR36" i="1"/>
  <c r="Q36" i="1" s="1"/>
  <c r="CP36" i="1" s="1"/>
  <c r="O36" i="1" s="1"/>
  <c r="CS36" i="1"/>
  <c r="R36" i="1" s="1"/>
  <c r="GK36" i="1" s="1"/>
  <c r="AD36" i="1"/>
  <c r="AB36" i="1" s="1"/>
  <c r="CX503" i="3"/>
  <c r="DF391" i="3"/>
  <c r="DJ391" i="3" s="1"/>
  <c r="DG391" i="3"/>
  <c r="DH391" i="3"/>
  <c r="DI391" i="3"/>
  <c r="AB90" i="1"/>
  <c r="CP34" i="1"/>
  <c r="O34" i="1" s="1"/>
  <c r="GM34" i="1" s="1"/>
  <c r="GP34" i="1" s="1"/>
  <c r="AC44" i="1"/>
  <c r="CX515" i="3"/>
  <c r="DF375" i="3"/>
  <c r="DJ375" i="3" s="1"/>
  <c r="DG375" i="3"/>
  <c r="DH375" i="3"/>
  <c r="DI375" i="3"/>
  <c r="DF364" i="3"/>
  <c r="DG364" i="3"/>
  <c r="DH364" i="3"/>
  <c r="DH327" i="3"/>
  <c r="DI327" i="3"/>
  <c r="DF327" i="3"/>
  <c r="DJ327" i="3" s="1"/>
  <c r="DG327" i="3"/>
  <c r="CV325" i="3"/>
  <c r="CX325" i="3"/>
  <c r="AB87" i="1"/>
  <c r="CU9" i="3"/>
  <c r="CV9" i="3"/>
  <c r="CX9" i="3"/>
  <c r="CG44" i="1"/>
  <c r="CP37" i="1"/>
  <c r="O37" i="1" s="1"/>
  <c r="GX36" i="1"/>
  <c r="DH441" i="3"/>
  <c r="DI441" i="3"/>
  <c r="DF441" i="3"/>
  <c r="DJ441" i="3" s="1"/>
  <c r="DG441" i="3"/>
  <c r="AF44" i="1"/>
  <c r="DG482" i="3"/>
  <c r="DH482" i="3"/>
  <c r="DF482" i="3"/>
  <c r="DJ482" i="3" s="1"/>
  <c r="DI482" i="3"/>
  <c r="DF433" i="3"/>
  <c r="DJ433" i="3" s="1"/>
  <c r="DH433" i="3"/>
  <c r="DI433" i="3"/>
  <c r="DG433" i="3"/>
  <c r="DF420" i="3"/>
  <c r="DJ420" i="3" s="1"/>
  <c r="DG420" i="3"/>
  <c r="DH420" i="3"/>
  <c r="DI420" i="3"/>
  <c r="CU27" i="3"/>
  <c r="CV27" i="3"/>
  <c r="T35" i="1"/>
  <c r="CY31" i="1"/>
  <c r="X31" i="1" s="1"/>
  <c r="CZ31" i="1"/>
  <c r="Y31" i="1" s="1"/>
  <c r="CX512" i="3"/>
  <c r="DF496" i="3"/>
  <c r="DJ496" i="3" s="1"/>
  <c r="DI496" i="3"/>
  <c r="DG496" i="3"/>
  <c r="DH496" i="3"/>
  <c r="S35" i="1"/>
  <c r="CP35" i="1" s="1"/>
  <c r="O35" i="1" s="1"/>
  <c r="DG488" i="3"/>
  <c r="CV460" i="3"/>
  <c r="CX460" i="3"/>
  <c r="CV431" i="3"/>
  <c r="CX431" i="3"/>
  <c r="CV378" i="3"/>
  <c r="CX378" i="3"/>
  <c r="DF319" i="3"/>
  <c r="DJ319" i="3" s="1"/>
  <c r="DH319" i="3"/>
  <c r="DI319" i="3"/>
  <c r="DG303" i="3"/>
  <c r="DH303" i="3"/>
  <c r="DI303" i="3"/>
  <c r="DF303" i="3"/>
  <c r="DJ303" i="3" s="1"/>
  <c r="DF468" i="3"/>
  <c r="DG468" i="3"/>
  <c r="DI468" i="3"/>
  <c r="DJ468" i="3" s="1"/>
  <c r="DF461" i="3"/>
  <c r="DJ461" i="3" s="1"/>
  <c r="DG461" i="3"/>
  <c r="DH461" i="3"/>
  <c r="DF439" i="3"/>
  <c r="DJ439" i="3" s="1"/>
  <c r="DG439" i="3"/>
  <c r="CV373" i="3"/>
  <c r="CX373" i="3"/>
  <c r="DI344" i="3"/>
  <c r="DJ344" i="3" s="1"/>
  <c r="DF344" i="3"/>
  <c r="DG344" i="3"/>
  <c r="DH344" i="3"/>
  <c r="DF275" i="3"/>
  <c r="DJ275" i="3" s="1"/>
  <c r="DG275" i="3"/>
  <c r="DH275" i="3"/>
  <c r="DI275" i="3"/>
  <c r="DG264" i="3"/>
  <c r="DH264" i="3"/>
  <c r="DI264" i="3"/>
  <c r="DF264" i="3"/>
  <c r="DJ264" i="3" s="1"/>
  <c r="DG400" i="3"/>
  <c r="DH400" i="3"/>
  <c r="DI400" i="3"/>
  <c r="DF398" i="3"/>
  <c r="DJ398" i="3" s="1"/>
  <c r="DG398" i="3"/>
  <c r="DH398" i="3"/>
  <c r="DI398" i="3"/>
  <c r="DF384" i="3"/>
  <c r="DJ384" i="3" s="1"/>
  <c r="DG384" i="3"/>
  <c r="DH384" i="3"/>
  <c r="DF379" i="3"/>
  <c r="DJ379" i="3" s="1"/>
  <c r="DG379" i="3"/>
  <c r="DH379" i="3"/>
  <c r="DF354" i="3"/>
  <c r="DJ354" i="3" s="1"/>
  <c r="DG354" i="3"/>
  <c r="DH354" i="3"/>
  <c r="DI354" i="3"/>
  <c r="DI321" i="3"/>
  <c r="DF321" i="3"/>
  <c r="DJ321" i="3" s="1"/>
  <c r="DG321" i="3"/>
  <c r="DH321" i="3"/>
  <c r="DF313" i="3"/>
  <c r="DJ313" i="3" s="1"/>
  <c r="DG313" i="3"/>
  <c r="DH313" i="3"/>
  <c r="DI313" i="3"/>
  <c r="DF98" i="3"/>
  <c r="DJ98" i="3" s="1"/>
  <c r="DG98" i="3"/>
  <c r="DH98" i="3"/>
  <c r="DI98" i="3"/>
  <c r="DG476" i="3"/>
  <c r="DH476" i="3"/>
  <c r="DI453" i="3"/>
  <c r="DJ453" i="3" s="1"/>
  <c r="DI419" i="3"/>
  <c r="DF407" i="3"/>
  <c r="DJ407" i="3" s="1"/>
  <c r="DG407" i="3"/>
  <c r="DH407" i="3"/>
  <c r="DI407" i="3"/>
  <c r="DF339" i="3"/>
  <c r="DJ339" i="3" s="1"/>
  <c r="DG339" i="3"/>
  <c r="DH339" i="3"/>
  <c r="DI339" i="3"/>
  <c r="DF333" i="3"/>
  <c r="DJ333" i="3" s="1"/>
  <c r="DG333" i="3"/>
  <c r="DH333" i="3"/>
  <c r="DI333" i="3"/>
  <c r="DG315" i="3"/>
  <c r="DH315" i="3"/>
  <c r="DI315" i="3"/>
  <c r="DJ315" i="3" s="1"/>
  <c r="DF315" i="3"/>
  <c r="DF207" i="3"/>
  <c r="DJ207" i="3" s="1"/>
  <c r="DH207" i="3"/>
  <c r="DG207" i="3"/>
  <c r="DI207" i="3"/>
  <c r="CV502" i="3"/>
  <c r="CX502" i="3"/>
  <c r="DF455" i="3"/>
  <c r="DG455" i="3"/>
  <c r="DH455" i="3"/>
  <c r="DG412" i="3"/>
  <c r="DF365" i="3"/>
  <c r="DJ365" i="3" s="1"/>
  <c r="DF253" i="3"/>
  <c r="DG253" i="3"/>
  <c r="DJ253" i="3" s="1"/>
  <c r="DH253" i="3"/>
  <c r="DI253" i="3"/>
  <c r="DG237" i="3"/>
  <c r="DH237" i="3"/>
  <c r="DI237" i="3"/>
  <c r="DF237" i="3"/>
  <c r="DJ237" i="3" s="1"/>
  <c r="DF110" i="3"/>
  <c r="DJ110" i="3" s="1"/>
  <c r="DI110" i="3"/>
  <c r="DG110" i="3"/>
  <c r="DH110" i="3"/>
  <c r="DF105" i="3"/>
  <c r="DJ105" i="3" s="1"/>
  <c r="DG105" i="3"/>
  <c r="DH105" i="3"/>
  <c r="DI105" i="3"/>
  <c r="DF448" i="3"/>
  <c r="DG448" i="3"/>
  <c r="DI448" i="3"/>
  <c r="DJ448" i="3" s="1"/>
  <c r="DF368" i="3"/>
  <c r="DJ368" i="3" s="1"/>
  <c r="DG368" i="3"/>
  <c r="DH368" i="3"/>
  <c r="DI368" i="3"/>
  <c r="CV155" i="3"/>
  <c r="CX155" i="3"/>
  <c r="DF138" i="3"/>
  <c r="DJ138" i="3" s="1"/>
  <c r="DG138" i="3"/>
  <c r="DH138" i="3"/>
  <c r="DI138" i="3"/>
  <c r="DF473" i="3"/>
  <c r="DG473" i="3"/>
  <c r="DG462" i="3"/>
  <c r="DH462" i="3"/>
  <c r="DI462" i="3"/>
  <c r="DJ462" i="3" s="1"/>
  <c r="DG414" i="3"/>
  <c r="DH414" i="3"/>
  <c r="DI414" i="3"/>
  <c r="DF385" i="3"/>
  <c r="DG385" i="3"/>
  <c r="DH385" i="3"/>
  <c r="DI385" i="3"/>
  <c r="DJ385" i="3" s="1"/>
  <c r="DF374" i="3"/>
  <c r="DJ374" i="3" s="1"/>
  <c r="DG374" i="3"/>
  <c r="DH374" i="3"/>
  <c r="DI374" i="3"/>
  <c r="DI328" i="3"/>
  <c r="DJ328" i="3" s="1"/>
  <c r="DF328" i="3"/>
  <c r="DG328" i="3"/>
  <c r="DH328" i="3"/>
  <c r="DF324" i="3"/>
  <c r="DJ324" i="3" s="1"/>
  <c r="DG324" i="3"/>
  <c r="DH324" i="3"/>
  <c r="DI324" i="3"/>
  <c r="DG309" i="3"/>
  <c r="DH309" i="3"/>
  <c r="DI309" i="3"/>
  <c r="DF309" i="3"/>
  <c r="DJ309" i="3" s="1"/>
  <c r="DG297" i="3"/>
  <c r="DH297" i="3"/>
  <c r="DI297" i="3"/>
  <c r="DF297" i="3"/>
  <c r="DJ297" i="3" s="1"/>
  <c r="DF290" i="3"/>
  <c r="DG290" i="3"/>
  <c r="DJ290" i="3" s="1"/>
  <c r="DH290" i="3"/>
  <c r="DI290" i="3"/>
  <c r="CS39" i="1"/>
  <c r="R39" i="1" s="1"/>
  <c r="GK39" i="1" s="1"/>
  <c r="CX504" i="3"/>
  <c r="DI464" i="3"/>
  <c r="DG426" i="3"/>
  <c r="DH426" i="3"/>
  <c r="DH421" i="3"/>
  <c r="DI421" i="3"/>
  <c r="CV418" i="3"/>
  <c r="CX418" i="3"/>
  <c r="DI409" i="3"/>
  <c r="DJ409" i="3" s="1"/>
  <c r="DH401" i="3"/>
  <c r="DI401" i="3"/>
  <c r="DJ401" i="3" s="1"/>
  <c r="DF393" i="3"/>
  <c r="DJ393" i="3" s="1"/>
  <c r="DG393" i="3"/>
  <c r="DH393" i="3"/>
  <c r="DI393" i="3"/>
  <c r="DF349" i="3"/>
  <c r="DJ349" i="3" s="1"/>
  <c r="DG349" i="3"/>
  <c r="DH349" i="3"/>
  <c r="DI349" i="3"/>
  <c r="DG318" i="3"/>
  <c r="DF318" i="3"/>
  <c r="DJ318" i="3" s="1"/>
  <c r="DH318" i="3"/>
  <c r="DI318" i="3"/>
  <c r="DH307" i="3"/>
  <c r="DF307" i="3"/>
  <c r="DJ307" i="3" s="1"/>
  <c r="DG307" i="3"/>
  <c r="DI307" i="3"/>
  <c r="CV302" i="3"/>
  <c r="CX302" i="3"/>
  <c r="DF233" i="3"/>
  <c r="DJ233" i="3" s="1"/>
  <c r="DH233" i="3"/>
  <c r="DG233" i="3"/>
  <c r="DI233" i="3"/>
  <c r="CX182" i="3"/>
  <c r="CV182" i="3"/>
  <c r="DI471" i="3"/>
  <c r="DH464" i="3"/>
  <c r="DI457" i="3"/>
  <c r="CX429" i="3"/>
  <c r="CV411" i="3"/>
  <c r="CX411" i="3"/>
  <c r="DH409" i="3"/>
  <c r="DI403" i="3"/>
  <c r="DG240" i="3"/>
  <c r="DF240" i="3"/>
  <c r="DJ240" i="3" s="1"/>
  <c r="DH240" i="3"/>
  <c r="DI240" i="3"/>
  <c r="CU7" i="3"/>
  <c r="CV7" i="3"/>
  <c r="CX7" i="3"/>
  <c r="DG474" i="3"/>
  <c r="DH474" i="3"/>
  <c r="DH471" i="3"/>
  <c r="DH457" i="3"/>
  <c r="DH403" i="3"/>
  <c r="DF399" i="3"/>
  <c r="DG399" i="3"/>
  <c r="DH399" i="3"/>
  <c r="DI399" i="3"/>
  <c r="DJ399" i="3" s="1"/>
  <c r="DI389" i="3"/>
  <c r="DF380" i="3"/>
  <c r="DG380" i="3"/>
  <c r="DH380" i="3"/>
  <c r="DI380" i="3"/>
  <c r="DJ380" i="3" s="1"/>
  <c r="DG340" i="3"/>
  <c r="DH340" i="3"/>
  <c r="DI340" i="3"/>
  <c r="DJ340" i="3" s="1"/>
  <c r="DF320" i="3"/>
  <c r="DJ320" i="3" s="1"/>
  <c r="DG320" i="3"/>
  <c r="DH320" i="3"/>
  <c r="DI320" i="3"/>
  <c r="DF281" i="3"/>
  <c r="DJ281" i="3" s="1"/>
  <c r="DG281" i="3"/>
  <c r="DH281" i="3"/>
  <c r="DI281" i="3"/>
  <c r="DF276" i="3"/>
  <c r="DJ276" i="3" s="1"/>
  <c r="DG276" i="3"/>
  <c r="DH276" i="3"/>
  <c r="DI276" i="3"/>
  <c r="BX26" i="1"/>
  <c r="DG471" i="3"/>
  <c r="DG457" i="3"/>
  <c r="DF453" i="3"/>
  <c r="DG453" i="3"/>
  <c r="DI439" i="3"/>
  <c r="DI435" i="3"/>
  <c r="DI432" i="3"/>
  <c r="DF419" i="3"/>
  <c r="DJ419" i="3" s="1"/>
  <c r="DG419" i="3"/>
  <c r="DG403" i="3"/>
  <c r="DH389" i="3"/>
  <c r="DH363" i="3"/>
  <c r="DI363" i="3"/>
  <c r="DF363" i="3"/>
  <c r="DJ363" i="3" s="1"/>
  <c r="DG363" i="3"/>
  <c r="DG360" i="3"/>
  <c r="DH360" i="3"/>
  <c r="DI360" i="3"/>
  <c r="DF358" i="3"/>
  <c r="DJ358" i="3" s="1"/>
  <c r="DG358" i="3"/>
  <c r="DH358" i="3"/>
  <c r="DI358" i="3"/>
  <c r="DG355" i="3"/>
  <c r="DH355" i="3"/>
  <c r="DI355" i="3"/>
  <c r="DF334" i="3"/>
  <c r="DG334" i="3"/>
  <c r="DH334" i="3"/>
  <c r="DI334" i="3"/>
  <c r="DJ334" i="3" s="1"/>
  <c r="DG312" i="3"/>
  <c r="DF312" i="3"/>
  <c r="DJ312" i="3" s="1"/>
  <c r="DH312" i="3"/>
  <c r="DI312" i="3"/>
  <c r="DF293" i="3"/>
  <c r="DJ293" i="3" s="1"/>
  <c r="DG293" i="3"/>
  <c r="DH293" i="3"/>
  <c r="DI293" i="3"/>
  <c r="DG283" i="3"/>
  <c r="DH283" i="3"/>
  <c r="DI283" i="3"/>
  <c r="DF283" i="3"/>
  <c r="DJ283" i="3" s="1"/>
  <c r="DH278" i="3"/>
  <c r="DI278" i="3"/>
  <c r="DF278" i="3"/>
  <c r="DJ278" i="3" s="1"/>
  <c r="DG278" i="3"/>
  <c r="DF201" i="3"/>
  <c r="DJ201" i="3" s="1"/>
  <c r="DG201" i="3"/>
  <c r="DH201" i="3"/>
  <c r="DI201" i="3"/>
  <c r="CS33" i="1"/>
  <c r="CS30" i="1"/>
  <c r="DI492" i="3"/>
  <c r="DH468" i="3"/>
  <c r="DI461" i="3"/>
  <c r="DH439" i="3"/>
  <c r="DH435" i="3"/>
  <c r="DH432" i="3"/>
  <c r="DI425" i="3"/>
  <c r="DF406" i="3"/>
  <c r="DJ406" i="3" s="1"/>
  <c r="DG406" i="3"/>
  <c r="DH406" i="3"/>
  <c r="DG389" i="3"/>
  <c r="DF329" i="3"/>
  <c r="DG329" i="3"/>
  <c r="DJ329" i="3" s="1"/>
  <c r="DH329" i="3"/>
  <c r="DI329" i="3"/>
  <c r="DG319" i="3"/>
  <c r="CU8" i="3"/>
  <c r="CV8" i="3"/>
  <c r="CX8" i="3"/>
  <c r="CV510" i="3"/>
  <c r="CX510" i="3"/>
  <c r="DH492" i="3"/>
  <c r="DI476" i="3"/>
  <c r="DI465" i="3"/>
  <c r="DH449" i="3"/>
  <c r="DI449" i="3"/>
  <c r="DG435" i="3"/>
  <c r="DG432" i="3"/>
  <c r="DH428" i="3"/>
  <c r="DH425" i="3"/>
  <c r="DF400" i="3"/>
  <c r="DJ400" i="3" s="1"/>
  <c r="DF397" i="3"/>
  <c r="DJ397" i="3" s="1"/>
  <c r="DG397" i="3"/>
  <c r="DI384" i="3"/>
  <c r="DI379" i="3"/>
  <c r="DI316" i="3"/>
  <c r="DF316" i="3"/>
  <c r="DJ316" i="3" s="1"/>
  <c r="DF314" i="3"/>
  <c r="DJ314" i="3" s="1"/>
  <c r="DG314" i="3"/>
  <c r="DH314" i="3"/>
  <c r="DI314" i="3"/>
  <c r="DH484" i="3"/>
  <c r="DF476" i="3"/>
  <c r="DJ476" i="3" s="1"/>
  <c r="DG428" i="3"/>
  <c r="DG394" i="3"/>
  <c r="DH394" i="3"/>
  <c r="DI394" i="3"/>
  <c r="DJ394" i="3" s="1"/>
  <c r="DF210" i="3"/>
  <c r="DJ210" i="3" s="1"/>
  <c r="DG210" i="3"/>
  <c r="DH210" i="3"/>
  <c r="DI210" i="3"/>
  <c r="DF217" i="3"/>
  <c r="DG217" i="3"/>
  <c r="DH217" i="3"/>
  <c r="DI217" i="3"/>
  <c r="DJ217" i="3" s="1"/>
  <c r="DF189" i="3"/>
  <c r="DJ189" i="3" s="1"/>
  <c r="DG189" i="3"/>
  <c r="DH189" i="3"/>
  <c r="DI189" i="3"/>
  <c r="DF50" i="3"/>
  <c r="DJ50" i="3" s="1"/>
  <c r="DG50" i="3"/>
  <c r="DH50" i="3"/>
  <c r="DI50" i="3"/>
  <c r="DF326" i="3"/>
  <c r="DG326" i="3"/>
  <c r="DJ326" i="3" s="1"/>
  <c r="DH326" i="3"/>
  <c r="DH272" i="3"/>
  <c r="DI272" i="3"/>
  <c r="DF270" i="3"/>
  <c r="DG270" i="3"/>
  <c r="DH270" i="3"/>
  <c r="DI270" i="3"/>
  <c r="DJ270" i="3" s="1"/>
  <c r="DH245" i="3"/>
  <c r="DI245" i="3"/>
  <c r="DH238" i="3"/>
  <c r="DI238" i="3"/>
  <c r="DJ238" i="3" s="1"/>
  <c r="DF213" i="3"/>
  <c r="DJ213" i="3" s="1"/>
  <c r="DG213" i="3"/>
  <c r="DH213" i="3"/>
  <c r="DI213" i="3"/>
  <c r="DF288" i="3"/>
  <c r="DG288" i="3"/>
  <c r="DH284" i="3"/>
  <c r="DI284" i="3"/>
  <c r="DJ284" i="3" s="1"/>
  <c r="DF259" i="3"/>
  <c r="DJ259" i="3" s="1"/>
  <c r="DG259" i="3"/>
  <c r="DH259" i="3"/>
  <c r="DI259" i="3"/>
  <c r="DF254" i="3"/>
  <c r="DG254" i="3"/>
  <c r="DJ254" i="3" s="1"/>
  <c r="DH254" i="3"/>
  <c r="DI254" i="3"/>
  <c r="DF243" i="3"/>
  <c r="DJ243" i="3" s="1"/>
  <c r="DG243" i="3"/>
  <c r="DH243" i="3"/>
  <c r="DF225" i="3"/>
  <c r="DJ225" i="3" s="1"/>
  <c r="DG225" i="3"/>
  <c r="DH225" i="3"/>
  <c r="DI225" i="3"/>
  <c r="CV194" i="3"/>
  <c r="CX194" i="3"/>
  <c r="DI150" i="3"/>
  <c r="DF150" i="3"/>
  <c r="DJ150" i="3" s="1"/>
  <c r="DG150" i="3"/>
  <c r="DH150" i="3"/>
  <c r="DH131" i="3"/>
  <c r="DI131" i="3"/>
  <c r="DF131" i="3"/>
  <c r="DJ131" i="3" s="1"/>
  <c r="DG131" i="3"/>
  <c r="DH117" i="3"/>
  <c r="DI117" i="3"/>
  <c r="DF117" i="3"/>
  <c r="DJ117" i="3" s="1"/>
  <c r="DG117" i="3"/>
  <c r="DG291" i="3"/>
  <c r="DH291" i="3"/>
  <c r="DI291" i="3"/>
  <c r="DF282" i="3"/>
  <c r="DJ282" i="3" s="1"/>
  <c r="DG282" i="3"/>
  <c r="DH282" i="3"/>
  <c r="DI282" i="3"/>
  <c r="DI248" i="3"/>
  <c r="DJ248" i="3" s="1"/>
  <c r="DF248" i="3"/>
  <c r="DG248" i="3"/>
  <c r="DH248" i="3"/>
  <c r="DF241" i="3"/>
  <c r="DJ241" i="3" s="1"/>
  <c r="DG241" i="3"/>
  <c r="DH241" i="3"/>
  <c r="DI241" i="3"/>
  <c r="DI236" i="3"/>
  <c r="DF236" i="3"/>
  <c r="DG236" i="3"/>
  <c r="DJ236" i="3" s="1"/>
  <c r="DH236" i="3"/>
  <c r="DF221" i="3"/>
  <c r="DJ221" i="3" s="1"/>
  <c r="DG221" i="3"/>
  <c r="DH221" i="3"/>
  <c r="DI221" i="3"/>
  <c r="DI176" i="3"/>
  <c r="DJ176" i="3" s="1"/>
  <c r="DF176" i="3"/>
  <c r="DG176" i="3"/>
  <c r="DH176" i="3"/>
  <c r="DF171" i="3"/>
  <c r="DJ171" i="3" s="1"/>
  <c r="DG171" i="3"/>
  <c r="DH171" i="3"/>
  <c r="DI171" i="3"/>
  <c r="DF141" i="3"/>
  <c r="DJ141" i="3" s="1"/>
  <c r="DG141" i="3"/>
  <c r="DH141" i="3"/>
  <c r="DI141" i="3"/>
  <c r="DH335" i="3"/>
  <c r="DI335" i="3"/>
  <c r="DF289" i="3"/>
  <c r="DG289" i="3"/>
  <c r="DJ289" i="3" s="1"/>
  <c r="DH289" i="3"/>
  <c r="DI289" i="3"/>
  <c r="DH183" i="3"/>
  <c r="DF183" i="3"/>
  <c r="DJ183" i="3" s="1"/>
  <c r="DG183" i="3"/>
  <c r="DI183" i="3"/>
  <c r="CV162" i="3"/>
  <c r="CX162" i="3"/>
  <c r="DF21" i="3"/>
  <c r="DJ21" i="3" s="1"/>
  <c r="DH21" i="3"/>
  <c r="DI21" i="3"/>
  <c r="DG21" i="3"/>
  <c r="DI359" i="3"/>
  <c r="DJ359" i="3" s="1"/>
  <c r="DG356" i="3"/>
  <c r="DH356" i="3"/>
  <c r="DF308" i="3"/>
  <c r="DJ308" i="3" s="1"/>
  <c r="DG308" i="3"/>
  <c r="DH308" i="3"/>
  <c r="DI306" i="3"/>
  <c r="DF301" i="3"/>
  <c r="DJ301" i="3" s="1"/>
  <c r="DG301" i="3"/>
  <c r="DF262" i="3"/>
  <c r="DJ262" i="3" s="1"/>
  <c r="DG262" i="3"/>
  <c r="DH262" i="3"/>
  <c r="DG178" i="3"/>
  <c r="DH178" i="3"/>
  <c r="DI178" i="3"/>
  <c r="DF178" i="3"/>
  <c r="DJ178" i="3" s="1"/>
  <c r="CX436" i="3"/>
  <c r="DH359" i="3"/>
  <c r="DH306" i="3"/>
  <c r="DF188" i="3"/>
  <c r="DJ188" i="3" s="1"/>
  <c r="DG188" i="3"/>
  <c r="DH188" i="3"/>
  <c r="DI188" i="3"/>
  <c r="CX31" i="3"/>
  <c r="CV31" i="3"/>
  <c r="DG359" i="3"/>
  <c r="CV331" i="3"/>
  <c r="CX331" i="3"/>
  <c r="DG306" i="3"/>
  <c r="DF268" i="3"/>
  <c r="DG268" i="3"/>
  <c r="DF216" i="3"/>
  <c r="DJ216" i="3" s="1"/>
  <c r="DG216" i="3"/>
  <c r="DH216" i="3"/>
  <c r="DI216" i="3"/>
  <c r="DF37" i="3"/>
  <c r="DJ37" i="3" s="1"/>
  <c r="DG37" i="3"/>
  <c r="DI37" i="3"/>
  <c r="DH37" i="3"/>
  <c r="DH357" i="3"/>
  <c r="DI357" i="3"/>
  <c r="DJ357" i="3" s="1"/>
  <c r="DI345" i="3"/>
  <c r="DJ345" i="3" s="1"/>
  <c r="DG342" i="3"/>
  <c r="DH342" i="3"/>
  <c r="DF277" i="3"/>
  <c r="DJ277" i="3" s="1"/>
  <c r="DG277" i="3"/>
  <c r="DH277" i="3"/>
  <c r="DI277" i="3"/>
  <c r="DI228" i="3"/>
  <c r="DF228" i="3"/>
  <c r="DJ228" i="3" s="1"/>
  <c r="DG228" i="3"/>
  <c r="DH228" i="3"/>
  <c r="DF214" i="3"/>
  <c r="DG214" i="3"/>
  <c r="DH214" i="3"/>
  <c r="DI214" i="3"/>
  <c r="DJ214" i="3" s="1"/>
  <c r="DH209" i="3"/>
  <c r="DI209" i="3"/>
  <c r="DF209" i="3"/>
  <c r="DJ209" i="3" s="1"/>
  <c r="DG209" i="3"/>
  <c r="CW197" i="3"/>
  <c r="CX197" i="3"/>
  <c r="DI190" i="3"/>
  <c r="DF190" i="3"/>
  <c r="DJ190" i="3" s="1"/>
  <c r="DG190" i="3"/>
  <c r="DH190" i="3"/>
  <c r="DF127" i="3"/>
  <c r="DJ127" i="3" s="1"/>
  <c r="DG127" i="3"/>
  <c r="DH127" i="3"/>
  <c r="DI127" i="3"/>
  <c r="DF125" i="3"/>
  <c r="DJ125" i="3" s="1"/>
  <c r="DG125" i="3"/>
  <c r="DH125" i="3"/>
  <c r="DI125" i="3"/>
  <c r="DF80" i="3"/>
  <c r="DJ80" i="3" s="1"/>
  <c r="DG80" i="3"/>
  <c r="DH80" i="3"/>
  <c r="DI80" i="3"/>
  <c r="DH345" i="3"/>
  <c r="DI300" i="3"/>
  <c r="DH292" i="3"/>
  <c r="DI292" i="3"/>
  <c r="DJ292" i="3" s="1"/>
  <c r="DI288" i="3"/>
  <c r="DJ288" i="3" s="1"/>
  <c r="DF271" i="3"/>
  <c r="DG271" i="3"/>
  <c r="DJ271" i="3" s="1"/>
  <c r="DH271" i="3"/>
  <c r="DI271" i="3"/>
  <c r="DF258" i="3"/>
  <c r="DJ258" i="3" s="1"/>
  <c r="DG258" i="3"/>
  <c r="DH258" i="3"/>
  <c r="DI258" i="3"/>
  <c r="CV252" i="3"/>
  <c r="CX252" i="3"/>
  <c r="DF244" i="3"/>
  <c r="DJ244" i="3" s="1"/>
  <c r="DG244" i="3"/>
  <c r="DH244" i="3"/>
  <c r="DI244" i="3"/>
  <c r="DF224" i="3"/>
  <c r="DJ224" i="3" s="1"/>
  <c r="DG224" i="3"/>
  <c r="DH224" i="3"/>
  <c r="DI224" i="3"/>
  <c r="DF195" i="3"/>
  <c r="DJ195" i="3" s="1"/>
  <c r="DG195" i="3"/>
  <c r="DH195" i="3"/>
  <c r="DI195" i="3"/>
  <c r="DF149" i="3"/>
  <c r="DJ149" i="3" s="1"/>
  <c r="DG149" i="3"/>
  <c r="DH149" i="3"/>
  <c r="DI149" i="3"/>
  <c r="DG146" i="3"/>
  <c r="DH146" i="3"/>
  <c r="DI146" i="3"/>
  <c r="DF146" i="3"/>
  <c r="DJ146" i="3" s="1"/>
  <c r="DF56" i="3"/>
  <c r="DG56" i="3"/>
  <c r="DJ56" i="3" s="1"/>
  <c r="DI56" i="3"/>
  <c r="DH56" i="3"/>
  <c r="DG345" i="3"/>
  <c r="DI330" i="3"/>
  <c r="DI310" i="3"/>
  <c r="DH300" i="3"/>
  <c r="DF296" i="3"/>
  <c r="DJ296" i="3" s="1"/>
  <c r="DG296" i="3"/>
  <c r="DH296" i="3"/>
  <c r="DI294" i="3"/>
  <c r="DH288" i="3"/>
  <c r="DG272" i="3"/>
  <c r="DJ272" i="3" s="1"/>
  <c r="DF269" i="3"/>
  <c r="DJ269" i="3" s="1"/>
  <c r="DG269" i="3"/>
  <c r="DH269" i="3"/>
  <c r="DI269" i="3"/>
  <c r="DI267" i="3"/>
  <c r="DG245" i="3"/>
  <c r="DG238" i="3"/>
  <c r="DI170" i="3"/>
  <c r="DF170" i="3"/>
  <c r="DJ170" i="3" s="1"/>
  <c r="DG170" i="3"/>
  <c r="DH170" i="3"/>
  <c r="DI326" i="3"/>
  <c r="DF300" i="3"/>
  <c r="DJ300" i="3" s="1"/>
  <c r="DG284" i="3"/>
  <c r="DF272" i="3"/>
  <c r="DH267" i="3"/>
  <c r="DF263" i="3"/>
  <c r="DJ263" i="3" s="1"/>
  <c r="DG263" i="3"/>
  <c r="DH263" i="3"/>
  <c r="DI263" i="3"/>
  <c r="DH255" i="3"/>
  <c r="DI255" i="3"/>
  <c r="DF245" i="3"/>
  <c r="DJ245" i="3" s="1"/>
  <c r="DF238" i="3"/>
  <c r="DI136" i="3"/>
  <c r="DJ136" i="3" s="1"/>
  <c r="DF136" i="3"/>
  <c r="DG136" i="3"/>
  <c r="DH136" i="3"/>
  <c r="DF83" i="3"/>
  <c r="DJ83" i="3" s="1"/>
  <c r="DG83" i="3"/>
  <c r="DH83" i="3"/>
  <c r="DI83" i="3"/>
  <c r="DF202" i="3"/>
  <c r="DJ202" i="3" s="1"/>
  <c r="DG202" i="3"/>
  <c r="DI202" i="3"/>
  <c r="DF177" i="3"/>
  <c r="DG177" i="3"/>
  <c r="DJ177" i="3" s="1"/>
  <c r="DH177" i="3"/>
  <c r="DI177" i="3"/>
  <c r="DH168" i="3"/>
  <c r="DI168" i="3"/>
  <c r="DF163" i="3"/>
  <c r="DJ163" i="3" s="1"/>
  <c r="DG163" i="3"/>
  <c r="DH163" i="3"/>
  <c r="DI163" i="3"/>
  <c r="DG144" i="3"/>
  <c r="DF144" i="3"/>
  <c r="DJ144" i="3" s="1"/>
  <c r="DF118" i="3"/>
  <c r="DI118" i="3"/>
  <c r="DJ118" i="3" s="1"/>
  <c r="DF101" i="3"/>
  <c r="DJ101" i="3" s="1"/>
  <c r="DG101" i="3"/>
  <c r="DH101" i="3"/>
  <c r="DF234" i="3"/>
  <c r="DG234" i="3"/>
  <c r="DI234" i="3"/>
  <c r="DJ234" i="3" s="1"/>
  <c r="DF96" i="3"/>
  <c r="DI96" i="3"/>
  <c r="DJ96" i="3" s="1"/>
  <c r="DF91" i="3"/>
  <c r="DJ91" i="3" s="1"/>
  <c r="DG91" i="3"/>
  <c r="DH91" i="3"/>
  <c r="DI91" i="3"/>
  <c r="DF208" i="3"/>
  <c r="DJ208" i="3" s="1"/>
  <c r="DG208" i="3"/>
  <c r="DH208" i="3"/>
  <c r="DI208" i="3"/>
  <c r="DF166" i="3"/>
  <c r="DJ166" i="3" s="1"/>
  <c r="DG166" i="3"/>
  <c r="DG142" i="3"/>
  <c r="DH142" i="3"/>
  <c r="DI142" i="3"/>
  <c r="DJ142" i="3" s="1"/>
  <c r="CV139" i="3"/>
  <c r="CX139" i="3"/>
  <c r="DF62" i="3"/>
  <c r="DJ62" i="3" s="1"/>
  <c r="DG62" i="3"/>
  <c r="DI62" i="3"/>
  <c r="DH62" i="3"/>
  <c r="DF196" i="3"/>
  <c r="DG196" i="3"/>
  <c r="DH196" i="3"/>
  <c r="DI196" i="3"/>
  <c r="DJ196" i="3" s="1"/>
  <c r="DF116" i="3"/>
  <c r="DG116" i="3"/>
  <c r="DJ116" i="3" s="1"/>
  <c r="DH116" i="3"/>
  <c r="DF67" i="3"/>
  <c r="DJ67" i="3" s="1"/>
  <c r="DH67" i="3"/>
  <c r="DI67" i="3"/>
  <c r="DG67" i="3"/>
  <c r="DH157" i="3"/>
  <c r="DF157" i="3"/>
  <c r="DJ157" i="3" s="1"/>
  <c r="DG157" i="3"/>
  <c r="DI157" i="3"/>
  <c r="DF140" i="3"/>
  <c r="DG140" i="3"/>
  <c r="DJ140" i="3" s="1"/>
  <c r="DH140" i="3"/>
  <c r="DG124" i="3"/>
  <c r="DH124" i="3"/>
  <c r="DF124" i="3"/>
  <c r="DJ124" i="3" s="1"/>
  <c r="DI124" i="3"/>
  <c r="DH111" i="3"/>
  <c r="DI111" i="3"/>
  <c r="DG111" i="3"/>
  <c r="DF86" i="3"/>
  <c r="DJ86" i="3" s="1"/>
  <c r="DG86" i="3"/>
  <c r="DH86" i="3"/>
  <c r="DI86" i="3"/>
  <c r="DF57" i="3"/>
  <c r="DJ57" i="3" s="1"/>
  <c r="DG57" i="3"/>
  <c r="DH57" i="3"/>
  <c r="DI57" i="3"/>
  <c r="DF38" i="3"/>
  <c r="DJ38" i="3" s="1"/>
  <c r="DG38" i="3"/>
  <c r="DH38" i="3"/>
  <c r="DI38" i="3"/>
  <c r="DF246" i="3"/>
  <c r="DJ246" i="3" s="1"/>
  <c r="DG246" i="3"/>
  <c r="DG215" i="3"/>
  <c r="DJ215" i="3" s="1"/>
  <c r="DH215" i="3"/>
  <c r="DI215" i="3"/>
  <c r="DF145" i="3"/>
  <c r="DJ145" i="3" s="1"/>
  <c r="DG145" i="3"/>
  <c r="DH145" i="3"/>
  <c r="DI145" i="3"/>
  <c r="DF109" i="3"/>
  <c r="DJ109" i="3" s="1"/>
  <c r="DG109" i="3"/>
  <c r="DH109" i="3"/>
  <c r="DI109" i="3"/>
  <c r="DF102" i="3"/>
  <c r="DG102" i="3"/>
  <c r="DH102" i="3"/>
  <c r="DI102" i="3"/>
  <c r="DJ102" i="3" s="1"/>
  <c r="DF43" i="3"/>
  <c r="DJ43" i="3" s="1"/>
  <c r="DG43" i="3"/>
  <c r="DH43" i="3"/>
  <c r="DI43" i="3"/>
  <c r="DG235" i="3"/>
  <c r="DJ235" i="3" s="1"/>
  <c r="DH235" i="3"/>
  <c r="DI235" i="3"/>
  <c r="DI185" i="3"/>
  <c r="DF161" i="3"/>
  <c r="DJ161" i="3" s="1"/>
  <c r="DG161" i="3"/>
  <c r="DG137" i="3"/>
  <c r="DJ137" i="3" s="1"/>
  <c r="DI137" i="3"/>
  <c r="DG104" i="3"/>
  <c r="DH104" i="3"/>
  <c r="DF77" i="3"/>
  <c r="DJ77" i="3" s="1"/>
  <c r="DG77" i="3"/>
  <c r="DH77" i="3"/>
  <c r="DI77" i="3"/>
  <c r="DF227" i="3"/>
  <c r="DJ227" i="3" s="1"/>
  <c r="DG227" i="3"/>
  <c r="DH227" i="3"/>
  <c r="CX220" i="3"/>
  <c r="DH204" i="3"/>
  <c r="DF203" i="3"/>
  <c r="DJ203" i="3" s="1"/>
  <c r="DG203" i="3"/>
  <c r="DH203" i="3"/>
  <c r="DI203" i="3"/>
  <c r="DH185" i="3"/>
  <c r="DG184" i="3"/>
  <c r="DH184" i="3"/>
  <c r="DI184" i="3"/>
  <c r="DH179" i="3"/>
  <c r="DH173" i="3"/>
  <c r="DF172" i="3"/>
  <c r="DJ172" i="3" s="1"/>
  <c r="DG172" i="3"/>
  <c r="DH172" i="3"/>
  <c r="DI172" i="3"/>
  <c r="DG204" i="3"/>
  <c r="DH198" i="3"/>
  <c r="DI191" i="3"/>
  <c r="DG185" i="3"/>
  <c r="DG179" i="3"/>
  <c r="DG173" i="3"/>
  <c r="DF167" i="3"/>
  <c r="DJ167" i="3" s="1"/>
  <c r="DG167" i="3"/>
  <c r="DH167" i="3"/>
  <c r="DI167" i="3"/>
  <c r="DH135" i="3"/>
  <c r="DF135" i="3"/>
  <c r="DJ135" i="3" s="1"/>
  <c r="DG135" i="3"/>
  <c r="DI135" i="3"/>
  <c r="DH122" i="3"/>
  <c r="DI122" i="3"/>
  <c r="DJ122" i="3" s="1"/>
  <c r="DF15" i="3"/>
  <c r="DJ15" i="3" s="1"/>
  <c r="DG15" i="3"/>
  <c r="DH15" i="3"/>
  <c r="DI15" i="3"/>
  <c r="DF204" i="3"/>
  <c r="DJ204" i="3" s="1"/>
  <c r="DG198" i="3"/>
  <c r="DJ198" i="3" s="1"/>
  <c r="DH191" i="3"/>
  <c r="DF179" i="3"/>
  <c r="DF173" i="3"/>
  <c r="DJ173" i="3" s="1"/>
  <c r="DG168" i="3"/>
  <c r="DI144" i="3"/>
  <c r="DH118" i="3"/>
  <c r="DI112" i="3"/>
  <c r="DJ112" i="3" s="1"/>
  <c r="DF112" i="3"/>
  <c r="DG112" i="3"/>
  <c r="DH112" i="3"/>
  <c r="DF168" i="3"/>
  <c r="DJ168" i="3" s="1"/>
  <c r="DI158" i="3"/>
  <c r="DJ158" i="3" s="1"/>
  <c r="DH158" i="3"/>
  <c r="DH144" i="3"/>
  <c r="DI120" i="3"/>
  <c r="DF120" i="3"/>
  <c r="DG120" i="3"/>
  <c r="DJ120" i="3" s="1"/>
  <c r="DH120" i="3"/>
  <c r="DG118" i="3"/>
  <c r="DI101" i="3"/>
  <c r="DH96" i="3"/>
  <c r="DH95" i="3"/>
  <c r="DF95" i="3"/>
  <c r="DJ95" i="3" s="1"/>
  <c r="DG95" i="3"/>
  <c r="DI95" i="3"/>
  <c r="DF68" i="3"/>
  <c r="DG68" i="3"/>
  <c r="DI68" i="3"/>
  <c r="DJ68" i="3" s="1"/>
  <c r="DH17" i="3"/>
  <c r="DI17" i="3"/>
  <c r="DF17" i="3"/>
  <c r="DJ17" i="3" s="1"/>
  <c r="DG17" i="3"/>
  <c r="DF75" i="3"/>
  <c r="DJ75" i="3" s="1"/>
  <c r="DG75" i="3"/>
  <c r="DH75" i="3"/>
  <c r="DI75" i="3"/>
  <c r="CV29" i="3"/>
  <c r="CX29" i="3"/>
  <c r="CV26" i="3"/>
  <c r="DG99" i="3"/>
  <c r="DH99" i="3"/>
  <c r="DI99" i="3"/>
  <c r="DJ99" i="3" s="1"/>
  <c r="DG92" i="3"/>
  <c r="DH92" i="3"/>
  <c r="DI92" i="3"/>
  <c r="DF48" i="3"/>
  <c r="DH48" i="3"/>
  <c r="DI48" i="3"/>
  <c r="DJ48" i="3" s="1"/>
  <c r="DF32" i="3"/>
  <c r="DG32" i="3"/>
  <c r="DJ32" i="3" s="1"/>
  <c r="DH32" i="3"/>
  <c r="DI32" i="3"/>
  <c r="DF10" i="3"/>
  <c r="DG10" i="3"/>
  <c r="DH10" i="3"/>
  <c r="DI10" i="3"/>
  <c r="DJ10" i="3" s="1"/>
  <c r="CW113" i="3"/>
  <c r="CX113" i="3"/>
  <c r="DF73" i="3"/>
  <c r="DJ73" i="3" s="1"/>
  <c r="DH73" i="3"/>
  <c r="DH59" i="3"/>
  <c r="DI59" i="3"/>
  <c r="DF129" i="3"/>
  <c r="DJ129" i="3" s="1"/>
  <c r="DG129" i="3"/>
  <c r="DF90" i="3"/>
  <c r="DJ90" i="3" s="1"/>
  <c r="DI90" i="3"/>
  <c r="CV1" i="3"/>
  <c r="CX1" i="3"/>
  <c r="DH51" i="3"/>
  <c r="DI51" i="3"/>
  <c r="DF49" i="3"/>
  <c r="DG49" i="3"/>
  <c r="DJ49" i="3" s="1"/>
  <c r="DH49" i="3"/>
  <c r="CX27" i="3"/>
  <c r="DF16" i="3"/>
  <c r="DJ16" i="3" s="1"/>
  <c r="DG16" i="3"/>
  <c r="DH16" i="3"/>
  <c r="DI16" i="3"/>
  <c r="DG97" i="3"/>
  <c r="DJ97" i="3" s="1"/>
  <c r="DH97" i="3"/>
  <c r="DH81" i="3"/>
  <c r="DI81" i="3"/>
  <c r="DF79" i="3"/>
  <c r="DJ79" i="3" s="1"/>
  <c r="DG79" i="3"/>
  <c r="DH79" i="3"/>
  <c r="DF63" i="3"/>
  <c r="DJ63" i="3" s="1"/>
  <c r="DG63" i="3"/>
  <c r="DH63" i="3"/>
  <c r="DI63" i="3"/>
  <c r="DF22" i="3"/>
  <c r="DJ22" i="3" s="1"/>
  <c r="DG22" i="3"/>
  <c r="DH22" i="3"/>
  <c r="DI22" i="3"/>
  <c r="CV55" i="3"/>
  <c r="CX55" i="3"/>
  <c r="DG119" i="3"/>
  <c r="DJ119" i="3" s="1"/>
  <c r="DH119" i="3"/>
  <c r="DH87" i="3"/>
  <c r="DI87" i="3"/>
  <c r="DF85" i="3"/>
  <c r="DJ85" i="3" s="1"/>
  <c r="DG85" i="3"/>
  <c r="DH85" i="3"/>
  <c r="DF74" i="3"/>
  <c r="DJ74" i="3" s="1"/>
  <c r="DG74" i="3"/>
  <c r="DH74" i="3"/>
  <c r="DI74" i="3"/>
  <c r="CV14" i="3"/>
  <c r="CX14" i="3"/>
  <c r="DF130" i="3"/>
  <c r="DJ130" i="3" s="1"/>
  <c r="DI130" i="3"/>
  <c r="DI121" i="3"/>
  <c r="CV115" i="3"/>
  <c r="CX115" i="3"/>
  <c r="DH106" i="3"/>
  <c r="DI103" i="3"/>
  <c r="DF58" i="3"/>
  <c r="DG58" i="3"/>
  <c r="DH58" i="3"/>
  <c r="DI58" i="3"/>
  <c r="DJ58" i="3" s="1"/>
  <c r="DH121" i="3"/>
  <c r="DG106" i="3"/>
  <c r="DH103" i="3"/>
  <c r="DF69" i="3"/>
  <c r="DJ69" i="3" s="1"/>
  <c r="DG69" i="3"/>
  <c r="DH69" i="3"/>
  <c r="DI69" i="3"/>
  <c r="DG48" i="3"/>
  <c r="DH45" i="3"/>
  <c r="DF44" i="3"/>
  <c r="DJ44" i="3" s="1"/>
  <c r="DG44" i="3"/>
  <c r="DH44" i="3"/>
  <c r="DI44" i="3"/>
  <c r="DH18" i="3"/>
  <c r="DH11" i="3"/>
  <c r="DI11" i="3"/>
  <c r="DF106" i="3"/>
  <c r="DJ106" i="3" s="1"/>
  <c r="DF99" i="3"/>
  <c r="DF92" i="3"/>
  <c r="DJ92" i="3" s="1"/>
  <c r="DG59" i="3"/>
  <c r="DG45" i="3"/>
  <c r="DF42" i="3"/>
  <c r="DJ42" i="3" s="1"/>
  <c r="DH42" i="3"/>
  <c r="DI42" i="3"/>
  <c r="DG18" i="3"/>
  <c r="CX53" i="3"/>
  <c r="CX26" i="3"/>
  <c r="DI23" i="3"/>
  <c r="DI70" i="3"/>
  <c r="DI64" i="3"/>
  <c r="DI39" i="3"/>
  <c r="DI33" i="3"/>
  <c r="DI24" i="3"/>
  <c r="DJ24" i="3" s="1"/>
  <c r="DH23" i="3"/>
  <c r="DH70" i="3"/>
  <c r="DH64" i="3"/>
  <c r="DH39" i="3"/>
  <c r="DI34" i="3"/>
  <c r="DJ34" i="3" s="1"/>
  <c r="DH33" i="3"/>
  <c r="DH24" i="3"/>
  <c r="DG23" i="3"/>
  <c r="DI2" i="3"/>
  <c r="R338" i="8" l="1"/>
  <c r="K343" i="8" s="1"/>
  <c r="R332" i="7"/>
  <c r="J337" i="7" s="1"/>
  <c r="T593" i="8"/>
  <c r="K598" i="8" s="1"/>
  <c r="T587" i="7"/>
  <c r="J592" i="7" s="1"/>
  <c r="T495" i="8"/>
  <c r="K499" i="8" s="1"/>
  <c r="T489" i="7"/>
  <c r="J493" i="7" s="1"/>
  <c r="R668" i="8"/>
  <c r="K673" i="8" s="1"/>
  <c r="R662" i="7"/>
  <c r="J667" i="7" s="1"/>
  <c r="T75" i="7"/>
  <c r="J81" i="7" s="1"/>
  <c r="T81" i="8"/>
  <c r="K87" i="8" s="1"/>
  <c r="K777" i="8"/>
  <c r="J771" i="7"/>
  <c r="CP580" i="1"/>
  <c r="O580" i="1" s="1"/>
  <c r="GM580" i="1" s="1"/>
  <c r="GP580" i="1" s="1"/>
  <c r="CY580" i="1"/>
  <c r="X580" i="1" s="1"/>
  <c r="CZ580" i="1"/>
  <c r="Y580" i="1" s="1"/>
  <c r="R517" i="7"/>
  <c r="J520" i="7" s="1"/>
  <c r="R523" i="8"/>
  <c r="K526" i="8" s="1"/>
  <c r="GM560" i="1"/>
  <c r="GP560" i="1" s="1"/>
  <c r="T695" i="8"/>
  <c r="K700" i="8" s="1"/>
  <c r="T689" i="7"/>
  <c r="J694" i="7" s="1"/>
  <c r="R311" i="8"/>
  <c r="K316" i="8" s="1"/>
  <c r="R305" i="7"/>
  <c r="J310" i="7" s="1"/>
  <c r="R719" i="8"/>
  <c r="K723" i="8" s="1"/>
  <c r="R713" i="7"/>
  <c r="J717" i="7" s="1"/>
  <c r="R551" i="8"/>
  <c r="K554" i="8" s="1"/>
  <c r="R545" i="7"/>
  <c r="J548" i="7" s="1"/>
  <c r="R624" i="8"/>
  <c r="K628" i="8" s="1"/>
  <c r="R618" i="7"/>
  <c r="J622" i="7" s="1"/>
  <c r="R454" i="7"/>
  <c r="J457" i="7" s="1"/>
  <c r="R460" i="8"/>
  <c r="K463" i="8" s="1"/>
  <c r="T44" i="1"/>
  <c r="AG26" i="1"/>
  <c r="GM535" i="1"/>
  <c r="GP535" i="1" s="1"/>
  <c r="R653" i="8"/>
  <c r="K656" i="8" s="1"/>
  <c r="J659" i="8" s="1"/>
  <c r="R647" i="7"/>
  <c r="J650" i="7" s="1"/>
  <c r="I653" i="7" s="1"/>
  <c r="DG445" i="3"/>
  <c r="DI445" i="3"/>
  <c r="DJ445" i="3" s="1"/>
  <c r="DF445" i="3"/>
  <c r="DH445" i="3"/>
  <c r="T105" i="8"/>
  <c r="K109" i="8" s="1"/>
  <c r="T99" i="7"/>
  <c r="J103" i="7" s="1"/>
  <c r="AD44" i="1"/>
  <c r="R145" i="8"/>
  <c r="K149" i="8" s="1"/>
  <c r="R139" i="7"/>
  <c r="J143" i="7" s="1"/>
  <c r="AI593" i="1"/>
  <c r="AI483" i="1" s="1"/>
  <c r="DI156" i="3"/>
  <c r="DF343" i="3"/>
  <c r="GM130" i="1"/>
  <c r="GP130" i="1" s="1"/>
  <c r="T125" i="7"/>
  <c r="J129" i="7" s="1"/>
  <c r="T131" i="8"/>
  <c r="K135" i="8" s="1"/>
  <c r="T168" i="8"/>
  <c r="K172" i="8" s="1"/>
  <c r="T162" i="7"/>
  <c r="J166" i="7" s="1"/>
  <c r="R366" i="1"/>
  <c r="V397" i="8"/>
  <c r="K404" i="8" s="1"/>
  <c r="V391" i="7"/>
  <c r="J398" i="7" s="1"/>
  <c r="CP312" i="1"/>
  <c r="O312" i="1" s="1"/>
  <c r="GM312" i="1" s="1"/>
  <c r="GP312" i="1" s="1"/>
  <c r="R408" i="1"/>
  <c r="V416" i="7"/>
  <c r="J423" i="7" s="1"/>
  <c r="V422" i="8"/>
  <c r="K429" i="8" s="1"/>
  <c r="R258" i="7"/>
  <c r="J261" i="7" s="1"/>
  <c r="R264" i="8"/>
  <c r="K267" i="8" s="1"/>
  <c r="T442" i="8"/>
  <c r="K448" i="8" s="1"/>
  <c r="T436" i="7"/>
  <c r="J442" i="7" s="1"/>
  <c r="R412" i="8"/>
  <c r="K417" i="8" s="1"/>
  <c r="R406" i="7"/>
  <c r="J411" i="7" s="1"/>
  <c r="T416" i="7"/>
  <c r="J422" i="7" s="1"/>
  <c r="T422" i="8"/>
  <c r="K428" i="8" s="1"/>
  <c r="T759" i="8"/>
  <c r="K764" i="8" s="1"/>
  <c r="T753" i="7"/>
  <c r="J758" i="7" s="1"/>
  <c r="CP545" i="1"/>
  <c r="O545" i="1" s="1"/>
  <c r="GM545" i="1" s="1"/>
  <c r="GP545" i="1" s="1"/>
  <c r="CZ523" i="1"/>
  <c r="Y523" i="1" s="1"/>
  <c r="CP562" i="1"/>
  <c r="O562" i="1" s="1"/>
  <c r="GM562" i="1" s="1"/>
  <c r="GP562" i="1" s="1"/>
  <c r="K706" i="8"/>
  <c r="J700" i="7"/>
  <c r="R562" i="1"/>
  <c r="GK562" i="1" s="1"/>
  <c r="V703" i="8"/>
  <c r="V697" i="7"/>
  <c r="R529" i="1"/>
  <c r="GK529" i="1" s="1"/>
  <c r="V565" i="8"/>
  <c r="V559" i="7"/>
  <c r="R743" i="8"/>
  <c r="K747" i="8" s="1"/>
  <c r="R737" i="7"/>
  <c r="J741" i="7" s="1"/>
  <c r="CY575" i="1"/>
  <c r="X575" i="1" s="1"/>
  <c r="K207" i="8"/>
  <c r="J201" i="7"/>
  <c r="J350" i="7"/>
  <c r="K356" i="8"/>
  <c r="DF337" i="3"/>
  <c r="DI337" i="3"/>
  <c r="DJ337" i="3" s="1"/>
  <c r="DG337" i="3"/>
  <c r="DH337" i="3"/>
  <c r="DG156" i="3"/>
  <c r="DJ156" i="3" s="1"/>
  <c r="DH343" i="3"/>
  <c r="DH387" i="3"/>
  <c r="R32" i="1"/>
  <c r="V71" i="8"/>
  <c r="K78" i="8" s="1"/>
  <c r="V65" i="7"/>
  <c r="J72" i="7" s="1"/>
  <c r="R137" i="1"/>
  <c r="GK137" i="1" s="1"/>
  <c r="GM137" i="1" s="1"/>
  <c r="GP137" i="1" s="1"/>
  <c r="V148" i="7"/>
  <c r="V154" i="8"/>
  <c r="BY127" i="1"/>
  <c r="K199" i="8"/>
  <c r="J193" i="7"/>
  <c r="CY213" i="1"/>
  <c r="X213" i="1" s="1"/>
  <c r="U141" i="1"/>
  <c r="CY314" i="1"/>
  <c r="X314" i="1" s="1"/>
  <c r="R342" i="7"/>
  <c r="J345" i="7" s="1"/>
  <c r="R348" i="8"/>
  <c r="K351" i="8" s="1"/>
  <c r="T390" i="8"/>
  <c r="K394" i="8" s="1"/>
  <c r="T384" i="7"/>
  <c r="J388" i="7" s="1"/>
  <c r="GM416" i="1"/>
  <c r="GP416" i="1" s="1"/>
  <c r="R572" i="1"/>
  <c r="GK572" i="1" s="1"/>
  <c r="V743" i="8"/>
  <c r="V737" i="7"/>
  <c r="R552" i="7"/>
  <c r="J555" i="7" s="1"/>
  <c r="R558" i="8"/>
  <c r="K561" i="8" s="1"/>
  <c r="CY560" i="1"/>
  <c r="X560" i="1" s="1"/>
  <c r="CZ550" i="1"/>
  <c r="Y550" i="1" s="1"/>
  <c r="GM550" i="1" s="1"/>
  <c r="GP550" i="1" s="1"/>
  <c r="AP593" i="1"/>
  <c r="F602" i="1" s="1"/>
  <c r="K53" i="8"/>
  <c r="J47" i="7"/>
  <c r="K434" i="8"/>
  <c r="J428" i="7"/>
  <c r="DG409" i="3"/>
  <c r="DF409" i="3"/>
  <c r="CZ548" i="1"/>
  <c r="Y548" i="1" s="1"/>
  <c r="J641" i="7"/>
  <c r="K647" i="8"/>
  <c r="DF159" i="3"/>
  <c r="DG159" i="3"/>
  <c r="DJ159" i="3" s="1"/>
  <c r="DH159" i="3"/>
  <c r="DI159" i="3"/>
  <c r="I530" i="7"/>
  <c r="K283" i="8"/>
  <c r="J277" i="7"/>
  <c r="R578" i="1"/>
  <c r="GK578" i="1" s="1"/>
  <c r="GM578" i="1" s="1"/>
  <c r="GP578" i="1" s="1"/>
  <c r="V761" i="7"/>
  <c r="V767" i="8"/>
  <c r="V55" i="7"/>
  <c r="J62" i="7" s="1"/>
  <c r="V61" i="8"/>
  <c r="K68" i="8" s="1"/>
  <c r="R31" i="1"/>
  <c r="R321" i="8"/>
  <c r="K326" i="8" s="1"/>
  <c r="R315" i="7"/>
  <c r="J320" i="7" s="1"/>
  <c r="GM370" i="1"/>
  <c r="GP370" i="1" s="1"/>
  <c r="CZ495" i="1"/>
  <c r="Y495" i="1" s="1"/>
  <c r="K468" i="8"/>
  <c r="J462" i="7"/>
  <c r="CY495" i="1"/>
  <c r="X495" i="1" s="1"/>
  <c r="DH250" i="3"/>
  <c r="DI250" i="3"/>
  <c r="DJ250" i="3" s="1"/>
  <c r="DG250" i="3"/>
  <c r="DF250" i="3"/>
  <c r="R33" i="1"/>
  <c r="V75" i="7"/>
  <c r="J82" i="7" s="1"/>
  <c r="V81" i="8"/>
  <c r="K88" i="8" s="1"/>
  <c r="T98" i="8"/>
  <c r="K102" i="8" s="1"/>
  <c r="T92" i="7"/>
  <c r="J96" i="7" s="1"/>
  <c r="R86" i="1"/>
  <c r="V106" i="7"/>
  <c r="V112" i="8"/>
  <c r="CP138" i="1"/>
  <c r="O138" i="1" s="1"/>
  <c r="GM138" i="1" s="1"/>
  <c r="GP138" i="1" s="1"/>
  <c r="K163" i="8"/>
  <c r="J157" i="7"/>
  <c r="GM319" i="1"/>
  <c r="GP319" i="1" s="1"/>
  <c r="R271" i="8"/>
  <c r="K276" i="8" s="1"/>
  <c r="R265" i="7"/>
  <c r="J270" i="7" s="1"/>
  <c r="R509" i="1"/>
  <c r="GK509" i="1" s="1"/>
  <c r="GM509" i="1" s="1"/>
  <c r="GP509" i="1" s="1"/>
  <c r="V509" i="8"/>
  <c r="V503" i="7"/>
  <c r="K313" i="8"/>
  <c r="J307" i="7"/>
  <c r="K580" i="8"/>
  <c r="J574" i="7"/>
  <c r="J543" i="8"/>
  <c r="R533" i="1"/>
  <c r="GK533" i="1" s="1"/>
  <c r="V573" i="7"/>
  <c r="V579" i="8"/>
  <c r="GM357" i="1"/>
  <c r="GP357" i="1" s="1"/>
  <c r="T653" i="8"/>
  <c r="K657" i="8" s="1"/>
  <c r="T647" i="7"/>
  <c r="J651" i="7" s="1"/>
  <c r="J518" i="7"/>
  <c r="K524" i="8"/>
  <c r="GM527" i="1"/>
  <c r="GP527" i="1" s="1"/>
  <c r="R390" i="8"/>
  <c r="K393" i="8" s="1"/>
  <c r="R384" i="7"/>
  <c r="J387" i="7" s="1"/>
  <c r="CP568" i="1"/>
  <c r="O568" i="1" s="1"/>
  <c r="K730" i="8"/>
  <c r="J724" i="7"/>
  <c r="CI593" i="1"/>
  <c r="CI483" i="1" s="1"/>
  <c r="R138" i="1"/>
  <c r="GK138" i="1" s="1"/>
  <c r="V161" i="8"/>
  <c r="V155" i="7"/>
  <c r="CY350" i="1"/>
  <c r="X350" i="1" s="1"/>
  <c r="K370" i="8"/>
  <c r="J364" i="7"/>
  <c r="CZ350" i="1"/>
  <c r="Y350" i="1" s="1"/>
  <c r="DF387" i="3"/>
  <c r="AJ226" i="1"/>
  <c r="W226" i="1" s="1"/>
  <c r="T50" i="8"/>
  <c r="K57" i="8" s="1"/>
  <c r="T44" i="7"/>
  <c r="J51" i="7" s="1"/>
  <c r="AP141" i="1"/>
  <c r="AP127" i="1" s="1"/>
  <c r="R321" i="1"/>
  <c r="V305" i="7"/>
  <c r="J312" i="7" s="1"/>
  <c r="V311" i="8"/>
  <c r="K318" i="8" s="1"/>
  <c r="GM320" i="1"/>
  <c r="GP320" i="1" s="1"/>
  <c r="T301" i="8"/>
  <c r="K307" i="8" s="1"/>
  <c r="T295" i="7"/>
  <c r="J301" i="7" s="1"/>
  <c r="R495" i="1"/>
  <c r="V461" i="7"/>
  <c r="V467" i="8"/>
  <c r="T482" i="7"/>
  <c r="J486" i="7" s="1"/>
  <c r="T488" i="8"/>
  <c r="K492" i="8" s="1"/>
  <c r="CP583" i="1"/>
  <c r="O583" i="1" s="1"/>
  <c r="GM583" i="1" s="1"/>
  <c r="GP583" i="1" s="1"/>
  <c r="CP574" i="1"/>
  <c r="O574" i="1" s="1"/>
  <c r="K754" i="8"/>
  <c r="J748" i="7"/>
  <c r="CP570" i="1"/>
  <c r="O570" i="1" s="1"/>
  <c r="GM570" i="1" s="1"/>
  <c r="GP570" i="1" s="1"/>
  <c r="R646" i="8"/>
  <c r="K649" i="8" s="1"/>
  <c r="R640" i="7"/>
  <c r="J643" i="7" s="1"/>
  <c r="GM512" i="1"/>
  <c r="GP512" i="1" s="1"/>
  <c r="R531" i="1"/>
  <c r="GK531" i="1" s="1"/>
  <c r="V572" i="8"/>
  <c r="V566" i="7"/>
  <c r="GM551" i="1"/>
  <c r="GP551" i="1" s="1"/>
  <c r="K349" i="8"/>
  <c r="J343" i="7"/>
  <c r="J37" i="7"/>
  <c r="K43" i="8"/>
  <c r="V531" i="7"/>
  <c r="V537" i="8"/>
  <c r="R519" i="1"/>
  <c r="GK519" i="1" s="1"/>
  <c r="J483" i="7"/>
  <c r="K489" i="8"/>
  <c r="J57" i="7"/>
  <c r="K63" i="8"/>
  <c r="R535" i="1"/>
  <c r="GK535" i="1" s="1"/>
  <c r="V586" i="8"/>
  <c r="V580" i="7"/>
  <c r="L607" i="8"/>
  <c r="K601" i="7"/>
  <c r="DG493" i="3"/>
  <c r="DH493" i="3"/>
  <c r="DI493" i="3"/>
  <c r="DJ493" i="3" s="1"/>
  <c r="DF493" i="3"/>
  <c r="K399" i="8"/>
  <c r="J393" i="7"/>
  <c r="J385" i="7"/>
  <c r="K391" i="8"/>
  <c r="K413" i="8"/>
  <c r="J407" i="7"/>
  <c r="K698" i="8"/>
  <c r="J692" i="7"/>
  <c r="GM326" i="1"/>
  <c r="GP326" i="1" s="1"/>
  <c r="R576" i="1"/>
  <c r="GK576" i="1" s="1"/>
  <c r="V759" i="8"/>
  <c r="V753" i="7"/>
  <c r="R30" i="1"/>
  <c r="V50" i="8"/>
  <c r="K58" i="8" s="1"/>
  <c r="V44" i="7"/>
  <c r="J52" i="7" s="1"/>
  <c r="AD141" i="1"/>
  <c r="Q141" i="1" s="1"/>
  <c r="DF4" i="3"/>
  <c r="DG4" i="3"/>
  <c r="DH4" i="3"/>
  <c r="K697" i="8"/>
  <c r="J691" i="7"/>
  <c r="DG387" i="3"/>
  <c r="CP523" i="1"/>
  <c r="O523" i="1" s="1"/>
  <c r="GM523" i="1" s="1"/>
  <c r="GP523" i="1" s="1"/>
  <c r="DI18" i="3"/>
  <c r="DJ18" i="3" s="1"/>
  <c r="DF18" i="3"/>
  <c r="K745" i="8"/>
  <c r="J739" i="7"/>
  <c r="R541" i="1"/>
  <c r="GK541" i="1" s="1"/>
  <c r="GM541" i="1" s="1"/>
  <c r="GP541" i="1" s="1"/>
  <c r="V609" i="8"/>
  <c r="V603" i="7"/>
  <c r="GK306" i="1"/>
  <c r="J268" i="7"/>
  <c r="K274" i="8"/>
  <c r="GK296" i="1"/>
  <c r="K257" i="8"/>
  <c r="J251" i="7"/>
  <c r="K235" i="8"/>
  <c r="J229" i="7"/>
  <c r="CP366" i="1"/>
  <c r="O366" i="1" s="1"/>
  <c r="J536" i="8"/>
  <c r="GM136" i="1"/>
  <c r="GP136" i="1" s="1"/>
  <c r="T145" i="8"/>
  <c r="K150" i="8" s="1"/>
  <c r="T139" i="7"/>
  <c r="J144" i="7" s="1"/>
  <c r="GM301" i="1"/>
  <c r="GP301" i="1" s="1"/>
  <c r="GM514" i="1"/>
  <c r="GP514" i="1" s="1"/>
  <c r="GM563" i="1"/>
  <c r="GP563" i="1" s="1"/>
  <c r="J716" i="7"/>
  <c r="K722" i="8"/>
  <c r="T132" i="7"/>
  <c r="J136" i="7" s="1"/>
  <c r="T138" i="8"/>
  <c r="K142" i="8" s="1"/>
  <c r="R50" i="8"/>
  <c r="K56" i="8" s="1"/>
  <c r="R44" i="7"/>
  <c r="J50" i="7" s="1"/>
  <c r="R334" i="1"/>
  <c r="V338" i="8"/>
  <c r="K345" i="8" s="1"/>
  <c r="V332" i="7"/>
  <c r="J339" i="7" s="1"/>
  <c r="GM311" i="1"/>
  <c r="GP311" i="1" s="1"/>
  <c r="R350" i="1"/>
  <c r="GK350" i="1" s="1"/>
  <c r="V363" i="7"/>
  <c r="V369" i="8"/>
  <c r="R301" i="8"/>
  <c r="K306" i="8" s="1"/>
  <c r="R295" i="7"/>
  <c r="J300" i="7" s="1"/>
  <c r="CP495" i="1"/>
  <c r="O495" i="1" s="1"/>
  <c r="R488" i="8"/>
  <c r="K491" i="8" s="1"/>
  <c r="R482" i="7"/>
  <c r="J485" i="7" s="1"/>
  <c r="I488" i="7" s="1"/>
  <c r="CP575" i="1"/>
  <c r="O575" i="1" s="1"/>
  <c r="GM575" i="1" s="1"/>
  <c r="GP575" i="1" s="1"/>
  <c r="K593" i="7"/>
  <c r="L599" i="8"/>
  <c r="T524" i="7"/>
  <c r="J528" i="7" s="1"/>
  <c r="T530" i="8"/>
  <c r="K534" i="8" s="1"/>
  <c r="DF198" i="3"/>
  <c r="DI490" i="3"/>
  <c r="R132" i="7"/>
  <c r="J135" i="7" s="1"/>
  <c r="I138" i="7" s="1"/>
  <c r="R138" i="8"/>
  <c r="K141" i="8" s="1"/>
  <c r="J144" i="8" s="1"/>
  <c r="CZ83" i="1"/>
  <c r="Y83" i="1" s="1"/>
  <c r="CP350" i="1"/>
  <c r="O350" i="1" s="1"/>
  <c r="CZ221" i="1"/>
  <c r="Y221" i="1" s="1"/>
  <c r="J491" i="7"/>
  <c r="K497" i="8"/>
  <c r="F618" i="1"/>
  <c r="R595" i="7"/>
  <c r="J599" i="7" s="1"/>
  <c r="R601" i="8"/>
  <c r="K605" i="8" s="1"/>
  <c r="CP554" i="1"/>
  <c r="O554" i="1" s="1"/>
  <c r="GM554" i="1" s="1"/>
  <c r="GP554" i="1" s="1"/>
  <c r="J674" i="7"/>
  <c r="K680" i="8"/>
  <c r="R546" i="1"/>
  <c r="GK546" i="1" s="1"/>
  <c r="V632" i="8"/>
  <c r="V626" i="7"/>
  <c r="R549" i="1"/>
  <c r="GK549" i="1" s="1"/>
  <c r="V647" i="7"/>
  <c r="V653" i="8"/>
  <c r="R530" i="8"/>
  <c r="K533" i="8" s="1"/>
  <c r="R524" i="7"/>
  <c r="J527" i="7" s="1"/>
  <c r="T777" i="7"/>
  <c r="J782" i="7" s="1"/>
  <c r="T783" i="8"/>
  <c r="K788" i="8" s="1"/>
  <c r="R330" i="1"/>
  <c r="GK330" i="1" s="1"/>
  <c r="V331" i="8"/>
  <c r="V325" i="7"/>
  <c r="J732" i="7"/>
  <c r="K738" i="8"/>
  <c r="DI153" i="3"/>
  <c r="DG153" i="3"/>
  <c r="DJ153" i="3" s="1"/>
  <c r="DF153" i="3"/>
  <c r="DH153" i="3"/>
  <c r="L807" i="8"/>
  <c r="K801" i="7"/>
  <c r="K559" i="8"/>
  <c r="J564" i="8" s="1"/>
  <c r="J553" i="7"/>
  <c r="DI268" i="3"/>
  <c r="DJ268" i="3" s="1"/>
  <c r="DH268" i="3"/>
  <c r="DF256" i="3"/>
  <c r="DH256" i="3"/>
  <c r="DI256" i="3"/>
  <c r="DJ256" i="3" s="1"/>
  <c r="DG256" i="3"/>
  <c r="K662" i="8"/>
  <c r="J656" i="7"/>
  <c r="J396" i="8"/>
  <c r="CZ492" i="1"/>
  <c r="Y492" i="1" s="1"/>
  <c r="K461" i="8"/>
  <c r="J455" i="7"/>
  <c r="GM559" i="1"/>
  <c r="GP559" i="1" s="1"/>
  <c r="DF156" i="3"/>
  <c r="DF490" i="3"/>
  <c r="GM298" i="1"/>
  <c r="GP298" i="1" s="1"/>
  <c r="R338" i="1"/>
  <c r="GK338" i="1" s="1"/>
  <c r="V342" i="7"/>
  <c r="V348" i="8"/>
  <c r="J351" i="7"/>
  <c r="I355" i="7" s="1"/>
  <c r="K357" i="8"/>
  <c r="CP318" i="1"/>
  <c r="O318" i="1" s="1"/>
  <c r="K305" i="8"/>
  <c r="J299" i="7"/>
  <c r="CZ334" i="1"/>
  <c r="Y334" i="1" s="1"/>
  <c r="R199" i="7"/>
  <c r="J205" i="7" s="1"/>
  <c r="R205" i="8"/>
  <c r="K211" i="8" s="1"/>
  <c r="R500" i="1"/>
  <c r="GK500" i="1" s="1"/>
  <c r="V482" i="7"/>
  <c r="V488" i="8"/>
  <c r="GM556" i="1"/>
  <c r="GP556" i="1" s="1"/>
  <c r="R611" i="7"/>
  <c r="J614" i="7" s="1"/>
  <c r="R617" i="8"/>
  <c r="K620" i="8" s="1"/>
  <c r="T565" i="8"/>
  <c r="K569" i="8" s="1"/>
  <c r="T559" i="7"/>
  <c r="J563" i="7" s="1"/>
  <c r="AG593" i="1"/>
  <c r="AG483" i="1" s="1"/>
  <c r="R593" i="8"/>
  <c r="K597" i="8" s="1"/>
  <c r="R587" i="7"/>
  <c r="J591" i="7" s="1"/>
  <c r="R783" i="8"/>
  <c r="K787" i="8" s="1"/>
  <c r="R777" i="7"/>
  <c r="J781" i="7" s="1"/>
  <c r="J740" i="7"/>
  <c r="K746" i="8"/>
  <c r="J750" i="8" s="1"/>
  <c r="V751" i="8"/>
  <c r="V745" i="7"/>
  <c r="J287" i="7"/>
  <c r="K293" i="8"/>
  <c r="K72" i="8"/>
  <c r="J66" i="7"/>
  <c r="CY32" i="1"/>
  <c r="X32" i="1" s="1"/>
  <c r="CZ32" i="1"/>
  <c r="Y32" i="1" s="1"/>
  <c r="AL44" i="1" s="1"/>
  <c r="CZ542" i="1"/>
  <c r="Y542" i="1" s="1"/>
  <c r="K618" i="8"/>
  <c r="J612" i="7"/>
  <c r="K690" i="8"/>
  <c r="J684" i="7"/>
  <c r="J94" i="7"/>
  <c r="K100" i="8"/>
  <c r="CY84" i="1"/>
  <c r="X84" i="1" s="1"/>
  <c r="J606" i="7"/>
  <c r="K612" i="8"/>
  <c r="AK95" i="1"/>
  <c r="R99" i="7"/>
  <c r="J102" i="7" s="1"/>
  <c r="I105" i="7" s="1"/>
  <c r="R105" i="8"/>
  <c r="K108" i="8" s="1"/>
  <c r="J111" i="8" s="1"/>
  <c r="T271" i="8"/>
  <c r="K277" i="8" s="1"/>
  <c r="T265" i="7"/>
  <c r="J271" i="7" s="1"/>
  <c r="CP408" i="1"/>
  <c r="O408" i="1" s="1"/>
  <c r="J420" i="7"/>
  <c r="K426" i="8"/>
  <c r="R383" i="8"/>
  <c r="K386" i="8" s="1"/>
  <c r="R377" i="7"/>
  <c r="J380" i="7" s="1"/>
  <c r="DF20" i="3"/>
  <c r="DG20" i="3"/>
  <c r="DH20" i="3"/>
  <c r="DI20" i="3"/>
  <c r="DJ20" i="3" s="1"/>
  <c r="DI4" i="3"/>
  <c r="DJ4" i="3" s="1"/>
  <c r="J67" i="7"/>
  <c r="K73" i="8"/>
  <c r="K737" i="8"/>
  <c r="J731" i="7"/>
  <c r="R222" i="1"/>
  <c r="GK222" i="1" s="1"/>
  <c r="GM222" i="1" s="1"/>
  <c r="GP222" i="1" s="1"/>
  <c r="V210" i="7"/>
  <c r="V216" i="8"/>
  <c r="GM365" i="1"/>
  <c r="GP365" i="1" s="1"/>
  <c r="GM500" i="1"/>
  <c r="GP500" i="1" s="1"/>
  <c r="GM513" i="1"/>
  <c r="GP513" i="1" s="1"/>
  <c r="T234" i="8"/>
  <c r="K240" i="8" s="1"/>
  <c r="T228" i="7"/>
  <c r="J234" i="7" s="1"/>
  <c r="R565" i="8"/>
  <c r="K568" i="8" s="1"/>
  <c r="R559" i="7"/>
  <c r="J562" i="7" s="1"/>
  <c r="T609" i="8"/>
  <c r="K614" i="8" s="1"/>
  <c r="T603" i="7"/>
  <c r="J608" i="7" s="1"/>
  <c r="CP33" i="1"/>
  <c r="O33" i="1" s="1"/>
  <c r="CY504" i="1"/>
  <c r="X504" i="1" s="1"/>
  <c r="K503" i="8"/>
  <c r="J497" i="7"/>
  <c r="CZ504" i="1"/>
  <c r="Y504" i="1" s="1"/>
  <c r="J46" i="7"/>
  <c r="K52" i="8"/>
  <c r="K414" i="8"/>
  <c r="J408" i="7"/>
  <c r="K803" i="8"/>
  <c r="J797" i="7"/>
  <c r="R406" i="1"/>
  <c r="AE421" i="1" s="1"/>
  <c r="V412" i="8"/>
  <c r="K419" i="8" s="1"/>
  <c r="V406" i="7"/>
  <c r="J413" i="7" s="1"/>
  <c r="DF366" i="3"/>
  <c r="DI366" i="3"/>
  <c r="DJ366" i="3" s="1"/>
  <c r="DH366" i="3"/>
  <c r="DG366" i="3"/>
  <c r="T148" i="7"/>
  <c r="J152" i="7" s="1"/>
  <c r="T154" i="8"/>
  <c r="K158" i="8" s="1"/>
  <c r="R223" i="1"/>
  <c r="V218" i="7"/>
  <c r="J225" i="7" s="1"/>
  <c r="V224" i="8"/>
  <c r="K231" i="8" s="1"/>
  <c r="T362" i="8"/>
  <c r="K366" i="8" s="1"/>
  <c r="T356" i="7"/>
  <c r="J360" i="7" s="1"/>
  <c r="T315" i="7"/>
  <c r="J321" i="7" s="1"/>
  <c r="T321" i="8"/>
  <c r="K327" i="8" s="1"/>
  <c r="GM519" i="1"/>
  <c r="GP519" i="1" s="1"/>
  <c r="R234" i="8"/>
  <c r="K239" i="8" s="1"/>
  <c r="R228" i="7"/>
  <c r="J233" i="7" s="1"/>
  <c r="GM534" i="1"/>
  <c r="GP534" i="1" s="1"/>
  <c r="CP588" i="1"/>
  <c r="O588" i="1" s="1"/>
  <c r="R582" i="1"/>
  <c r="GK582" i="1" s="1"/>
  <c r="V777" i="7"/>
  <c r="V783" i="8"/>
  <c r="R587" i="1"/>
  <c r="GK587" i="1" s="1"/>
  <c r="GM587" i="1" s="1"/>
  <c r="GP587" i="1" s="1"/>
  <c r="V795" i="7"/>
  <c r="V801" i="8"/>
  <c r="K574" i="8"/>
  <c r="J568" i="7"/>
  <c r="R609" i="8"/>
  <c r="K613" i="8" s="1"/>
  <c r="R603" i="7"/>
  <c r="J607" i="7" s="1"/>
  <c r="R224" i="1"/>
  <c r="V234" i="8"/>
  <c r="K241" i="8" s="1"/>
  <c r="V228" i="7"/>
  <c r="J235" i="7" s="1"/>
  <c r="J589" i="7"/>
  <c r="K595" i="8"/>
  <c r="R580" i="7"/>
  <c r="J583" i="7" s="1"/>
  <c r="I586" i="7" s="1"/>
  <c r="R586" i="8"/>
  <c r="K589" i="8" s="1"/>
  <c r="J592" i="8" s="1"/>
  <c r="R542" i="1"/>
  <c r="GK542" i="1" s="1"/>
  <c r="V617" i="8"/>
  <c r="V611" i="7"/>
  <c r="CZ498" i="1"/>
  <c r="Y498" i="1" s="1"/>
  <c r="J476" i="7"/>
  <c r="K482" i="8"/>
  <c r="CY498" i="1"/>
  <c r="X498" i="1" s="1"/>
  <c r="J605" i="7"/>
  <c r="I610" i="7" s="1"/>
  <c r="K611" i="8"/>
  <c r="J192" i="7"/>
  <c r="K198" i="8"/>
  <c r="DF338" i="3"/>
  <c r="DI338" i="3"/>
  <c r="DG338" i="3"/>
  <c r="DJ338" i="3" s="1"/>
  <c r="DH338" i="3"/>
  <c r="R560" i="1"/>
  <c r="GK560" i="1" s="1"/>
  <c r="V689" i="7"/>
  <c r="V695" i="8"/>
  <c r="J286" i="7"/>
  <c r="K292" i="8"/>
  <c r="J715" i="7"/>
  <c r="I720" i="7" s="1"/>
  <c r="K721" i="8"/>
  <c r="R41" i="8"/>
  <c r="K46" i="8" s="1"/>
  <c r="R35" i="7"/>
  <c r="J40" i="7" s="1"/>
  <c r="GM132" i="1"/>
  <c r="GP132" i="1" s="1"/>
  <c r="CG226" i="1"/>
  <c r="CP348" i="1"/>
  <c r="O348" i="1" s="1"/>
  <c r="GM348" i="1" s="1"/>
  <c r="GP348" i="1" s="1"/>
  <c r="GM323" i="1"/>
  <c r="GP323" i="1" s="1"/>
  <c r="R432" i="8"/>
  <c r="K437" i="8" s="1"/>
  <c r="J441" i="8" s="1"/>
  <c r="R426" i="7"/>
  <c r="J431" i="7" s="1"/>
  <c r="I435" i="7" s="1"/>
  <c r="GM573" i="1"/>
  <c r="GP573" i="1" s="1"/>
  <c r="R566" i="1"/>
  <c r="GK566" i="1" s="1"/>
  <c r="V713" i="7"/>
  <c r="V719" i="8"/>
  <c r="DH34" i="3"/>
  <c r="DG34" i="3"/>
  <c r="DF34" i="3"/>
  <c r="K169" i="8"/>
  <c r="J163" i="7"/>
  <c r="CZ545" i="1"/>
  <c r="Y545" i="1" s="1"/>
  <c r="J620" i="7"/>
  <c r="K626" i="8"/>
  <c r="V454" i="7"/>
  <c r="V460" i="8"/>
  <c r="R492" i="1"/>
  <c r="GK492" i="1" s="1"/>
  <c r="R504" i="1"/>
  <c r="GK504" i="1" s="1"/>
  <c r="V502" i="8"/>
  <c r="V496" i="7"/>
  <c r="J780" i="7"/>
  <c r="K786" i="8"/>
  <c r="J790" i="8" s="1"/>
  <c r="J645" i="8"/>
  <c r="K294" i="8"/>
  <c r="J288" i="7"/>
  <c r="GK314" i="1"/>
  <c r="CZ553" i="1"/>
  <c r="Y553" i="1" s="1"/>
  <c r="R539" i="1"/>
  <c r="GK539" i="1" s="1"/>
  <c r="GM539" i="1" s="1"/>
  <c r="GP539" i="1" s="1"/>
  <c r="V587" i="7"/>
  <c r="V593" i="8"/>
  <c r="T801" i="8"/>
  <c r="K806" i="8" s="1"/>
  <c r="T795" i="7"/>
  <c r="J800" i="7" s="1"/>
  <c r="CP566" i="1"/>
  <c r="O566" i="1" s="1"/>
  <c r="GM566" i="1" s="1"/>
  <c r="GP566" i="1" s="1"/>
  <c r="J590" i="7"/>
  <c r="K596" i="8"/>
  <c r="DG218" i="3"/>
  <c r="DJ218" i="3" s="1"/>
  <c r="DI218" i="3"/>
  <c r="DF218" i="3"/>
  <c r="DH218" i="3"/>
  <c r="J417" i="7"/>
  <c r="K423" i="8"/>
  <c r="L232" i="8"/>
  <c r="K226" i="7"/>
  <c r="V264" i="8"/>
  <c r="V258" i="7"/>
  <c r="R300" i="1"/>
  <c r="GK300" i="1" s="1"/>
  <c r="GM300" i="1" s="1"/>
  <c r="GP300" i="1" s="1"/>
  <c r="J392" i="7"/>
  <c r="K398" i="8"/>
  <c r="CY366" i="1"/>
  <c r="X366" i="1" s="1"/>
  <c r="CZ366" i="1"/>
  <c r="Y366" i="1" s="1"/>
  <c r="K443" i="8"/>
  <c r="J437" i="7"/>
  <c r="K416" i="8"/>
  <c r="J410" i="7"/>
  <c r="K62" i="8"/>
  <c r="J56" i="7"/>
  <c r="DG357" i="3"/>
  <c r="DF357" i="3"/>
  <c r="K272" i="8"/>
  <c r="J266" i="7"/>
  <c r="DG443" i="3"/>
  <c r="DF443" i="3"/>
  <c r="DH443" i="3"/>
  <c r="DI443" i="3"/>
  <c r="DJ443" i="3" s="1"/>
  <c r="GM345" i="1"/>
  <c r="GP345" i="1" s="1"/>
  <c r="I154" i="7"/>
  <c r="BC292" i="1"/>
  <c r="F388" i="1"/>
  <c r="AO451" i="1"/>
  <c r="J212" i="7"/>
  <c r="K218" i="8"/>
  <c r="CY222" i="1"/>
  <c r="X222" i="1" s="1"/>
  <c r="CZ222" i="1"/>
  <c r="Y222" i="1" s="1"/>
  <c r="CY576" i="1"/>
  <c r="X576" i="1" s="1"/>
  <c r="K761" i="8"/>
  <c r="J755" i="7"/>
  <c r="R148" i="7"/>
  <c r="J151" i="7" s="1"/>
  <c r="R154" i="8"/>
  <c r="K157" i="8" s="1"/>
  <c r="J160" i="8" s="1"/>
  <c r="GM346" i="1"/>
  <c r="GP346" i="1" s="1"/>
  <c r="R362" i="8"/>
  <c r="K365" i="8" s="1"/>
  <c r="R356" i="7"/>
  <c r="J359" i="7" s="1"/>
  <c r="I362" i="7" s="1"/>
  <c r="K719" i="7"/>
  <c r="L725" i="8"/>
  <c r="R131" i="1"/>
  <c r="GK131" i="1" s="1"/>
  <c r="V132" i="7"/>
  <c r="V138" i="8"/>
  <c r="K82" i="8"/>
  <c r="J90" i="8" s="1"/>
  <c r="J76" i="7"/>
  <c r="I84" i="7" s="1"/>
  <c r="K340" i="8"/>
  <c r="J334" i="7"/>
  <c r="T118" i="7"/>
  <c r="J122" i="7" s="1"/>
  <c r="T124" i="8"/>
  <c r="K128" i="8" s="1"/>
  <c r="R318" i="1"/>
  <c r="V301" i="8"/>
  <c r="K308" i="8" s="1"/>
  <c r="V295" i="7"/>
  <c r="J302" i="7" s="1"/>
  <c r="T687" i="8"/>
  <c r="K692" i="8" s="1"/>
  <c r="T681" i="7"/>
  <c r="J686" i="7" s="1"/>
  <c r="DH490" i="3"/>
  <c r="T106" i="7"/>
  <c r="J110" i="7" s="1"/>
  <c r="T112" i="8"/>
  <c r="K116" i="8" s="1"/>
  <c r="CP83" i="1"/>
  <c r="O83" i="1" s="1"/>
  <c r="R118" i="7"/>
  <c r="J121" i="7" s="1"/>
  <c r="R124" i="8"/>
  <c r="K127" i="8" s="1"/>
  <c r="GM341" i="1"/>
  <c r="GP341" i="1" s="1"/>
  <c r="J297" i="7"/>
  <c r="K303" i="8"/>
  <c r="GM491" i="1"/>
  <c r="GP491" i="1" s="1"/>
  <c r="T474" i="8"/>
  <c r="K478" i="8" s="1"/>
  <c r="T468" i="7"/>
  <c r="J472" i="7" s="1"/>
  <c r="R795" i="7"/>
  <c r="J799" i="7" s="1"/>
  <c r="R801" i="8"/>
  <c r="K805" i="8" s="1"/>
  <c r="R573" i="7"/>
  <c r="J576" i="7" s="1"/>
  <c r="R579" i="8"/>
  <c r="K582" i="8" s="1"/>
  <c r="AQ593" i="1"/>
  <c r="F603" i="1" s="1"/>
  <c r="J504" i="7"/>
  <c r="K510" i="8"/>
  <c r="CZ330" i="1"/>
  <c r="Y330" i="1" s="1"/>
  <c r="J326" i="7"/>
  <c r="K332" i="8"/>
  <c r="CY330" i="1"/>
  <c r="X330" i="1" s="1"/>
  <c r="GM330" i="1" s="1"/>
  <c r="GP330" i="1" s="1"/>
  <c r="V687" i="8"/>
  <c r="V681" i="7"/>
  <c r="V376" i="8"/>
  <c r="V370" i="7"/>
  <c r="R354" i="1"/>
  <c r="GK354" i="1" s="1"/>
  <c r="GM354" i="1" s="1"/>
  <c r="GP354" i="1" s="1"/>
  <c r="CZ42" i="1"/>
  <c r="Y42" i="1" s="1"/>
  <c r="CP42" i="1"/>
  <c r="O42" i="1" s="1"/>
  <c r="GM42" i="1" s="1"/>
  <c r="GP42" i="1" s="1"/>
  <c r="AF141" i="1"/>
  <c r="AF127" i="1" s="1"/>
  <c r="K295" i="8"/>
  <c r="J289" i="7"/>
  <c r="GM363" i="1"/>
  <c r="GP363" i="1" s="1"/>
  <c r="CP338" i="1"/>
  <c r="O338" i="1" s="1"/>
  <c r="GM338" i="1" s="1"/>
  <c r="GP338" i="1" s="1"/>
  <c r="J344" i="7"/>
  <c r="K350" i="8"/>
  <c r="GM407" i="1"/>
  <c r="GP407" i="1" s="1"/>
  <c r="GM485" i="1"/>
  <c r="GP485" i="1" s="1"/>
  <c r="R474" i="8"/>
  <c r="K477" i="8" s="1"/>
  <c r="R468" i="7"/>
  <c r="J471" i="7" s="1"/>
  <c r="I474" i="7" s="1"/>
  <c r="CP557" i="1"/>
  <c r="O557" i="1" s="1"/>
  <c r="GM557" i="1" s="1"/>
  <c r="GP557" i="1" s="1"/>
  <c r="CP542" i="1"/>
  <c r="O542" i="1" s="1"/>
  <c r="J613" i="7"/>
  <c r="K619" i="8"/>
  <c r="T573" i="7"/>
  <c r="J577" i="7" s="1"/>
  <c r="T579" i="8"/>
  <c r="K583" i="8" s="1"/>
  <c r="K323" i="8"/>
  <c r="J317" i="7"/>
  <c r="K265" i="8"/>
  <c r="J270" i="8" s="1"/>
  <c r="J259" i="7"/>
  <c r="T376" i="8"/>
  <c r="K380" i="8" s="1"/>
  <c r="J382" i="8" s="1"/>
  <c r="T370" i="7"/>
  <c r="J374" i="7" s="1"/>
  <c r="I376" i="7" s="1"/>
  <c r="CP548" i="1"/>
  <c r="O548" i="1" s="1"/>
  <c r="GM548" i="1" s="1"/>
  <c r="GP548" i="1" s="1"/>
  <c r="R221" i="1"/>
  <c r="V199" i="7"/>
  <c r="J207" i="7" s="1"/>
  <c r="V205" i="8"/>
  <c r="K213" i="8" s="1"/>
  <c r="K312" i="8"/>
  <c r="J306" i="7"/>
  <c r="K669" i="8"/>
  <c r="J663" i="7"/>
  <c r="CP334" i="1"/>
  <c r="O334" i="1" s="1"/>
  <c r="K342" i="8"/>
  <c r="J336" i="7"/>
  <c r="T41" i="8"/>
  <c r="K47" i="8" s="1"/>
  <c r="T35" i="7"/>
  <c r="J41" i="7" s="1"/>
  <c r="R75" i="7"/>
  <c r="J80" i="7" s="1"/>
  <c r="R81" i="8"/>
  <c r="K86" i="8" s="1"/>
  <c r="GM549" i="1"/>
  <c r="GP549" i="1" s="1"/>
  <c r="T566" i="7"/>
  <c r="J570" i="7" s="1"/>
  <c r="T572" i="8"/>
  <c r="K576" i="8" s="1"/>
  <c r="R362" i="1"/>
  <c r="GK362" i="1" s="1"/>
  <c r="GM362" i="1" s="1"/>
  <c r="GP362" i="1" s="1"/>
  <c r="V390" i="8"/>
  <c r="V384" i="7"/>
  <c r="AL177" i="1"/>
  <c r="T180" i="8"/>
  <c r="K184" i="8" s="1"/>
  <c r="T174" i="7"/>
  <c r="J178" i="7" s="1"/>
  <c r="T355" i="8"/>
  <c r="K359" i="8" s="1"/>
  <c r="T349" i="7"/>
  <c r="J353" i="7" s="1"/>
  <c r="GM356" i="1"/>
  <c r="GP356" i="1" s="1"/>
  <c r="T509" i="8"/>
  <c r="K513" i="8" s="1"/>
  <c r="T503" i="7"/>
  <c r="J507" i="7" s="1"/>
  <c r="T632" i="8"/>
  <c r="K636" i="8" s="1"/>
  <c r="T626" i="7"/>
  <c r="J630" i="7" s="1"/>
  <c r="R515" i="1"/>
  <c r="GK515" i="1" s="1"/>
  <c r="V523" i="8"/>
  <c r="V517" i="7"/>
  <c r="CP553" i="1"/>
  <c r="O553" i="1" s="1"/>
  <c r="K672" i="8"/>
  <c r="J666" i="7"/>
  <c r="CY588" i="1"/>
  <c r="X588" i="1" s="1"/>
  <c r="R672" i="7"/>
  <c r="J675" i="7" s="1"/>
  <c r="I678" i="7" s="1"/>
  <c r="R678" i="8"/>
  <c r="K681" i="8" s="1"/>
  <c r="R572" i="8"/>
  <c r="K575" i="8" s="1"/>
  <c r="R566" i="7"/>
  <c r="J569" i="7" s="1"/>
  <c r="L59" i="8"/>
  <c r="K53" i="7"/>
  <c r="L765" i="8"/>
  <c r="K759" i="7"/>
  <c r="L615" i="8"/>
  <c r="K609" i="7"/>
  <c r="K339" i="8"/>
  <c r="J333" i="7"/>
  <c r="CZ564" i="1"/>
  <c r="Y564" i="1" s="1"/>
  <c r="J707" i="7"/>
  <c r="K713" i="8"/>
  <c r="CY564" i="1"/>
  <c r="X564" i="1" s="1"/>
  <c r="DG274" i="3"/>
  <c r="DH274" i="3"/>
  <c r="DF274" i="3"/>
  <c r="DI274" i="3"/>
  <c r="DJ274" i="3" s="1"/>
  <c r="GK412" i="1"/>
  <c r="GM412" i="1" s="1"/>
  <c r="GP412" i="1" s="1"/>
  <c r="J439" i="7"/>
  <c r="K445" i="8"/>
  <c r="K83" i="8"/>
  <c r="J77" i="7"/>
  <c r="CY546" i="1"/>
  <c r="X546" i="1" s="1"/>
  <c r="GM546" i="1" s="1"/>
  <c r="GP546" i="1" s="1"/>
  <c r="J627" i="7"/>
  <c r="K633" i="8"/>
  <c r="AH44" i="1"/>
  <c r="K785" i="8"/>
  <c r="J779" i="7"/>
  <c r="R681" i="7"/>
  <c r="J685" i="7" s="1"/>
  <c r="I688" i="7" s="1"/>
  <c r="R687" i="8"/>
  <c r="K691" i="8" s="1"/>
  <c r="T787" i="7"/>
  <c r="J792" i="7" s="1"/>
  <c r="T793" i="8"/>
  <c r="K798" i="8" s="1"/>
  <c r="J808" i="8"/>
  <c r="F242" i="1"/>
  <c r="BC209" i="1"/>
  <c r="I112" i="7"/>
  <c r="I752" i="7"/>
  <c r="CP321" i="1"/>
  <c r="O321" i="1" s="1"/>
  <c r="K255" i="8"/>
  <c r="J249" i="7"/>
  <c r="CY296" i="1"/>
  <c r="X296" i="1" s="1"/>
  <c r="CZ296" i="1"/>
  <c r="Y296" i="1" s="1"/>
  <c r="R787" i="7"/>
  <c r="J791" i="7" s="1"/>
  <c r="R793" i="8"/>
  <c r="K797" i="8" s="1"/>
  <c r="F202" i="1"/>
  <c r="BD173" i="1"/>
  <c r="R112" i="8"/>
  <c r="K115" i="8" s="1"/>
  <c r="R106" i="7"/>
  <c r="J109" i="7" s="1"/>
  <c r="J560" i="7"/>
  <c r="K566" i="8"/>
  <c r="J571" i="8" s="1"/>
  <c r="K302" i="8"/>
  <c r="J296" i="7"/>
  <c r="K640" i="8"/>
  <c r="J634" i="7"/>
  <c r="R761" i="7"/>
  <c r="J765" i="7" s="1"/>
  <c r="I768" i="7" s="1"/>
  <c r="R767" i="8"/>
  <c r="K771" i="8" s="1"/>
  <c r="J774" i="8" s="1"/>
  <c r="J119" i="7"/>
  <c r="I124" i="7" s="1"/>
  <c r="K125" i="8"/>
  <c r="J130" i="8" s="1"/>
  <c r="CZ540" i="1"/>
  <c r="Y540" i="1" s="1"/>
  <c r="K603" i="8"/>
  <c r="J597" i="7"/>
  <c r="L222" i="8"/>
  <c r="K216" i="7"/>
  <c r="CZ521" i="1"/>
  <c r="Y521" i="1" s="1"/>
  <c r="J539" i="7"/>
  <c r="K545" i="8"/>
  <c r="CY521" i="1"/>
  <c r="X521" i="1" s="1"/>
  <c r="CY138" i="1"/>
  <c r="X138" i="1" s="1"/>
  <c r="J156" i="7"/>
  <c r="K162" i="8"/>
  <c r="K266" i="8"/>
  <c r="J260" i="7"/>
  <c r="K132" i="8"/>
  <c r="J137" i="8" s="1"/>
  <c r="J126" i="7"/>
  <c r="CP576" i="1"/>
  <c r="O576" i="1" s="1"/>
  <c r="GM576" i="1" s="1"/>
  <c r="GP576" i="1" s="1"/>
  <c r="J756" i="7"/>
  <c r="K762" i="8"/>
  <c r="AK177" i="1"/>
  <c r="X177" i="1" s="1"/>
  <c r="R180" i="8"/>
  <c r="K183" i="8" s="1"/>
  <c r="J186" i="8" s="1"/>
  <c r="R174" i="7"/>
  <c r="J177" i="7" s="1"/>
  <c r="I180" i="7" s="1"/>
  <c r="R129" i="1"/>
  <c r="V118" i="7"/>
  <c r="V124" i="8"/>
  <c r="R349" i="7"/>
  <c r="J352" i="7" s="1"/>
  <c r="R355" i="8"/>
  <c r="K358" i="8" s="1"/>
  <c r="T654" i="7"/>
  <c r="J659" i="7" s="1"/>
  <c r="T660" i="8"/>
  <c r="K665" i="8" s="1"/>
  <c r="V41" i="8"/>
  <c r="V35" i="7"/>
  <c r="R28" i="1"/>
  <c r="GK28" i="1" s="1"/>
  <c r="GM349" i="1"/>
  <c r="GP349" i="1" s="1"/>
  <c r="GM521" i="1"/>
  <c r="GP521" i="1" s="1"/>
  <c r="R654" i="7"/>
  <c r="J658" i="7" s="1"/>
  <c r="I661" i="7" s="1"/>
  <c r="R660" i="8"/>
  <c r="K664" i="8" s="1"/>
  <c r="BA177" i="1"/>
  <c r="CJ173" i="1"/>
  <c r="GK175" i="1"/>
  <c r="AE177" i="1"/>
  <c r="AH226" i="1"/>
  <c r="U226" i="1" s="1"/>
  <c r="K197" i="7"/>
  <c r="L203" i="8"/>
  <c r="GM344" i="1"/>
  <c r="GP344" i="1" s="1"/>
  <c r="R516" i="8"/>
  <c r="K519" i="8" s="1"/>
  <c r="J522" i="8" s="1"/>
  <c r="R510" i="7"/>
  <c r="J513" i="7" s="1"/>
  <c r="T719" i="8"/>
  <c r="K724" i="8" s="1"/>
  <c r="T713" i="7"/>
  <c r="J718" i="7" s="1"/>
  <c r="T61" i="8"/>
  <c r="K67" i="8" s="1"/>
  <c r="T55" i="7"/>
  <c r="J61" i="7" s="1"/>
  <c r="J221" i="7"/>
  <c r="K227" i="8"/>
  <c r="R410" i="1"/>
  <c r="V432" i="8"/>
  <c r="K439" i="8" s="1"/>
  <c r="V426" i="7"/>
  <c r="J433" i="7" s="1"/>
  <c r="GM352" i="1"/>
  <c r="GP352" i="1" s="1"/>
  <c r="AO404" i="1"/>
  <c r="R502" i="1"/>
  <c r="GK502" i="1" s="1"/>
  <c r="V489" i="7"/>
  <c r="V495" i="8"/>
  <c r="T383" i="8"/>
  <c r="K387" i="8" s="1"/>
  <c r="J389" i="8" s="1"/>
  <c r="T377" i="7"/>
  <c r="J381" i="7" s="1"/>
  <c r="GM564" i="1"/>
  <c r="GP564" i="1" s="1"/>
  <c r="T727" i="8"/>
  <c r="K732" i="8" s="1"/>
  <c r="T721" i="7"/>
  <c r="J726" i="7" s="1"/>
  <c r="DG343" i="3"/>
  <c r="R55" i="7"/>
  <c r="J60" i="7" s="1"/>
  <c r="R61" i="8"/>
  <c r="K66" i="8" s="1"/>
  <c r="GM37" i="1"/>
  <c r="GP37" i="1" s="1"/>
  <c r="K196" i="8"/>
  <c r="J190" i="7"/>
  <c r="CP224" i="1"/>
  <c r="O224" i="1" s="1"/>
  <c r="J230" i="7"/>
  <c r="K236" i="8"/>
  <c r="GM332" i="1"/>
  <c r="GP332" i="1" s="1"/>
  <c r="T258" i="7"/>
  <c r="J262" i="7" s="1"/>
  <c r="T264" i="8"/>
  <c r="K268" i="8" s="1"/>
  <c r="T412" i="8"/>
  <c r="K418" i="8" s="1"/>
  <c r="T406" i="7"/>
  <c r="J412" i="7" s="1"/>
  <c r="T697" i="7"/>
  <c r="J702" i="7" s="1"/>
  <c r="T703" i="8"/>
  <c r="K708" i="8" s="1"/>
  <c r="GM572" i="1"/>
  <c r="GP572" i="1" s="1"/>
  <c r="CP533" i="1"/>
  <c r="O533" i="1" s="1"/>
  <c r="GM533" i="1" s="1"/>
  <c r="GP533" i="1" s="1"/>
  <c r="J575" i="7"/>
  <c r="K581" i="8"/>
  <c r="J585" i="8" s="1"/>
  <c r="CZ515" i="1"/>
  <c r="Y515" i="1" s="1"/>
  <c r="GM515" i="1" s="1"/>
  <c r="GP515" i="1" s="1"/>
  <c r="GM529" i="1"/>
  <c r="GP529" i="1" s="1"/>
  <c r="GM537" i="1"/>
  <c r="GP537" i="1" s="1"/>
  <c r="GM591" i="1"/>
  <c r="GP591" i="1" s="1"/>
  <c r="T743" i="8"/>
  <c r="K748" i="8" s="1"/>
  <c r="T737" i="7"/>
  <c r="J742" i="7" s="1"/>
  <c r="R727" i="8"/>
  <c r="K731" i="8" s="1"/>
  <c r="J734" i="8" s="1"/>
  <c r="R721" i="7"/>
  <c r="J725" i="7" s="1"/>
  <c r="I728" i="7" s="1"/>
  <c r="CY29" i="1"/>
  <c r="X29" i="1" s="1"/>
  <c r="GM29" i="1" s="1"/>
  <c r="GP29" i="1" s="1"/>
  <c r="CZ29" i="1"/>
  <c r="Y29" i="1" s="1"/>
  <c r="CY502" i="1"/>
  <c r="X502" i="1" s="1"/>
  <c r="K496" i="8"/>
  <c r="J490" i="7"/>
  <c r="R310" i="1"/>
  <c r="V275" i="7"/>
  <c r="J282" i="7" s="1"/>
  <c r="V281" i="8"/>
  <c r="K288" i="8" s="1"/>
  <c r="R553" i="1"/>
  <c r="V662" i="7"/>
  <c r="J669" i="7" s="1"/>
  <c r="V668" i="8"/>
  <c r="K675" i="8" s="1"/>
  <c r="J567" i="7"/>
  <c r="I572" i="7" s="1"/>
  <c r="K573" i="8"/>
  <c r="CP139" i="1"/>
  <c r="O139" i="1" s="1"/>
  <c r="DI305" i="3"/>
  <c r="DJ305" i="3" s="1"/>
  <c r="DH305" i="3"/>
  <c r="DG305" i="3"/>
  <c r="DF305" i="3"/>
  <c r="BD209" i="1"/>
  <c r="F251" i="1"/>
  <c r="T305" i="7"/>
  <c r="J311" i="7" s="1"/>
  <c r="T311" i="8"/>
  <c r="K317" i="8" s="1"/>
  <c r="T432" i="8"/>
  <c r="K438" i="8" s="1"/>
  <c r="T426" i="7"/>
  <c r="J432" i="7" s="1"/>
  <c r="T767" i="8"/>
  <c r="K772" i="8" s="1"/>
  <c r="T761" i="7"/>
  <c r="J766" i="7" s="1"/>
  <c r="T672" i="7"/>
  <c r="J676" i="7" s="1"/>
  <c r="T678" i="8"/>
  <c r="K682" i="8" s="1"/>
  <c r="DH485" i="3"/>
  <c r="DF485" i="3"/>
  <c r="DI485" i="3"/>
  <c r="DJ485" i="3" s="1"/>
  <c r="DG485" i="3"/>
  <c r="R525" i="1"/>
  <c r="GK525" i="1" s="1"/>
  <c r="GM525" i="1" s="1"/>
  <c r="GP525" i="1" s="1"/>
  <c r="V558" i="8"/>
  <c r="V552" i="7"/>
  <c r="R509" i="8"/>
  <c r="K512" i="8" s="1"/>
  <c r="R503" i="7"/>
  <c r="J506" i="7" s="1"/>
  <c r="T639" i="8"/>
  <c r="K643" i="8" s="1"/>
  <c r="T633" i="7"/>
  <c r="J637" i="7" s="1"/>
  <c r="J191" i="7"/>
  <c r="K197" i="8"/>
  <c r="GM92" i="1"/>
  <c r="GP92" i="1" s="1"/>
  <c r="GM361" i="1"/>
  <c r="GP361" i="1" s="1"/>
  <c r="T516" i="8"/>
  <c r="K520" i="8" s="1"/>
  <c r="T510" i="7"/>
  <c r="J514" i="7" s="1"/>
  <c r="I516" i="7" s="1"/>
  <c r="R517" i="1"/>
  <c r="GK517" i="1" s="1"/>
  <c r="GM517" i="1" s="1"/>
  <c r="GP517" i="1" s="1"/>
  <c r="V524" i="7"/>
  <c r="V530" i="8"/>
  <c r="GM547" i="1"/>
  <c r="GP547" i="1" s="1"/>
  <c r="R639" i="8"/>
  <c r="K642" i="8" s="1"/>
  <c r="R633" i="7"/>
  <c r="J636" i="7" s="1"/>
  <c r="J38" i="7"/>
  <c r="K44" i="8"/>
  <c r="K552" i="8"/>
  <c r="J546" i="7"/>
  <c r="DF266" i="3"/>
  <c r="DG266" i="3"/>
  <c r="DH266" i="3"/>
  <c r="DI266" i="3"/>
  <c r="DJ266" i="3" s="1"/>
  <c r="R537" i="8"/>
  <c r="K540" i="8" s="1"/>
  <c r="R531" i="7"/>
  <c r="J534" i="7" s="1"/>
  <c r="I537" i="7" s="1"/>
  <c r="R523" i="1"/>
  <c r="GK523" i="1" s="1"/>
  <c r="V551" i="8"/>
  <c r="V545" i="7"/>
  <c r="T745" i="7"/>
  <c r="J750" i="7" s="1"/>
  <c r="T751" i="8"/>
  <c r="K756" i="8" s="1"/>
  <c r="R358" i="1"/>
  <c r="GK358" i="1" s="1"/>
  <c r="GM358" i="1" s="1"/>
  <c r="GP358" i="1" s="1"/>
  <c r="V377" i="7"/>
  <c r="V383" i="8"/>
  <c r="V787" i="7"/>
  <c r="V793" i="8"/>
  <c r="R585" i="1"/>
  <c r="GK585" i="1" s="1"/>
  <c r="T161" i="8"/>
  <c r="K165" i="8" s="1"/>
  <c r="T155" i="7"/>
  <c r="J159" i="7" s="1"/>
  <c r="R125" i="7"/>
  <c r="J128" i="7" s="1"/>
  <c r="R131" i="8"/>
  <c r="K134" i="8" s="1"/>
  <c r="CY139" i="1"/>
  <c r="X139" i="1" s="1"/>
  <c r="GM337" i="1"/>
  <c r="GP337" i="1" s="1"/>
  <c r="CZ314" i="1"/>
  <c r="Y314" i="1" s="1"/>
  <c r="R342" i="1"/>
  <c r="GK342" i="1" s="1"/>
  <c r="V355" i="8"/>
  <c r="V349" i="7"/>
  <c r="CZ338" i="1"/>
  <c r="Y338" i="1" s="1"/>
  <c r="AD421" i="1"/>
  <c r="Q421" i="1" s="1"/>
  <c r="J418" i="7"/>
  <c r="K424" i="8"/>
  <c r="R436" i="7"/>
  <c r="J441" i="7" s="1"/>
  <c r="R442" i="8"/>
  <c r="K447" i="8" s="1"/>
  <c r="J451" i="8" s="1"/>
  <c r="CY408" i="1"/>
  <c r="X408" i="1" s="1"/>
  <c r="GM331" i="1"/>
  <c r="GP331" i="1" s="1"/>
  <c r="GM569" i="1"/>
  <c r="GP569" i="1" s="1"/>
  <c r="CJ593" i="1"/>
  <c r="T552" i="7"/>
  <c r="J556" i="7" s="1"/>
  <c r="T558" i="8"/>
  <c r="K562" i="8" s="1"/>
  <c r="GM503" i="1"/>
  <c r="GP503" i="1" s="1"/>
  <c r="GM581" i="1"/>
  <c r="GP581" i="1" s="1"/>
  <c r="DG192" i="3"/>
  <c r="DI192" i="3"/>
  <c r="DJ192" i="3" s="1"/>
  <c r="DF192" i="3"/>
  <c r="DH192" i="3"/>
  <c r="AI226" i="1"/>
  <c r="CY562" i="1"/>
  <c r="X562" i="1" s="1"/>
  <c r="K705" i="8"/>
  <c r="J699" i="7"/>
  <c r="K654" i="8"/>
  <c r="J648" i="7"/>
  <c r="CY310" i="1"/>
  <c r="X310" i="1" s="1"/>
  <c r="K282" i="8"/>
  <c r="J276" i="7"/>
  <c r="CZ310" i="1"/>
  <c r="Y310" i="1" s="1"/>
  <c r="AL372" i="1" s="1"/>
  <c r="K146" i="8"/>
  <c r="J140" i="7"/>
  <c r="V624" i="8"/>
  <c r="V618" i="7"/>
  <c r="R545" i="1"/>
  <c r="GK545" i="1" s="1"/>
  <c r="CP585" i="1"/>
  <c r="O585" i="1" s="1"/>
  <c r="GM585" i="1" s="1"/>
  <c r="GP585" i="1" s="1"/>
  <c r="K796" i="8"/>
  <c r="J800" i="8" s="1"/>
  <c r="J790" i="7"/>
  <c r="K322" i="8"/>
  <c r="J316" i="7"/>
  <c r="T537" i="8"/>
  <c r="K541" i="8" s="1"/>
  <c r="T531" i="7"/>
  <c r="J535" i="7" s="1"/>
  <c r="CZ223" i="1"/>
  <c r="Y223" i="1" s="1"/>
  <c r="J220" i="7"/>
  <c r="K226" i="8"/>
  <c r="CY223" i="1"/>
  <c r="X223" i="1" s="1"/>
  <c r="BA593" i="1"/>
  <c r="CJ483" i="1"/>
  <c r="AK80" i="1"/>
  <c r="X95" i="1"/>
  <c r="GM36" i="1"/>
  <c r="GP36" i="1" s="1"/>
  <c r="BZ292" i="1"/>
  <c r="AQ372" i="1"/>
  <c r="CG372" i="1"/>
  <c r="DF514" i="3"/>
  <c r="DH514" i="3"/>
  <c r="DI514" i="3"/>
  <c r="DJ514" i="3" s="1"/>
  <c r="DG514" i="3"/>
  <c r="GM39" i="1"/>
  <c r="GP39" i="1" s="1"/>
  <c r="W44" i="1"/>
  <c r="AJ26" i="1"/>
  <c r="AJ127" i="1"/>
  <c r="W141" i="1"/>
  <c r="CP211" i="1"/>
  <c r="O211" i="1" s="1"/>
  <c r="GM211" i="1" s="1"/>
  <c r="GP211" i="1" s="1"/>
  <c r="AT209" i="1"/>
  <c r="F244" i="1"/>
  <c r="AX593" i="1"/>
  <c r="CG483" i="1"/>
  <c r="GM558" i="1"/>
  <c r="GP558" i="1" s="1"/>
  <c r="AS483" i="1"/>
  <c r="F610" i="1"/>
  <c r="DF8" i="3"/>
  <c r="DG8" i="3"/>
  <c r="DH8" i="3"/>
  <c r="DI8" i="3"/>
  <c r="DJ8" i="3" s="1"/>
  <c r="DG14" i="3"/>
  <c r="DH14" i="3"/>
  <c r="DI14" i="3"/>
  <c r="DJ14" i="3" s="1"/>
  <c r="DF14" i="3"/>
  <c r="AX44" i="1"/>
  <c r="CG26" i="1"/>
  <c r="AS80" i="1"/>
  <c r="F112" i="1"/>
  <c r="AS256" i="1"/>
  <c r="AS623" i="1" s="1"/>
  <c r="GM135" i="1"/>
  <c r="GP135" i="1" s="1"/>
  <c r="DF30" i="3"/>
  <c r="DJ30" i="3" s="1"/>
  <c r="DG30" i="3"/>
  <c r="DI30" i="3"/>
  <c r="DH30" i="3"/>
  <c r="AL173" i="1"/>
  <c r="Y177" i="1"/>
  <c r="CY218" i="1"/>
  <c r="X218" i="1" s="1"/>
  <c r="CZ218" i="1"/>
  <c r="Y218" i="1" s="1"/>
  <c r="BD292" i="1"/>
  <c r="F397" i="1"/>
  <c r="BD451" i="1"/>
  <c r="F239" i="1"/>
  <c r="BB209" i="1"/>
  <c r="CI209" i="1"/>
  <c r="AZ226" i="1"/>
  <c r="BY292" i="1"/>
  <c r="AP372" i="1"/>
  <c r="CI372" i="1"/>
  <c r="DF499" i="3"/>
  <c r="DJ499" i="3" s="1"/>
  <c r="DG499" i="3"/>
  <c r="DH499" i="3"/>
  <c r="DI499" i="3"/>
  <c r="GM414" i="1"/>
  <c r="GP414" i="1" s="1"/>
  <c r="GM588" i="1"/>
  <c r="GP588" i="1" s="1"/>
  <c r="CY570" i="1"/>
  <c r="X570" i="1" s="1"/>
  <c r="CZ570" i="1"/>
  <c r="Y570" i="1" s="1"/>
  <c r="CP419" i="1"/>
  <c r="O419" i="1" s="1"/>
  <c r="GM419" i="1" s="1"/>
  <c r="GP419" i="1" s="1"/>
  <c r="GM40" i="1"/>
  <c r="GP40" i="1" s="1"/>
  <c r="T141" i="1"/>
  <c r="AG127" i="1"/>
  <c r="BC80" i="1"/>
  <c r="F111" i="1"/>
  <c r="BC256" i="1"/>
  <c r="GM219" i="1"/>
  <c r="GP219" i="1" s="1"/>
  <c r="CJ209" i="1"/>
  <c r="BA226" i="1"/>
  <c r="CG209" i="1"/>
  <c r="AX226" i="1"/>
  <c r="AK372" i="1"/>
  <c r="AF404" i="1"/>
  <c r="S421" i="1"/>
  <c r="CP490" i="1"/>
  <c r="O490" i="1" s="1"/>
  <c r="V421" i="1"/>
  <c r="AI404" i="1"/>
  <c r="GM536" i="1"/>
  <c r="GP536" i="1" s="1"/>
  <c r="AQ483" i="1"/>
  <c r="DF220" i="3"/>
  <c r="DG220" i="3"/>
  <c r="DH220" i="3"/>
  <c r="DI220" i="3"/>
  <c r="DJ220" i="3" s="1"/>
  <c r="DF418" i="3"/>
  <c r="DG418" i="3"/>
  <c r="DH418" i="3"/>
  <c r="DI418" i="3"/>
  <c r="DJ418" i="3" s="1"/>
  <c r="CI26" i="1"/>
  <c r="AZ44" i="1"/>
  <c r="AO76" i="1"/>
  <c r="F260" i="1"/>
  <c r="AO623" i="1"/>
  <c r="F65" i="1"/>
  <c r="T26" i="1"/>
  <c r="CY220" i="1"/>
  <c r="X220" i="1" s="1"/>
  <c r="CZ220" i="1"/>
  <c r="Y220" i="1" s="1"/>
  <c r="AF226" i="1"/>
  <c r="DF28" i="3"/>
  <c r="DG28" i="3"/>
  <c r="DH28" i="3"/>
  <c r="DI28" i="3"/>
  <c r="DJ28" i="3" s="1"/>
  <c r="F235" i="1"/>
  <c r="AP209" i="1"/>
  <c r="AS127" i="1"/>
  <c r="F158" i="1"/>
  <c r="AQ209" i="1"/>
  <c r="F236" i="1"/>
  <c r="AJ292" i="1"/>
  <c r="W372" i="1"/>
  <c r="GM565" i="1"/>
  <c r="GP565" i="1" s="1"/>
  <c r="F195" i="1"/>
  <c r="AT173" i="1"/>
  <c r="AJ483" i="1"/>
  <c r="W593" i="1"/>
  <c r="GK30" i="1"/>
  <c r="GM30" i="1" s="1"/>
  <c r="GP30" i="1" s="1"/>
  <c r="DF155" i="3"/>
  <c r="DG155" i="3"/>
  <c r="DH155" i="3"/>
  <c r="DI155" i="3"/>
  <c r="DJ155" i="3" s="1"/>
  <c r="DH515" i="3"/>
  <c r="DI515" i="3"/>
  <c r="DF515" i="3"/>
  <c r="DJ515" i="3" s="1"/>
  <c r="DG515" i="3"/>
  <c r="V44" i="1"/>
  <c r="AI26" i="1"/>
  <c r="Q177" i="1"/>
  <c r="AD173" i="1"/>
  <c r="GM83" i="1"/>
  <c r="GP83" i="1" s="1"/>
  <c r="CI127" i="1"/>
  <c r="AZ141" i="1"/>
  <c r="F201" i="1"/>
  <c r="W173" i="1"/>
  <c r="AD209" i="1"/>
  <c r="Q226" i="1"/>
  <c r="CP218" i="1"/>
  <c r="O218" i="1" s="1"/>
  <c r="GM343" i="1"/>
  <c r="GP343" i="1" s="1"/>
  <c r="AS292" i="1"/>
  <c r="AS451" i="1"/>
  <c r="F389" i="1"/>
  <c r="BA421" i="1"/>
  <c r="CJ404" i="1"/>
  <c r="AL421" i="1"/>
  <c r="DH477" i="3"/>
  <c r="DI477" i="3"/>
  <c r="DJ477" i="3" s="1"/>
  <c r="DF477" i="3"/>
  <c r="DG477" i="3"/>
  <c r="CP368" i="1"/>
  <c r="O368" i="1" s="1"/>
  <c r="GM368" i="1" s="1"/>
  <c r="GP368" i="1" s="1"/>
  <c r="GM413" i="1"/>
  <c r="GP413" i="1" s="1"/>
  <c r="AH483" i="1"/>
  <c r="U593" i="1"/>
  <c r="GM582" i="1"/>
  <c r="GP582" i="1" s="1"/>
  <c r="AT141" i="1"/>
  <c r="CC127" i="1"/>
  <c r="DF27" i="3"/>
  <c r="DG27" i="3"/>
  <c r="DH27" i="3"/>
  <c r="DI27" i="3"/>
  <c r="DJ27" i="3" s="1"/>
  <c r="AC26" i="1"/>
  <c r="CE44" i="1"/>
  <c r="CF44" i="1"/>
  <c r="CH44" i="1"/>
  <c r="P44" i="1"/>
  <c r="DF486" i="3"/>
  <c r="DG486" i="3"/>
  <c r="DJ486" i="3" s="1"/>
  <c r="DH486" i="3"/>
  <c r="DI486" i="3"/>
  <c r="DF438" i="3"/>
  <c r="DG438" i="3"/>
  <c r="DH438" i="3"/>
  <c r="DI438" i="3"/>
  <c r="DJ438" i="3" s="1"/>
  <c r="AI80" i="1"/>
  <c r="V95" i="1"/>
  <c r="DF500" i="3"/>
  <c r="DG500" i="3"/>
  <c r="DH500" i="3"/>
  <c r="DI500" i="3"/>
  <c r="DJ500" i="3" s="1"/>
  <c r="DF446" i="3"/>
  <c r="DG446" i="3"/>
  <c r="DH446" i="3"/>
  <c r="DI446" i="3"/>
  <c r="DJ446" i="3" s="1"/>
  <c r="AB95" i="1"/>
  <c r="GM212" i="1"/>
  <c r="GP212" i="1" s="1"/>
  <c r="GM297" i="1"/>
  <c r="GP297" i="1" s="1"/>
  <c r="U127" i="1"/>
  <c r="F163" i="1"/>
  <c r="DF501" i="3"/>
  <c r="DJ501" i="3" s="1"/>
  <c r="DG501" i="3"/>
  <c r="DH501" i="3"/>
  <c r="DI501" i="3"/>
  <c r="AK421" i="1"/>
  <c r="GM574" i="1"/>
  <c r="GP574" i="1" s="1"/>
  <c r="DF507" i="3"/>
  <c r="DJ507" i="3" s="1"/>
  <c r="DG507" i="3"/>
  <c r="DH507" i="3"/>
  <c r="DI507" i="3"/>
  <c r="GM487" i="1"/>
  <c r="GP487" i="1" s="1"/>
  <c r="GM567" i="1"/>
  <c r="GP567" i="1" s="1"/>
  <c r="GM85" i="1"/>
  <c r="GP85" i="1" s="1"/>
  <c r="AH404" i="1"/>
  <c r="U421" i="1"/>
  <c r="DF325" i="3"/>
  <c r="DG325" i="3"/>
  <c r="DH325" i="3"/>
  <c r="DI325" i="3"/>
  <c r="DJ325" i="3" s="1"/>
  <c r="AB44" i="1"/>
  <c r="GM28" i="1"/>
  <c r="AP26" i="1"/>
  <c r="F53" i="1"/>
  <c r="AT80" i="1"/>
  <c r="F113" i="1"/>
  <c r="AT256" i="1"/>
  <c r="GM89" i="1"/>
  <c r="GP89" i="1" s="1"/>
  <c r="CE95" i="1"/>
  <c r="CF95" i="1"/>
  <c r="AC80" i="1"/>
  <c r="CH95" i="1"/>
  <c r="P95" i="1"/>
  <c r="GM216" i="1"/>
  <c r="GP216" i="1" s="1"/>
  <c r="AP80" i="1"/>
  <c r="F104" i="1"/>
  <c r="AQ141" i="1"/>
  <c r="BZ127" i="1"/>
  <c r="CP335" i="1"/>
  <c r="O335" i="1" s="1"/>
  <c r="GM335" i="1" s="1"/>
  <c r="GP335" i="1" s="1"/>
  <c r="F247" i="1"/>
  <c r="T209" i="1"/>
  <c r="CP314" i="1"/>
  <c r="O314" i="1" s="1"/>
  <c r="GM314" i="1" s="1"/>
  <c r="GP314" i="1" s="1"/>
  <c r="AC372" i="1"/>
  <c r="BC404" i="1"/>
  <c r="F437" i="1"/>
  <c r="GM359" i="1"/>
  <c r="GP359" i="1" s="1"/>
  <c r="GM508" i="1"/>
  <c r="GP508" i="1" s="1"/>
  <c r="CY577" i="1"/>
  <c r="X577" i="1" s="1"/>
  <c r="CZ577" i="1"/>
  <c r="Y577" i="1" s="1"/>
  <c r="DG519" i="3"/>
  <c r="DH519" i="3"/>
  <c r="DI519" i="3"/>
  <c r="DJ519" i="3" s="1"/>
  <c r="DF519" i="3"/>
  <c r="AJ80" i="1"/>
  <c r="W95" i="1"/>
  <c r="U173" i="1"/>
  <c r="F199" i="1"/>
  <c r="GM496" i="1"/>
  <c r="GP496" i="1" s="1"/>
  <c r="DF9" i="3"/>
  <c r="DG9" i="3"/>
  <c r="DH9" i="3"/>
  <c r="DI9" i="3"/>
  <c r="DJ9" i="3" s="1"/>
  <c r="DF139" i="3"/>
  <c r="DH139" i="3"/>
  <c r="DI139" i="3"/>
  <c r="DJ139" i="3" s="1"/>
  <c r="DG139" i="3"/>
  <c r="DF29" i="3"/>
  <c r="DG29" i="3"/>
  <c r="DH29" i="3"/>
  <c r="DI29" i="3"/>
  <c r="DJ29" i="3" s="1"/>
  <c r="CP223" i="1"/>
  <c r="O223" i="1" s="1"/>
  <c r="F187" i="1"/>
  <c r="AQ173" i="1"/>
  <c r="AO127" i="1"/>
  <c r="F145" i="1"/>
  <c r="GM317" i="1"/>
  <c r="GP317" i="1" s="1"/>
  <c r="AT292" i="1"/>
  <c r="F390" i="1"/>
  <c r="AT451" i="1"/>
  <c r="GM350" i="1"/>
  <c r="GP350" i="1" s="1"/>
  <c r="GK318" i="1"/>
  <c r="DF478" i="3"/>
  <c r="DJ478" i="3" s="1"/>
  <c r="DG478" i="3"/>
  <c r="DH478" i="3"/>
  <c r="DI478" i="3"/>
  <c r="F428" i="1"/>
  <c r="AX404" i="1"/>
  <c r="GM486" i="1"/>
  <c r="GP486" i="1" s="1"/>
  <c r="F445" i="1"/>
  <c r="W404" i="1"/>
  <c r="GM524" i="1"/>
  <c r="GP524" i="1" s="1"/>
  <c r="DH508" i="3"/>
  <c r="DI508" i="3"/>
  <c r="DJ508" i="3" s="1"/>
  <c r="DF508" i="3"/>
  <c r="DG508" i="3"/>
  <c r="GM532" i="1"/>
  <c r="GP532" i="1" s="1"/>
  <c r="AC593" i="1"/>
  <c r="DF31" i="3"/>
  <c r="DG31" i="3"/>
  <c r="DH31" i="3"/>
  <c r="DI31" i="3"/>
  <c r="DJ31" i="3" s="1"/>
  <c r="DF512" i="3"/>
  <c r="DJ512" i="3" s="1"/>
  <c r="DG512" i="3"/>
  <c r="DH512" i="3"/>
  <c r="DI512" i="3"/>
  <c r="AK44" i="1"/>
  <c r="DF511" i="3"/>
  <c r="DG511" i="3"/>
  <c r="DH511" i="3"/>
  <c r="DI511" i="3"/>
  <c r="DJ511" i="3" s="1"/>
  <c r="DF232" i="3"/>
  <c r="DG232" i="3"/>
  <c r="DH232" i="3"/>
  <c r="DI232" i="3"/>
  <c r="DJ232" i="3" s="1"/>
  <c r="F62" i="1"/>
  <c r="AT26" i="1"/>
  <c r="AS26" i="1"/>
  <c r="F61" i="1"/>
  <c r="CI80" i="1"/>
  <c r="AZ95" i="1"/>
  <c r="GM213" i="1"/>
  <c r="GP213" i="1" s="1"/>
  <c r="GM131" i="1"/>
  <c r="GP131" i="1" s="1"/>
  <c r="GK129" i="1"/>
  <c r="BB292" i="1"/>
  <c r="BB451" i="1"/>
  <c r="F385" i="1"/>
  <c r="CG141" i="1"/>
  <c r="GM415" i="1"/>
  <c r="GP415" i="1" s="1"/>
  <c r="AP404" i="1"/>
  <c r="F430" i="1"/>
  <c r="AD372" i="1"/>
  <c r="DF505" i="3"/>
  <c r="DJ505" i="3" s="1"/>
  <c r="DG505" i="3"/>
  <c r="DH505" i="3"/>
  <c r="DI505" i="3"/>
  <c r="GM568" i="1"/>
  <c r="GP568" i="1" s="1"/>
  <c r="DG520" i="3"/>
  <c r="DJ520" i="3" s="1"/>
  <c r="DF520" i="3"/>
  <c r="DH520" i="3"/>
  <c r="DI520" i="3"/>
  <c r="GM505" i="1"/>
  <c r="GP505" i="1" s="1"/>
  <c r="GM586" i="1"/>
  <c r="GP586" i="1" s="1"/>
  <c r="CY36" i="1"/>
  <c r="X36" i="1" s="1"/>
  <c r="CZ36" i="1"/>
  <c r="Y36" i="1" s="1"/>
  <c r="AX95" i="1"/>
  <c r="CG80" i="1"/>
  <c r="BB127" i="1"/>
  <c r="F154" i="1"/>
  <c r="T173" i="1"/>
  <c r="F198" i="1"/>
  <c r="DF411" i="3"/>
  <c r="DG411" i="3"/>
  <c r="DH411" i="3"/>
  <c r="DI411" i="3"/>
  <c r="DJ411" i="3" s="1"/>
  <c r="DF502" i="3"/>
  <c r="DG502" i="3"/>
  <c r="DH502" i="3"/>
  <c r="DI502" i="3"/>
  <c r="DJ502" i="3" s="1"/>
  <c r="DF7" i="3"/>
  <c r="DG7" i="3"/>
  <c r="DH7" i="3"/>
  <c r="DI7" i="3"/>
  <c r="DJ7" i="3" s="1"/>
  <c r="DF182" i="3"/>
  <c r="DG182" i="3"/>
  <c r="DH182" i="3"/>
  <c r="DI182" i="3"/>
  <c r="DJ182" i="3" s="1"/>
  <c r="T95" i="1"/>
  <c r="AG80" i="1"/>
  <c r="CP220" i="1"/>
  <c r="O220" i="1" s="1"/>
  <c r="AC226" i="1"/>
  <c r="GM325" i="1"/>
  <c r="GP325" i="1" s="1"/>
  <c r="AF292" i="1"/>
  <c r="S372" i="1"/>
  <c r="AG292" i="1"/>
  <c r="T372" i="1"/>
  <c r="AT483" i="1"/>
  <c r="F611" i="1"/>
  <c r="F164" i="1"/>
  <c r="V127" i="1"/>
  <c r="CY490" i="1"/>
  <c r="X490" i="1" s="1"/>
  <c r="CZ490" i="1"/>
  <c r="Y490" i="1" s="1"/>
  <c r="DG113" i="3"/>
  <c r="DJ113" i="3" s="1"/>
  <c r="DH113" i="3"/>
  <c r="DI113" i="3"/>
  <c r="DF113" i="3"/>
  <c r="DF504" i="3"/>
  <c r="DH504" i="3"/>
  <c r="DG504" i="3"/>
  <c r="DI504" i="3"/>
  <c r="DJ504" i="3" s="1"/>
  <c r="DF373" i="3"/>
  <c r="DG373" i="3"/>
  <c r="DH373" i="3"/>
  <c r="DI373" i="3"/>
  <c r="DJ373" i="3" s="1"/>
  <c r="AF26" i="1"/>
  <c r="S44" i="1"/>
  <c r="DF516" i="3"/>
  <c r="DJ516" i="3" s="1"/>
  <c r="DG516" i="3"/>
  <c r="DH516" i="3"/>
  <c r="DI516" i="3"/>
  <c r="F120" i="1"/>
  <c r="BD80" i="1"/>
  <c r="BD256" i="1"/>
  <c r="DG506" i="3"/>
  <c r="DH506" i="3"/>
  <c r="DF506" i="3"/>
  <c r="DI506" i="3"/>
  <c r="DJ506" i="3" s="1"/>
  <c r="AL141" i="1"/>
  <c r="AH80" i="1"/>
  <c r="U95" i="1"/>
  <c r="GM306" i="1"/>
  <c r="GP306" i="1" s="1"/>
  <c r="CP175" i="1"/>
  <c r="O175" i="1" s="1"/>
  <c r="AC177" i="1"/>
  <c r="AD404" i="1"/>
  <c r="GK495" i="1"/>
  <c r="DF497" i="3"/>
  <c r="DG497" i="3"/>
  <c r="DH497" i="3"/>
  <c r="DI497" i="3"/>
  <c r="DJ497" i="3" s="1"/>
  <c r="AH292" i="1"/>
  <c r="U372" i="1"/>
  <c r="DF513" i="3"/>
  <c r="DG513" i="3"/>
  <c r="DH513" i="3"/>
  <c r="DI513" i="3"/>
  <c r="DJ513" i="3" s="1"/>
  <c r="F438" i="1"/>
  <c r="AS404" i="1"/>
  <c r="CP489" i="1"/>
  <c r="O489" i="1" s="1"/>
  <c r="GM489" i="1" s="1"/>
  <c r="GP489" i="1" s="1"/>
  <c r="DF509" i="3"/>
  <c r="DJ509" i="3" s="1"/>
  <c r="DH509" i="3"/>
  <c r="DG509" i="3"/>
  <c r="DI509" i="3"/>
  <c r="GM516" i="1"/>
  <c r="GP516" i="1" s="1"/>
  <c r="DF53" i="3"/>
  <c r="DG53" i="3"/>
  <c r="DJ53" i="3" s="1"/>
  <c r="DH53" i="3"/>
  <c r="DI53" i="3"/>
  <c r="DF378" i="3"/>
  <c r="DG378" i="3"/>
  <c r="DH378" i="3"/>
  <c r="DI378" i="3"/>
  <c r="DJ378" i="3" s="1"/>
  <c r="CJ26" i="1"/>
  <c r="BA44" i="1"/>
  <c r="GM82" i="1"/>
  <c r="GP82" i="1" s="1"/>
  <c r="AK141" i="1"/>
  <c r="GM87" i="1"/>
  <c r="GP87" i="1" s="1"/>
  <c r="CG173" i="1"/>
  <c r="AX177" i="1"/>
  <c r="AS209" i="1"/>
  <c r="F243" i="1"/>
  <c r="AC141" i="1"/>
  <c r="GM322" i="1"/>
  <c r="GP322" i="1" s="1"/>
  <c r="AC421" i="1"/>
  <c r="CP360" i="1"/>
  <c r="O360" i="1" s="1"/>
  <c r="GM360" i="1" s="1"/>
  <c r="GP360" i="1" s="1"/>
  <c r="GM328" i="1"/>
  <c r="GP328" i="1" s="1"/>
  <c r="CY489" i="1"/>
  <c r="X489" i="1" s="1"/>
  <c r="CZ489" i="1"/>
  <c r="Y489" i="1" s="1"/>
  <c r="AD593" i="1"/>
  <c r="AT404" i="1"/>
  <c r="F439" i="1"/>
  <c r="GM518" i="1"/>
  <c r="GP518" i="1" s="1"/>
  <c r="CP571" i="1"/>
  <c r="O571" i="1" s="1"/>
  <c r="GM571" i="1" s="1"/>
  <c r="GP571" i="1" s="1"/>
  <c r="DG521" i="3"/>
  <c r="DH521" i="3"/>
  <c r="DF521" i="3"/>
  <c r="DJ521" i="3" s="1"/>
  <c r="DI521" i="3"/>
  <c r="BA95" i="1"/>
  <c r="CJ80" i="1"/>
  <c r="CY35" i="1"/>
  <c r="X35" i="1" s="1"/>
  <c r="CZ35" i="1"/>
  <c r="Y35" i="1" s="1"/>
  <c r="DF429" i="3"/>
  <c r="DG429" i="3"/>
  <c r="DH429" i="3"/>
  <c r="DI429" i="3"/>
  <c r="DJ429" i="3" s="1"/>
  <c r="DF1" i="3"/>
  <c r="DG1" i="3"/>
  <c r="DH1" i="3"/>
  <c r="DI1" i="3"/>
  <c r="DJ1" i="3" s="1"/>
  <c r="DF436" i="3"/>
  <c r="DG436" i="3"/>
  <c r="DH436" i="3"/>
  <c r="DI436" i="3"/>
  <c r="DJ436" i="3" s="1"/>
  <c r="DF26" i="3"/>
  <c r="DG26" i="3"/>
  <c r="DH26" i="3"/>
  <c r="DI26" i="3"/>
  <c r="DJ26" i="3" s="1"/>
  <c r="DG197" i="3"/>
  <c r="DJ197" i="3" s="1"/>
  <c r="DH197" i="3"/>
  <c r="DI197" i="3"/>
  <c r="DF197" i="3"/>
  <c r="AQ26" i="1"/>
  <c r="F54" i="1"/>
  <c r="GM90" i="1"/>
  <c r="GP90" i="1" s="1"/>
  <c r="CP129" i="1"/>
  <c r="O129" i="1" s="1"/>
  <c r="BC451" i="1"/>
  <c r="V292" i="1"/>
  <c r="V451" i="1"/>
  <c r="F395" i="1"/>
  <c r="DF479" i="3"/>
  <c r="DG479" i="3"/>
  <c r="DH479" i="3"/>
  <c r="DI479" i="3"/>
  <c r="DJ479" i="3" s="1"/>
  <c r="BA292" i="1"/>
  <c r="F392" i="1"/>
  <c r="BA451" i="1"/>
  <c r="T421" i="1"/>
  <c r="AG404" i="1"/>
  <c r="GM417" i="1"/>
  <c r="GP417" i="1" s="1"/>
  <c r="GM522" i="1"/>
  <c r="GP522" i="1" s="1"/>
  <c r="AO483" i="1"/>
  <c r="F597" i="1"/>
  <c r="GM520" i="1"/>
  <c r="GP520" i="1" s="1"/>
  <c r="GM589" i="1"/>
  <c r="GP589" i="1" s="1"/>
  <c r="DG115" i="3"/>
  <c r="DF115" i="3"/>
  <c r="DH115" i="3"/>
  <c r="DI115" i="3"/>
  <c r="DJ115" i="3" s="1"/>
  <c r="DF252" i="3"/>
  <c r="DG252" i="3"/>
  <c r="DH252" i="3"/>
  <c r="DI252" i="3"/>
  <c r="DJ252" i="3" s="1"/>
  <c r="DG194" i="3"/>
  <c r="DF194" i="3"/>
  <c r="DH194" i="3"/>
  <c r="DI194" i="3"/>
  <c r="DJ194" i="3" s="1"/>
  <c r="DF510" i="3"/>
  <c r="DG510" i="3"/>
  <c r="DH510" i="3"/>
  <c r="DI510" i="3"/>
  <c r="DJ510" i="3" s="1"/>
  <c r="DF431" i="3"/>
  <c r="DG431" i="3"/>
  <c r="DH431" i="3"/>
  <c r="DI431" i="3"/>
  <c r="DJ431" i="3" s="1"/>
  <c r="DI503" i="3"/>
  <c r="DF503" i="3"/>
  <c r="DJ503" i="3" s="1"/>
  <c r="DG503" i="3"/>
  <c r="DH503" i="3"/>
  <c r="DF467" i="3"/>
  <c r="DH467" i="3"/>
  <c r="DI467" i="3"/>
  <c r="DJ467" i="3" s="1"/>
  <c r="DG467" i="3"/>
  <c r="AF80" i="1"/>
  <c r="S95" i="1"/>
  <c r="V173" i="1"/>
  <c r="F200" i="1"/>
  <c r="F186" i="1"/>
  <c r="AP173" i="1"/>
  <c r="GM327" i="1"/>
  <c r="GP327" i="1" s="1"/>
  <c r="CP411" i="1"/>
  <c r="O411" i="1" s="1"/>
  <c r="GM411" i="1" s="1"/>
  <c r="GP411" i="1" s="1"/>
  <c r="DF480" i="3"/>
  <c r="DJ480" i="3" s="1"/>
  <c r="DG480" i="3"/>
  <c r="DH480" i="3"/>
  <c r="DI480" i="3"/>
  <c r="CP502" i="1"/>
  <c r="O502" i="1" s="1"/>
  <c r="DF517" i="3"/>
  <c r="DJ517" i="3" s="1"/>
  <c r="DG517" i="3"/>
  <c r="DH517" i="3"/>
  <c r="DI517" i="3"/>
  <c r="CP493" i="1"/>
  <c r="O493" i="1" s="1"/>
  <c r="GM493" i="1" s="1"/>
  <c r="GP493" i="1" s="1"/>
  <c r="GM540" i="1"/>
  <c r="GP540" i="1" s="1"/>
  <c r="DG460" i="3"/>
  <c r="DH460" i="3"/>
  <c r="DF460" i="3"/>
  <c r="DI460" i="3"/>
  <c r="DJ460" i="3" s="1"/>
  <c r="DG55" i="3"/>
  <c r="DH55" i="3"/>
  <c r="DF55" i="3"/>
  <c r="DI55" i="3"/>
  <c r="DJ55" i="3" s="1"/>
  <c r="DH331" i="3"/>
  <c r="DF331" i="3"/>
  <c r="DG331" i="3"/>
  <c r="DI331" i="3"/>
  <c r="DJ331" i="3" s="1"/>
  <c r="DF162" i="3"/>
  <c r="DG162" i="3"/>
  <c r="DH162" i="3"/>
  <c r="DI162" i="3"/>
  <c r="DJ162" i="3" s="1"/>
  <c r="DF302" i="3"/>
  <c r="DG302" i="3"/>
  <c r="DH302" i="3"/>
  <c r="DI302" i="3"/>
  <c r="DJ302" i="3" s="1"/>
  <c r="BB80" i="1"/>
  <c r="F108" i="1"/>
  <c r="BB256" i="1"/>
  <c r="AL95" i="1"/>
  <c r="AD26" i="1"/>
  <c r="Q44" i="1"/>
  <c r="GM214" i="1"/>
  <c r="GP214" i="1" s="1"/>
  <c r="CJ127" i="1"/>
  <c r="BA141" i="1"/>
  <c r="CP342" i="1"/>
  <c r="O342" i="1" s="1"/>
  <c r="GM342" i="1" s="1"/>
  <c r="GP342" i="1" s="1"/>
  <c r="AZ177" i="1"/>
  <c r="CI173" i="1"/>
  <c r="AD80" i="1"/>
  <c r="Q95" i="1"/>
  <c r="AZ421" i="1"/>
  <c r="CI404" i="1"/>
  <c r="GM336" i="1"/>
  <c r="GP336" i="1" s="1"/>
  <c r="GM340" i="1"/>
  <c r="GP340" i="1" s="1"/>
  <c r="DG498" i="3"/>
  <c r="DH498" i="3"/>
  <c r="DF498" i="3"/>
  <c r="DI498" i="3"/>
  <c r="DJ498" i="3" s="1"/>
  <c r="F431" i="1"/>
  <c r="AQ404" i="1"/>
  <c r="AF593" i="1"/>
  <c r="DF518" i="3"/>
  <c r="DJ518" i="3" s="1"/>
  <c r="DG518" i="3"/>
  <c r="DH518" i="3"/>
  <c r="DI518" i="3"/>
  <c r="CP531" i="1"/>
  <c r="O531" i="1" s="1"/>
  <c r="CY579" i="1"/>
  <c r="X579" i="1" s="1"/>
  <c r="CZ579" i="1"/>
  <c r="Y579" i="1" s="1"/>
  <c r="GM530" i="1"/>
  <c r="GP530" i="1" s="1"/>
  <c r="CP579" i="1"/>
  <c r="O579" i="1" s="1"/>
  <c r="GM579" i="1" s="1"/>
  <c r="GP579" i="1" s="1"/>
  <c r="L522" i="8" l="1"/>
  <c r="P522" i="8"/>
  <c r="L130" i="8"/>
  <c r="P130" i="8"/>
  <c r="P111" i="8"/>
  <c r="L111" i="8"/>
  <c r="K435" i="7"/>
  <c r="P435" i="7"/>
  <c r="P661" i="7"/>
  <c r="K661" i="7"/>
  <c r="L800" i="8"/>
  <c r="P800" i="8"/>
  <c r="J466" i="8"/>
  <c r="P138" i="7"/>
  <c r="K138" i="7"/>
  <c r="K586" i="7"/>
  <c r="P586" i="7"/>
  <c r="GM408" i="1"/>
  <c r="GP408" i="1" s="1"/>
  <c r="P564" i="8"/>
  <c r="L564" i="8"/>
  <c r="P186" i="8"/>
  <c r="J188" i="8" s="1"/>
  <c r="L186" i="8"/>
  <c r="K474" i="7"/>
  <c r="P474" i="7"/>
  <c r="L389" i="8"/>
  <c r="P389" i="8"/>
  <c r="P376" i="7"/>
  <c r="K376" i="7"/>
  <c r="P382" i="8"/>
  <c r="L382" i="8"/>
  <c r="P362" i="7"/>
  <c r="K362" i="7"/>
  <c r="P516" i="7"/>
  <c r="K516" i="7"/>
  <c r="K537" i="7"/>
  <c r="P537" i="7"/>
  <c r="P774" i="8"/>
  <c r="L774" i="8"/>
  <c r="L441" i="8"/>
  <c r="P441" i="8"/>
  <c r="L137" i="8"/>
  <c r="P137" i="8"/>
  <c r="P571" i="8"/>
  <c r="L571" i="8"/>
  <c r="Y372" i="1"/>
  <c r="AL292" i="1"/>
  <c r="P451" i="8"/>
  <c r="L451" i="8"/>
  <c r="L160" i="8"/>
  <c r="P160" i="8"/>
  <c r="P734" i="8"/>
  <c r="L734" i="8"/>
  <c r="P572" i="7"/>
  <c r="K572" i="7"/>
  <c r="GK32" i="1"/>
  <c r="GM32" i="1" s="1"/>
  <c r="GP32" i="1" s="1"/>
  <c r="J68" i="7"/>
  <c r="K74" i="8"/>
  <c r="BA173" i="1"/>
  <c r="F197" i="1"/>
  <c r="GM366" i="1"/>
  <c r="GP366" i="1" s="1"/>
  <c r="P124" i="7"/>
  <c r="K124" i="7"/>
  <c r="P645" i="8"/>
  <c r="L645" i="8"/>
  <c r="R695" i="8"/>
  <c r="K699" i="8" s="1"/>
  <c r="R689" i="7"/>
  <c r="J693" i="7" s="1"/>
  <c r="P112" i="7"/>
  <c r="K112" i="7"/>
  <c r="I558" i="7"/>
  <c r="T545" i="7"/>
  <c r="J549" i="7" s="1"/>
  <c r="T551" i="8"/>
  <c r="K555" i="8" s="1"/>
  <c r="R711" i="8"/>
  <c r="K715" i="8" s="1"/>
  <c r="R705" i="7"/>
  <c r="J709" i="7" s="1"/>
  <c r="AJ209" i="1"/>
  <c r="K720" i="7"/>
  <c r="P720" i="7"/>
  <c r="L592" i="8"/>
  <c r="P592" i="8"/>
  <c r="J48" i="7"/>
  <c r="K54" i="8"/>
  <c r="J375" i="8"/>
  <c r="F150" i="1"/>
  <c r="J290" i="8"/>
  <c r="GK410" i="1"/>
  <c r="GM410" i="1" s="1"/>
  <c r="GP410" i="1" s="1"/>
  <c r="J429" i="7"/>
  <c r="K435" i="8"/>
  <c r="I784" i="7"/>
  <c r="GM542" i="1"/>
  <c r="GP542" i="1" s="1"/>
  <c r="J631" i="8"/>
  <c r="T199" i="7"/>
  <c r="J206" i="7" s="1"/>
  <c r="T205" i="8"/>
  <c r="K212" i="8" s="1"/>
  <c r="J215" i="8" s="1"/>
  <c r="J758" i="8"/>
  <c r="R363" i="7"/>
  <c r="J366" i="7" s="1"/>
  <c r="R369" i="8"/>
  <c r="K372" i="8" s="1"/>
  <c r="P585" i="8"/>
  <c r="L585" i="8"/>
  <c r="P653" i="7"/>
  <c r="K653" i="7"/>
  <c r="GM35" i="1"/>
  <c r="GP35" i="1" s="1"/>
  <c r="I696" i="7"/>
  <c r="J684" i="8"/>
  <c r="P750" i="8"/>
  <c r="L750" i="8"/>
  <c r="AP483" i="1"/>
  <c r="P768" i="7"/>
  <c r="K768" i="7"/>
  <c r="T481" i="8"/>
  <c r="K485" i="8" s="1"/>
  <c r="T475" i="7"/>
  <c r="J479" i="7" s="1"/>
  <c r="I481" i="7" s="1"/>
  <c r="I237" i="7"/>
  <c r="J243" i="8"/>
  <c r="R416" i="7"/>
  <c r="J421" i="7" s="1"/>
  <c r="I425" i="7" s="1"/>
  <c r="R422" i="8"/>
  <c r="K427" i="8" s="1"/>
  <c r="T363" i="7"/>
  <c r="J367" i="7" s="1"/>
  <c r="T369" i="8"/>
  <c r="K373" i="8" s="1"/>
  <c r="P530" i="7"/>
  <c r="K530" i="7"/>
  <c r="I369" i="7"/>
  <c r="R495" i="8"/>
  <c r="K498" i="8" s="1"/>
  <c r="J501" i="8" s="1"/>
  <c r="R489" i="7"/>
  <c r="J492" i="7" s="1"/>
  <c r="I495" i="7" s="1"/>
  <c r="J310" i="8"/>
  <c r="R275" i="7"/>
  <c r="J280" i="7" s="1"/>
  <c r="I284" i="7" s="1"/>
  <c r="R281" i="8"/>
  <c r="K286" i="8" s="1"/>
  <c r="R161" i="8"/>
  <c r="K164" i="8" s="1"/>
  <c r="J167" i="8" s="1"/>
  <c r="R155" i="7"/>
  <c r="J158" i="7" s="1"/>
  <c r="I161" i="7" s="1"/>
  <c r="I64" i="7"/>
  <c r="I625" i="7"/>
  <c r="J600" i="8"/>
  <c r="J60" i="8"/>
  <c r="I460" i="7"/>
  <c r="I551" i="7"/>
  <c r="AP256" i="1"/>
  <c r="AP76" i="1" s="1"/>
  <c r="K728" i="7"/>
  <c r="P728" i="7"/>
  <c r="J667" i="8"/>
  <c r="R538" i="7"/>
  <c r="J541" i="7" s="1"/>
  <c r="R544" i="8"/>
  <c r="K547" i="8" s="1"/>
  <c r="U44" i="1"/>
  <c r="AH26" i="1"/>
  <c r="T331" i="8"/>
  <c r="K335" i="8" s="1"/>
  <c r="T325" i="7"/>
  <c r="J329" i="7" s="1"/>
  <c r="J70" i="8"/>
  <c r="T624" i="8"/>
  <c r="K629" i="8" s="1"/>
  <c r="T618" i="7"/>
  <c r="J623" i="7" s="1"/>
  <c r="J368" i="8"/>
  <c r="I54" i="7"/>
  <c r="GK334" i="1"/>
  <c r="GM334" i="1" s="1"/>
  <c r="GP334" i="1" s="1"/>
  <c r="K341" i="8"/>
  <c r="J335" i="7"/>
  <c r="J494" i="8"/>
  <c r="R461" i="7"/>
  <c r="J464" i="7" s="1"/>
  <c r="I467" i="7" s="1"/>
  <c r="R467" i="8"/>
  <c r="K470" i="8" s="1"/>
  <c r="J473" i="8" s="1"/>
  <c r="J652" i="8"/>
  <c r="T342" i="7"/>
  <c r="J346" i="7" s="1"/>
  <c r="I348" i="7" s="1"/>
  <c r="T348" i="8"/>
  <c r="K352" i="8" s="1"/>
  <c r="J354" i="8" s="1"/>
  <c r="GM224" i="1"/>
  <c r="GP224" i="1" s="1"/>
  <c r="J550" i="8"/>
  <c r="J118" i="8"/>
  <c r="J677" i="8"/>
  <c r="J480" i="8"/>
  <c r="J515" i="8"/>
  <c r="R759" i="8"/>
  <c r="K763" i="8" s="1"/>
  <c r="J766" i="8" s="1"/>
  <c r="R753" i="7"/>
  <c r="J757" i="7" s="1"/>
  <c r="I760" i="7" s="1"/>
  <c r="T502" i="8"/>
  <c r="K506" i="8" s="1"/>
  <c r="T496" i="7"/>
  <c r="J500" i="7" s="1"/>
  <c r="J694" i="8"/>
  <c r="T454" i="7"/>
  <c r="J458" i="7" s="1"/>
  <c r="T460" i="8"/>
  <c r="K464" i="8" s="1"/>
  <c r="I209" i="7"/>
  <c r="GM492" i="1"/>
  <c r="GP492" i="1" s="1"/>
  <c r="AL226" i="1"/>
  <c r="T194" i="8"/>
  <c r="K201" i="8" s="1"/>
  <c r="T188" i="7"/>
  <c r="J195" i="7" s="1"/>
  <c r="GK31" i="1"/>
  <c r="GM31" i="1" s="1"/>
  <c r="GP31" i="1" s="1"/>
  <c r="K64" i="8"/>
  <c r="J58" i="7"/>
  <c r="J557" i="8"/>
  <c r="GM321" i="1"/>
  <c r="GP321" i="1" s="1"/>
  <c r="K154" i="7"/>
  <c r="P154" i="7"/>
  <c r="R177" i="1"/>
  <c r="AE173" i="1"/>
  <c r="P610" i="7"/>
  <c r="K610" i="7"/>
  <c r="AE141" i="1"/>
  <c r="R141" i="1" s="1"/>
  <c r="R481" i="8"/>
  <c r="K484" i="8" s="1"/>
  <c r="J487" i="8" s="1"/>
  <c r="R475" i="7"/>
  <c r="J478" i="7" s="1"/>
  <c r="T775" i="8"/>
  <c r="K780" i="8" s="1"/>
  <c r="T769" i="7"/>
  <c r="J774" i="7" s="1"/>
  <c r="P105" i="7"/>
  <c r="K105" i="7"/>
  <c r="GM531" i="1"/>
  <c r="GP531" i="1" s="1"/>
  <c r="GM318" i="1"/>
  <c r="GP318" i="1" s="1"/>
  <c r="I776" i="7"/>
  <c r="I639" i="7"/>
  <c r="I43" i="7"/>
  <c r="I131" i="7"/>
  <c r="P543" i="8"/>
  <c r="L543" i="8"/>
  <c r="I579" i="7"/>
  <c r="AK173" i="1"/>
  <c r="P688" i="7"/>
  <c r="K688" i="7"/>
  <c r="AE593" i="1"/>
  <c r="L396" i="8"/>
  <c r="P396" i="8"/>
  <c r="L144" i="8"/>
  <c r="P144" i="8"/>
  <c r="T646" i="8"/>
  <c r="K650" i="8" s="1"/>
  <c r="T640" i="7"/>
  <c r="J644" i="7" s="1"/>
  <c r="I646" i="7" s="1"/>
  <c r="I445" i="7"/>
  <c r="GM495" i="1"/>
  <c r="GP495" i="1" s="1"/>
  <c r="AH209" i="1"/>
  <c r="J204" i="8"/>
  <c r="T538" i="7"/>
  <c r="J542" i="7" s="1"/>
  <c r="I544" i="7" s="1"/>
  <c r="T544" i="8"/>
  <c r="K548" i="8" s="1"/>
  <c r="R632" i="8"/>
  <c r="K635" i="8" s="1"/>
  <c r="J638" i="8" s="1"/>
  <c r="R626" i="7"/>
  <c r="J629" i="7" s="1"/>
  <c r="I632" i="7" s="1"/>
  <c r="J361" i="8"/>
  <c r="J320" i="8"/>
  <c r="T216" i="8"/>
  <c r="K221" i="8" s="1"/>
  <c r="T210" i="7"/>
  <c r="J215" i="7" s="1"/>
  <c r="GK224" i="1"/>
  <c r="K237" i="8"/>
  <c r="J231" i="7"/>
  <c r="T461" i="7"/>
  <c r="J465" i="7" s="1"/>
  <c r="T467" i="8"/>
  <c r="K471" i="8" s="1"/>
  <c r="I594" i="7"/>
  <c r="R697" i="7"/>
  <c r="J701" i="7" s="1"/>
  <c r="I704" i="7" s="1"/>
  <c r="R703" i="8"/>
  <c r="K707" i="8" s="1"/>
  <c r="J710" i="8" s="1"/>
  <c r="K304" i="8"/>
  <c r="J298" i="7"/>
  <c r="R210" i="7"/>
  <c r="J214" i="7" s="1"/>
  <c r="I217" i="7" s="1"/>
  <c r="R216" i="8"/>
  <c r="K220" i="8" s="1"/>
  <c r="GK223" i="1"/>
  <c r="GM223" i="1" s="1"/>
  <c r="GP223" i="1" s="1"/>
  <c r="K228" i="8"/>
  <c r="J222" i="7"/>
  <c r="R496" i="7"/>
  <c r="J499" i="7" s="1"/>
  <c r="I502" i="7" s="1"/>
  <c r="R502" i="8"/>
  <c r="K505" i="8" s="1"/>
  <c r="J508" i="8" s="1"/>
  <c r="T611" i="7"/>
  <c r="J615" i="7" s="1"/>
  <c r="I617" i="7" s="1"/>
  <c r="T617" i="8"/>
  <c r="K621" i="8" s="1"/>
  <c r="J623" i="8" s="1"/>
  <c r="I744" i="7"/>
  <c r="AK226" i="1"/>
  <c r="R194" i="8"/>
  <c r="K200" i="8" s="1"/>
  <c r="R188" i="7"/>
  <c r="J194" i="7" s="1"/>
  <c r="L90" i="8"/>
  <c r="P90" i="8"/>
  <c r="L659" i="8"/>
  <c r="P659" i="8"/>
  <c r="P790" i="8"/>
  <c r="L790" i="8"/>
  <c r="K488" i="7"/>
  <c r="P488" i="7"/>
  <c r="GK321" i="1"/>
  <c r="J308" i="7"/>
  <c r="K314" i="8"/>
  <c r="J702" i="8"/>
  <c r="GK366" i="1"/>
  <c r="K400" i="8"/>
  <c r="J394" i="7"/>
  <c r="GK553" i="1"/>
  <c r="GM553" i="1" s="1"/>
  <c r="GP553" i="1" s="1"/>
  <c r="K671" i="8"/>
  <c r="J665" i="7"/>
  <c r="K355" i="7"/>
  <c r="P355" i="7"/>
  <c r="P536" i="8"/>
  <c r="L536" i="8"/>
  <c r="R775" i="8"/>
  <c r="K779" i="8" s="1"/>
  <c r="J782" i="8" s="1"/>
  <c r="R769" i="7"/>
  <c r="J773" i="7" s="1"/>
  <c r="J431" i="8"/>
  <c r="P808" i="8"/>
  <c r="L808" i="8"/>
  <c r="J330" i="8"/>
  <c r="J409" i="7"/>
  <c r="K415" i="8"/>
  <c r="GK406" i="1"/>
  <c r="GM406" i="1" s="1"/>
  <c r="AB421" i="1"/>
  <c r="AB404" i="1" s="1"/>
  <c r="I147" i="7"/>
  <c r="GK310" i="1"/>
  <c r="GM310" i="1" s="1"/>
  <c r="J278" i="7"/>
  <c r="K284" i="8"/>
  <c r="I274" i="7"/>
  <c r="I602" i="7"/>
  <c r="J153" i="8"/>
  <c r="J280" i="8"/>
  <c r="GK33" i="1"/>
  <c r="GM33" i="1" s="1"/>
  <c r="GP33" i="1" s="1"/>
  <c r="J78" i="7"/>
  <c r="K84" i="8"/>
  <c r="T275" i="7"/>
  <c r="J281" i="7" s="1"/>
  <c r="T281" i="8"/>
  <c r="K287" i="8" s="1"/>
  <c r="T711" i="8"/>
  <c r="K716" i="8" s="1"/>
  <c r="T705" i="7"/>
  <c r="J710" i="7" s="1"/>
  <c r="R98" i="8"/>
  <c r="K101" i="8" s="1"/>
  <c r="J104" i="8" s="1"/>
  <c r="R92" i="7"/>
  <c r="J95" i="7" s="1"/>
  <c r="I98" i="7" s="1"/>
  <c r="GM84" i="1"/>
  <c r="GP84" i="1" s="1"/>
  <c r="CD95" i="1" s="1"/>
  <c r="R224" i="8"/>
  <c r="K229" i="8" s="1"/>
  <c r="J233" i="8" s="1"/>
  <c r="R218" i="7"/>
  <c r="J223" i="7" s="1"/>
  <c r="I227" i="7" s="1"/>
  <c r="I314" i="7"/>
  <c r="R291" i="8"/>
  <c r="K296" i="8" s="1"/>
  <c r="J300" i="8" s="1"/>
  <c r="R285" i="7"/>
  <c r="J290" i="7" s="1"/>
  <c r="I294" i="7" s="1"/>
  <c r="T224" i="8"/>
  <c r="K230" i="8" s="1"/>
  <c r="T218" i="7"/>
  <c r="J224" i="7" s="1"/>
  <c r="T285" i="7"/>
  <c r="J291" i="7" s="1"/>
  <c r="T291" i="8"/>
  <c r="K297" i="8" s="1"/>
  <c r="I794" i="7"/>
  <c r="J726" i="8"/>
  <c r="GM498" i="1"/>
  <c r="GP498" i="1" s="1"/>
  <c r="AD127" i="1"/>
  <c r="T668" i="8"/>
  <c r="K674" i="8" s="1"/>
  <c r="T662" i="7"/>
  <c r="J668" i="7" s="1"/>
  <c r="I671" i="7" s="1"/>
  <c r="R71" i="8"/>
  <c r="K76" i="8" s="1"/>
  <c r="R65" i="7"/>
  <c r="J70" i="7" s="1"/>
  <c r="I74" i="7" s="1"/>
  <c r="I390" i="7"/>
  <c r="GM502" i="1"/>
  <c r="GP502" i="1" s="1"/>
  <c r="AZ593" i="1"/>
  <c r="AZ483" i="1" s="1"/>
  <c r="S141" i="1"/>
  <c r="S127" i="1" s="1"/>
  <c r="T729" i="7"/>
  <c r="J734" i="7" s="1"/>
  <c r="T735" i="8"/>
  <c r="K740" i="8" s="1"/>
  <c r="J742" i="8" s="1"/>
  <c r="V593" i="1"/>
  <c r="V483" i="1" s="1"/>
  <c r="GM139" i="1"/>
  <c r="GP139" i="1" s="1"/>
  <c r="R162" i="7"/>
  <c r="J165" i="7" s="1"/>
  <c r="I168" i="7" s="1"/>
  <c r="R168" i="8"/>
  <c r="K171" i="8" s="1"/>
  <c r="J174" i="8" s="1"/>
  <c r="R254" i="8"/>
  <c r="K259" i="8" s="1"/>
  <c r="R248" i="7"/>
  <c r="J253" i="7" s="1"/>
  <c r="GM296" i="1"/>
  <c r="GP296" i="1" s="1"/>
  <c r="I802" i="7"/>
  <c r="AO288" i="1"/>
  <c r="F455" i="1"/>
  <c r="J578" i="8"/>
  <c r="P84" i="7"/>
  <c r="K84" i="7"/>
  <c r="P678" i="7"/>
  <c r="K678" i="7"/>
  <c r="P752" i="7"/>
  <c r="K752" i="7"/>
  <c r="GK86" i="1"/>
  <c r="GM86" i="1" s="1"/>
  <c r="GP86" i="1" s="1"/>
  <c r="AE95" i="1"/>
  <c r="P270" i="8"/>
  <c r="L270" i="8"/>
  <c r="AE372" i="1"/>
  <c r="R372" i="1" s="1"/>
  <c r="I264" i="7"/>
  <c r="I304" i="7"/>
  <c r="R325" i="7"/>
  <c r="J328" i="7" s="1"/>
  <c r="I331" i="7" s="1"/>
  <c r="R331" i="8"/>
  <c r="K334" i="8" s="1"/>
  <c r="J421" i="8"/>
  <c r="T593" i="1"/>
  <c r="V226" i="1"/>
  <c r="AI209" i="1"/>
  <c r="I509" i="7"/>
  <c r="T391" i="7"/>
  <c r="J397" i="7" s="1"/>
  <c r="T397" i="8"/>
  <c r="K403" i="8" s="1"/>
  <c r="J406" i="8" s="1"/>
  <c r="J616" i="8"/>
  <c r="I383" i="7"/>
  <c r="T71" i="8"/>
  <c r="K77" i="8" s="1"/>
  <c r="J80" i="8" s="1"/>
  <c r="T65" i="7"/>
  <c r="J71" i="7" s="1"/>
  <c r="I415" i="7"/>
  <c r="T254" i="8"/>
  <c r="K260" i="8" s="1"/>
  <c r="T248" i="7"/>
  <c r="J254" i="7" s="1"/>
  <c r="GK221" i="1"/>
  <c r="GM221" i="1" s="1"/>
  <c r="GP221" i="1" s="1"/>
  <c r="J203" i="7"/>
  <c r="K209" i="8"/>
  <c r="R397" i="8"/>
  <c r="K402" i="8" s="1"/>
  <c r="R391" i="7"/>
  <c r="J396" i="7" s="1"/>
  <c r="J49" i="8"/>
  <c r="I324" i="7"/>
  <c r="GM577" i="1"/>
  <c r="GP577" i="1" s="1"/>
  <c r="AL593" i="1"/>
  <c r="AL483" i="1" s="1"/>
  <c r="AE226" i="1"/>
  <c r="AE44" i="1"/>
  <c r="R44" i="1" s="1"/>
  <c r="AK593" i="1"/>
  <c r="AK483" i="1" s="1"/>
  <c r="R729" i="7"/>
  <c r="J733" i="7" s="1"/>
  <c r="R735" i="8"/>
  <c r="K739" i="8" s="1"/>
  <c r="T517" i="7"/>
  <c r="J521" i="7" s="1"/>
  <c r="I523" i="7" s="1"/>
  <c r="T523" i="8"/>
  <c r="K527" i="8" s="1"/>
  <c r="J529" i="8" s="1"/>
  <c r="P180" i="7"/>
  <c r="I182" i="7" s="1"/>
  <c r="K180" i="7"/>
  <c r="T601" i="8"/>
  <c r="K606" i="8" s="1"/>
  <c r="J608" i="8" s="1"/>
  <c r="T595" i="7"/>
  <c r="J600" i="7" s="1"/>
  <c r="I565" i="7"/>
  <c r="T338" i="8"/>
  <c r="K344" i="8" s="1"/>
  <c r="J347" i="8" s="1"/>
  <c r="T332" i="7"/>
  <c r="J338" i="7" s="1"/>
  <c r="I341" i="7" s="1"/>
  <c r="GK408" i="1"/>
  <c r="K425" i="8"/>
  <c r="J419" i="7"/>
  <c r="GM504" i="1"/>
  <c r="GP504" i="1" s="1"/>
  <c r="BA288" i="1"/>
  <c r="F471" i="1"/>
  <c r="F248" i="1"/>
  <c r="U209" i="1"/>
  <c r="AC292" i="1"/>
  <c r="CH372" i="1"/>
  <c r="P372" i="1"/>
  <c r="CF372" i="1"/>
  <c r="CE372" i="1"/>
  <c r="AW95" i="1"/>
  <c r="CF80" i="1"/>
  <c r="AZ127" i="1"/>
  <c r="F152" i="1"/>
  <c r="AZ26" i="1"/>
  <c r="F55" i="1"/>
  <c r="F436" i="1"/>
  <c r="S404" i="1"/>
  <c r="Y292" i="1"/>
  <c r="F399" i="1"/>
  <c r="P593" i="1"/>
  <c r="AC483" i="1"/>
  <c r="CE593" i="1"/>
  <c r="CF593" i="1"/>
  <c r="CH593" i="1"/>
  <c r="AT76" i="1"/>
  <c r="F274" i="1"/>
  <c r="W483" i="1"/>
  <c r="F617" i="1"/>
  <c r="F233" i="1"/>
  <c r="AX209" i="1"/>
  <c r="F281" i="1"/>
  <c r="BD76" i="1"/>
  <c r="BD623" i="1"/>
  <c r="Q173" i="1"/>
  <c r="F189" i="1"/>
  <c r="F165" i="1"/>
  <c r="W127" i="1"/>
  <c r="T483" i="1"/>
  <c r="F614" i="1"/>
  <c r="R593" i="1"/>
  <c r="AE483" i="1"/>
  <c r="AB226" i="1"/>
  <c r="GM220" i="1"/>
  <c r="AB372" i="1"/>
  <c r="F441" i="1"/>
  <c r="BA404" i="1"/>
  <c r="BA209" i="1"/>
  <c r="F246" i="1"/>
  <c r="AE26" i="1"/>
  <c r="AL26" i="1"/>
  <c r="Y44" i="1"/>
  <c r="BD288" i="1"/>
  <c r="F476" i="1"/>
  <c r="AE127" i="1"/>
  <c r="AT127" i="1"/>
  <c r="F159" i="1"/>
  <c r="W209" i="1"/>
  <c r="F250" i="1"/>
  <c r="F188" i="1"/>
  <c r="AZ173" i="1"/>
  <c r="F604" i="1"/>
  <c r="T256" i="1"/>
  <c r="F116" i="1"/>
  <c r="T80" i="1"/>
  <c r="F106" i="1"/>
  <c r="AZ80" i="1"/>
  <c r="AZ256" i="1"/>
  <c r="AT288" i="1"/>
  <c r="F469" i="1"/>
  <c r="AB80" i="1"/>
  <c r="O95" i="1"/>
  <c r="AS288" i="1"/>
  <c r="F468" i="1"/>
  <c r="S226" i="1"/>
  <c r="AF209" i="1"/>
  <c r="F204" i="1"/>
  <c r="Y173" i="1"/>
  <c r="W26" i="1"/>
  <c r="F68" i="1"/>
  <c r="AK127" i="1"/>
  <c r="X141" i="1"/>
  <c r="W80" i="1"/>
  <c r="F119" i="1"/>
  <c r="W256" i="1"/>
  <c r="F51" i="1"/>
  <c r="AX26" i="1"/>
  <c r="Y226" i="1"/>
  <c r="AL209" i="1"/>
  <c r="X173" i="1"/>
  <c r="F203" i="1"/>
  <c r="AV95" i="1"/>
  <c r="CE80" i="1"/>
  <c r="F110" i="1"/>
  <c r="S80" i="1"/>
  <c r="AE404" i="1"/>
  <c r="R421" i="1"/>
  <c r="GP28" i="1"/>
  <c r="AK209" i="1"/>
  <c r="X226" i="1"/>
  <c r="BB288" i="1"/>
  <c r="F464" i="1"/>
  <c r="Q593" i="1"/>
  <c r="AD483" i="1"/>
  <c r="GP406" i="1"/>
  <c r="CD421" i="1" s="1"/>
  <c r="X44" i="1"/>
  <c r="AK26" i="1"/>
  <c r="AB26" i="1"/>
  <c r="O44" i="1"/>
  <c r="X421" i="1"/>
  <c r="AK404" i="1"/>
  <c r="GM218" i="1"/>
  <c r="GP218" i="1" s="1"/>
  <c r="W292" i="1"/>
  <c r="F396" i="1"/>
  <c r="W451" i="1"/>
  <c r="BC76" i="1"/>
  <c r="F272" i="1"/>
  <c r="BC623" i="1"/>
  <c r="X80" i="1"/>
  <c r="F121" i="1"/>
  <c r="Y421" i="1"/>
  <c r="Y451" i="1" s="1"/>
  <c r="AL404" i="1"/>
  <c r="F151" i="1"/>
  <c r="AQ127" i="1"/>
  <c r="AQ256" i="1"/>
  <c r="AC404" i="1"/>
  <c r="P421" i="1"/>
  <c r="CE421" i="1"/>
  <c r="CF421" i="1"/>
  <c r="CH421" i="1"/>
  <c r="AD292" i="1"/>
  <c r="Q372" i="1"/>
  <c r="F47" i="1"/>
  <c r="P26" i="1"/>
  <c r="AE209" i="1"/>
  <c r="R226" i="1"/>
  <c r="CI292" i="1"/>
  <c r="AZ372" i="1"/>
  <c r="AF483" i="1"/>
  <c r="S593" i="1"/>
  <c r="F153" i="1"/>
  <c r="Q127" i="1"/>
  <c r="BA26" i="1"/>
  <c r="F64" i="1"/>
  <c r="V288" i="1"/>
  <c r="F474" i="1"/>
  <c r="U483" i="1"/>
  <c r="F615" i="1"/>
  <c r="GM175" i="1"/>
  <c r="AB177" i="1"/>
  <c r="AS22" i="1"/>
  <c r="F640" i="1"/>
  <c r="E16" i="2" s="1"/>
  <c r="AS653" i="1"/>
  <c r="BB76" i="1"/>
  <c r="F269" i="1"/>
  <c r="BB623" i="1"/>
  <c r="CF141" i="1"/>
  <c r="CH141" i="1"/>
  <c r="P141" i="1"/>
  <c r="CE141" i="1"/>
  <c r="AC127" i="1"/>
  <c r="U292" i="1"/>
  <c r="F394" i="1"/>
  <c r="U451" i="1"/>
  <c r="CH26" i="1"/>
  <c r="AY44" i="1"/>
  <c r="F238" i="1"/>
  <c r="Q209" i="1"/>
  <c r="AP292" i="1"/>
  <c r="F381" i="1"/>
  <c r="AP451" i="1"/>
  <c r="AB593" i="1"/>
  <c r="V80" i="1"/>
  <c r="F118" i="1"/>
  <c r="V256" i="1"/>
  <c r="Q404" i="1"/>
  <c r="F433" i="1"/>
  <c r="Q26" i="1"/>
  <c r="F56" i="1"/>
  <c r="AL127" i="1"/>
  <c r="Y141" i="1"/>
  <c r="T292" i="1"/>
  <c r="F393" i="1"/>
  <c r="T451" i="1"/>
  <c r="AX256" i="1"/>
  <c r="AX80" i="1"/>
  <c r="F102" i="1"/>
  <c r="P80" i="1"/>
  <c r="F98" i="1"/>
  <c r="CF26" i="1"/>
  <c r="AW44" i="1"/>
  <c r="AO22" i="1"/>
  <c r="F627" i="1"/>
  <c r="AO653" i="1"/>
  <c r="CG292" i="1"/>
  <c r="AX372" i="1"/>
  <c r="BA127" i="1"/>
  <c r="F161" i="1"/>
  <c r="CE226" i="1"/>
  <c r="AC209" i="1"/>
  <c r="CF226" i="1"/>
  <c r="CH226" i="1"/>
  <c r="P226" i="1"/>
  <c r="V26" i="1"/>
  <c r="F67" i="1"/>
  <c r="AL80" i="1"/>
  <c r="Y95" i="1"/>
  <c r="BC288" i="1"/>
  <c r="F467" i="1"/>
  <c r="AB141" i="1"/>
  <c r="GM129" i="1"/>
  <c r="F117" i="1"/>
  <c r="U80" i="1"/>
  <c r="U256" i="1"/>
  <c r="F432" i="1"/>
  <c r="AZ404" i="1"/>
  <c r="CH80" i="1"/>
  <c r="AY95" i="1"/>
  <c r="CE26" i="1"/>
  <c r="AV44" i="1"/>
  <c r="F444" i="1"/>
  <c r="V404" i="1"/>
  <c r="T127" i="1"/>
  <c r="F162" i="1"/>
  <c r="F237" i="1"/>
  <c r="AZ209" i="1"/>
  <c r="AS76" i="1"/>
  <c r="F273" i="1"/>
  <c r="AQ292" i="1"/>
  <c r="F382" i="1"/>
  <c r="AQ451" i="1"/>
  <c r="AK292" i="1"/>
  <c r="X372" i="1"/>
  <c r="P177" i="1"/>
  <c r="CE177" i="1"/>
  <c r="CF177" i="1"/>
  <c r="AC173" i="1"/>
  <c r="CH177" i="1"/>
  <c r="BA80" i="1"/>
  <c r="F115" i="1"/>
  <c r="BA256" i="1"/>
  <c r="S26" i="1"/>
  <c r="F59" i="1"/>
  <c r="F107" i="1"/>
  <c r="Q80" i="1"/>
  <c r="Q256" i="1"/>
  <c r="F442" i="1"/>
  <c r="T404" i="1"/>
  <c r="AX173" i="1"/>
  <c r="F184" i="1"/>
  <c r="S292" i="1"/>
  <c r="F387" i="1"/>
  <c r="S451" i="1"/>
  <c r="CG127" i="1"/>
  <c r="AX141" i="1"/>
  <c r="AT623" i="1"/>
  <c r="F443" i="1"/>
  <c r="U404" i="1"/>
  <c r="GM490" i="1"/>
  <c r="GP490" i="1" s="1"/>
  <c r="AX483" i="1"/>
  <c r="F600" i="1"/>
  <c r="BA483" i="1"/>
  <c r="F613" i="1"/>
  <c r="L529" i="8" l="1"/>
  <c r="P529" i="8"/>
  <c r="K348" i="7"/>
  <c r="P348" i="7"/>
  <c r="L623" i="8"/>
  <c r="P623" i="8"/>
  <c r="P502" i="7"/>
  <c r="K502" i="7"/>
  <c r="CD593" i="1"/>
  <c r="AU593" i="1" s="1"/>
  <c r="P217" i="7"/>
  <c r="K217" i="7"/>
  <c r="P646" i="7"/>
  <c r="K646" i="7"/>
  <c r="P233" i="8"/>
  <c r="L233" i="8"/>
  <c r="K341" i="7"/>
  <c r="P341" i="7"/>
  <c r="K74" i="7"/>
  <c r="P74" i="7"/>
  <c r="I86" i="7" s="1"/>
  <c r="L354" i="8"/>
  <c r="P354" i="8"/>
  <c r="P406" i="8"/>
  <c r="L406" i="8"/>
  <c r="L638" i="8"/>
  <c r="P638" i="8"/>
  <c r="K544" i="7"/>
  <c r="P544" i="7"/>
  <c r="GP310" i="1"/>
  <c r="CD372" i="1" s="1"/>
  <c r="CA372" i="1"/>
  <c r="AR372" i="1" s="1"/>
  <c r="P294" i="7"/>
  <c r="K294" i="7"/>
  <c r="K331" i="7"/>
  <c r="P331" i="7"/>
  <c r="K284" i="7"/>
  <c r="P284" i="7"/>
  <c r="P710" i="8"/>
  <c r="L710" i="8"/>
  <c r="P495" i="7"/>
  <c r="K495" i="7"/>
  <c r="P98" i="7"/>
  <c r="I114" i="7" s="1"/>
  <c r="K98" i="7"/>
  <c r="L347" i="8"/>
  <c r="P347" i="8"/>
  <c r="P608" i="8"/>
  <c r="L608" i="8"/>
  <c r="P617" i="7"/>
  <c r="K617" i="7"/>
  <c r="L473" i="8"/>
  <c r="P473" i="8"/>
  <c r="P467" i="7"/>
  <c r="K467" i="7"/>
  <c r="P174" i="8"/>
  <c r="L174" i="8"/>
  <c r="P167" i="8"/>
  <c r="L167" i="8"/>
  <c r="P227" i="7"/>
  <c r="K227" i="7"/>
  <c r="P742" i="8"/>
  <c r="L742" i="8"/>
  <c r="L487" i="8"/>
  <c r="P487" i="8"/>
  <c r="K704" i="7"/>
  <c r="P704" i="7"/>
  <c r="L766" i="8"/>
  <c r="P766" i="8"/>
  <c r="K671" i="7"/>
  <c r="P671" i="7"/>
  <c r="K425" i="7"/>
  <c r="P425" i="7"/>
  <c r="L290" i="8"/>
  <c r="P290" i="8"/>
  <c r="L375" i="8"/>
  <c r="P375" i="8"/>
  <c r="L80" i="8"/>
  <c r="P80" i="8"/>
  <c r="K147" i="7"/>
  <c r="P147" i="7"/>
  <c r="L702" i="8"/>
  <c r="P702" i="8"/>
  <c r="L557" i="8"/>
  <c r="P557" i="8"/>
  <c r="P118" i="8"/>
  <c r="L118" i="8"/>
  <c r="F66" i="1"/>
  <c r="U26" i="1"/>
  <c r="K696" i="7"/>
  <c r="P696" i="7"/>
  <c r="R173" i="1"/>
  <c r="F191" i="1"/>
  <c r="K415" i="7"/>
  <c r="P415" i="7"/>
  <c r="J223" i="8"/>
  <c r="I736" i="7"/>
  <c r="K551" i="7"/>
  <c r="P551" i="7"/>
  <c r="I712" i="7"/>
  <c r="P508" i="8"/>
  <c r="L508" i="8"/>
  <c r="L515" i="8"/>
  <c r="P515" i="8"/>
  <c r="P565" i="7"/>
  <c r="K565" i="7"/>
  <c r="V623" i="1"/>
  <c r="V22" i="1" s="1"/>
  <c r="AE292" i="1"/>
  <c r="L684" i="8"/>
  <c r="P684" i="8"/>
  <c r="K383" i="7"/>
  <c r="P383" i="7"/>
  <c r="P550" i="8"/>
  <c r="L550" i="8"/>
  <c r="K369" i="7"/>
  <c r="P369" i="7"/>
  <c r="P466" i="8"/>
  <c r="L466" i="8"/>
  <c r="P256" i="1"/>
  <c r="P76" i="1" s="1"/>
  <c r="F616" i="1"/>
  <c r="L330" i="8"/>
  <c r="P330" i="8"/>
  <c r="L652" i="8"/>
  <c r="P652" i="8"/>
  <c r="P445" i="7"/>
  <c r="K445" i="7"/>
  <c r="F156" i="1"/>
  <c r="L578" i="8"/>
  <c r="P578" i="8"/>
  <c r="L494" i="8"/>
  <c r="P494" i="8"/>
  <c r="J718" i="8"/>
  <c r="P594" i="7"/>
  <c r="K594" i="7"/>
  <c r="K209" i="7"/>
  <c r="P209" i="7"/>
  <c r="P215" i="8"/>
  <c r="L215" i="8"/>
  <c r="L782" i="8"/>
  <c r="P782" i="8"/>
  <c r="P60" i="8"/>
  <c r="L60" i="8"/>
  <c r="P243" i="8"/>
  <c r="L243" i="8"/>
  <c r="Y593" i="1"/>
  <c r="F620" i="1" s="1"/>
  <c r="X593" i="1"/>
  <c r="X483" i="1" s="1"/>
  <c r="K324" i="7"/>
  <c r="P324" i="7"/>
  <c r="L600" i="8"/>
  <c r="P600" i="8"/>
  <c r="P237" i="7"/>
  <c r="K237" i="7"/>
  <c r="P631" i="8"/>
  <c r="L631" i="8"/>
  <c r="P558" i="7"/>
  <c r="K558" i="7"/>
  <c r="L49" i="8"/>
  <c r="P49" i="8"/>
  <c r="P421" i="8"/>
  <c r="L421" i="8"/>
  <c r="P802" i="7"/>
  <c r="K802" i="7"/>
  <c r="P726" i="8"/>
  <c r="L726" i="8"/>
  <c r="I198" i="7"/>
  <c r="P54" i="7"/>
  <c r="K54" i="7"/>
  <c r="P602" i="7"/>
  <c r="K602" i="7"/>
  <c r="CA421" i="1"/>
  <c r="K274" i="7"/>
  <c r="P274" i="7"/>
  <c r="P320" i="8"/>
  <c r="L320" i="8"/>
  <c r="P300" i="8"/>
  <c r="L300" i="8"/>
  <c r="L480" i="8"/>
  <c r="P480" i="8"/>
  <c r="P579" i="7"/>
  <c r="K579" i="7"/>
  <c r="L310" i="8"/>
  <c r="P310" i="8"/>
  <c r="P131" i="7"/>
  <c r="K131" i="7"/>
  <c r="P616" i="8"/>
  <c r="L616" i="8"/>
  <c r="L204" i="8"/>
  <c r="P204" i="8"/>
  <c r="P43" i="7"/>
  <c r="K43" i="7"/>
  <c r="O421" i="1"/>
  <c r="P523" i="7"/>
  <c r="K523" i="7"/>
  <c r="CD44" i="1"/>
  <c r="CD26" i="1" s="1"/>
  <c r="F265" i="1"/>
  <c r="P460" i="7"/>
  <c r="K460" i="7"/>
  <c r="P758" i="8"/>
  <c r="L758" i="8"/>
  <c r="CA593" i="1"/>
  <c r="CA483" i="1" s="1"/>
  <c r="J337" i="8"/>
  <c r="P794" i="7"/>
  <c r="K794" i="7"/>
  <c r="P368" i="8"/>
  <c r="L368" i="8"/>
  <c r="K481" i="7"/>
  <c r="P481" i="7"/>
  <c r="I257" i="7"/>
  <c r="K64" i="7"/>
  <c r="P64" i="7"/>
  <c r="K784" i="7"/>
  <c r="P784" i="7"/>
  <c r="K304" i="7"/>
  <c r="P304" i="7"/>
  <c r="J263" i="8"/>
  <c r="P280" i="8"/>
  <c r="L280" i="8"/>
  <c r="P744" i="7"/>
  <c r="K744" i="7"/>
  <c r="K161" i="7"/>
  <c r="P161" i="7"/>
  <c r="I170" i="7" s="1"/>
  <c r="K168" i="7"/>
  <c r="P168" i="7"/>
  <c r="L361" i="8"/>
  <c r="P361" i="8"/>
  <c r="AE80" i="1"/>
  <c r="R95" i="1"/>
  <c r="P632" i="7"/>
  <c r="K632" i="7"/>
  <c r="L677" i="8"/>
  <c r="P677" i="8"/>
  <c r="K314" i="7"/>
  <c r="P314" i="7"/>
  <c r="L501" i="8"/>
  <c r="P501" i="8"/>
  <c r="K639" i="7"/>
  <c r="P639" i="7"/>
  <c r="P667" i="8"/>
  <c r="L667" i="8"/>
  <c r="P390" i="7"/>
  <c r="K390" i="7"/>
  <c r="K776" i="7"/>
  <c r="P776" i="7"/>
  <c r="P104" i="8"/>
  <c r="L104" i="8"/>
  <c r="CA44" i="1"/>
  <c r="K509" i="7"/>
  <c r="P509" i="7"/>
  <c r="F249" i="1"/>
  <c r="V209" i="1"/>
  <c r="P431" i="8"/>
  <c r="L431" i="8"/>
  <c r="I400" i="7"/>
  <c r="L694" i="8"/>
  <c r="P694" i="8"/>
  <c r="P625" i="7"/>
  <c r="K625" i="7"/>
  <c r="CA95" i="1"/>
  <c r="CA80" i="1" s="1"/>
  <c r="K264" i="7"/>
  <c r="P264" i="7"/>
  <c r="L153" i="8"/>
  <c r="P153" i="8"/>
  <c r="P760" i="7"/>
  <c r="K760" i="7"/>
  <c r="P70" i="8"/>
  <c r="L70" i="8"/>
  <c r="F259" i="1"/>
  <c r="X209" i="1"/>
  <c r="F252" i="1"/>
  <c r="CH127" i="1"/>
  <c r="AY141" i="1"/>
  <c r="AY226" i="1"/>
  <c r="CH209" i="1"/>
  <c r="O404" i="1"/>
  <c r="F423" i="1"/>
  <c r="R26" i="1"/>
  <c r="F58" i="1"/>
  <c r="CF292" i="1"/>
  <c r="AW372" i="1"/>
  <c r="AW226" i="1"/>
  <c r="AW256" i="1" s="1"/>
  <c r="CF209" i="1"/>
  <c r="AB292" i="1"/>
  <c r="O372" i="1"/>
  <c r="BA76" i="1"/>
  <c r="F276" i="1"/>
  <c r="CE404" i="1"/>
  <c r="AV421" i="1"/>
  <c r="Q76" i="1"/>
  <c r="F268" i="1"/>
  <c r="BB22" i="1"/>
  <c r="F636" i="1"/>
  <c r="BB653" i="1"/>
  <c r="P483" i="1"/>
  <c r="F596" i="1"/>
  <c r="CD292" i="1"/>
  <c r="AU372" i="1"/>
  <c r="F424" i="1"/>
  <c r="P404" i="1"/>
  <c r="U76" i="1"/>
  <c r="F278" i="1"/>
  <c r="U623" i="1"/>
  <c r="F241" i="1"/>
  <c r="S209" i="1"/>
  <c r="CA292" i="1"/>
  <c r="P209" i="1"/>
  <c r="F229" i="1"/>
  <c r="CE292" i="1"/>
  <c r="AV372" i="1"/>
  <c r="F447" i="1"/>
  <c r="X404" i="1"/>
  <c r="F46" i="1"/>
  <c r="O26" i="1"/>
  <c r="CH173" i="1"/>
  <c r="AY177" i="1"/>
  <c r="AY256" i="1" s="1"/>
  <c r="X26" i="1"/>
  <c r="F70" i="1"/>
  <c r="AB483" i="1"/>
  <c r="O593" i="1"/>
  <c r="S483" i="1"/>
  <c r="F608" i="1"/>
  <c r="CH292" i="1"/>
  <c r="AY372" i="1"/>
  <c r="T288" i="1"/>
  <c r="F472" i="1"/>
  <c r="AZ292" i="1"/>
  <c r="AZ451" i="1"/>
  <c r="F383" i="1"/>
  <c r="E18" i="2"/>
  <c r="AR44" i="1"/>
  <c r="CA26" i="1"/>
  <c r="O141" i="1"/>
  <c r="AB127" i="1"/>
  <c r="R292" i="1"/>
  <c r="R451" i="1"/>
  <c r="F386" i="1"/>
  <c r="O80" i="1"/>
  <c r="F97" i="1"/>
  <c r="AO18" i="1"/>
  <c r="F657" i="1"/>
  <c r="CF483" i="1"/>
  <c r="AW593" i="1"/>
  <c r="CE483" i="1"/>
  <c r="AV593" i="1"/>
  <c r="W288" i="1"/>
  <c r="F475" i="1"/>
  <c r="AV226" i="1"/>
  <c r="CE209" i="1"/>
  <c r="Y209" i="1"/>
  <c r="F253" i="1"/>
  <c r="AS18" i="1"/>
  <c r="F670" i="1"/>
  <c r="I21" i="7" s="1"/>
  <c r="BD22" i="1"/>
  <c r="F648" i="1"/>
  <c r="BD653" i="1"/>
  <c r="AT22" i="1"/>
  <c r="AT653" i="1"/>
  <c r="F641" i="1"/>
  <c r="F16" i="2" s="1"/>
  <c r="F18" i="2" s="1"/>
  <c r="F168" i="1"/>
  <c r="Y127" i="1"/>
  <c r="F240" i="1"/>
  <c r="R209" i="1"/>
  <c r="AB209" i="1"/>
  <c r="O226" i="1"/>
  <c r="U288" i="1"/>
  <c r="F473" i="1"/>
  <c r="Y80" i="1"/>
  <c r="F122" i="1"/>
  <c r="Y256" i="1"/>
  <c r="Y404" i="1"/>
  <c r="F448" i="1"/>
  <c r="F49" i="1"/>
  <c r="AV26" i="1"/>
  <c r="F50" i="1"/>
  <c r="AW26" i="1"/>
  <c r="F267" i="1"/>
  <c r="AZ76" i="1"/>
  <c r="CA404" i="1"/>
  <c r="AR421" i="1"/>
  <c r="AV80" i="1"/>
  <c r="F100" i="1"/>
  <c r="AQ288" i="1"/>
  <c r="F461" i="1"/>
  <c r="T76" i="1"/>
  <c r="F277" i="1"/>
  <c r="T623" i="1"/>
  <c r="AP288" i="1"/>
  <c r="F460" i="1"/>
  <c r="AP623" i="1"/>
  <c r="Y288" i="1"/>
  <c r="F478" i="1"/>
  <c r="AQ76" i="1"/>
  <c r="F266" i="1"/>
  <c r="AQ623" i="1"/>
  <c r="AX292" i="1"/>
  <c r="F379" i="1"/>
  <c r="AX451" i="1"/>
  <c r="GP220" i="1"/>
  <c r="CD226" i="1" s="1"/>
  <c r="CA226" i="1"/>
  <c r="F148" i="1"/>
  <c r="AX127" i="1"/>
  <c r="F52" i="1"/>
  <c r="AY26" i="1"/>
  <c r="S288" i="1"/>
  <c r="F466" i="1"/>
  <c r="AU421" i="1"/>
  <c r="CD404" i="1"/>
  <c r="CE173" i="1"/>
  <c r="AV177" i="1"/>
  <c r="P173" i="1"/>
  <c r="F180" i="1"/>
  <c r="F103" i="1"/>
  <c r="AY80" i="1"/>
  <c r="V76" i="1"/>
  <c r="F279" i="1"/>
  <c r="CE127" i="1"/>
  <c r="AV141" i="1"/>
  <c r="BA623" i="1"/>
  <c r="AY421" i="1"/>
  <c r="CH404" i="1"/>
  <c r="S256" i="1"/>
  <c r="Y26" i="1"/>
  <c r="F71" i="1"/>
  <c r="Y623" i="1"/>
  <c r="CF127" i="1"/>
  <c r="AW141" i="1"/>
  <c r="P292" i="1"/>
  <c r="P451" i="1"/>
  <c r="F375" i="1"/>
  <c r="AX76" i="1"/>
  <c r="F263" i="1"/>
  <c r="AU95" i="1"/>
  <c r="CD80" i="1"/>
  <c r="GP129" i="1"/>
  <c r="CD141" i="1" s="1"/>
  <c r="CA141" i="1"/>
  <c r="AB173" i="1"/>
  <c r="O177" i="1"/>
  <c r="W76" i="1"/>
  <c r="F280" i="1"/>
  <c r="GP175" i="1"/>
  <c r="CD177" i="1" s="1"/>
  <c r="CA177" i="1"/>
  <c r="R404" i="1"/>
  <c r="F435" i="1"/>
  <c r="R483" i="1"/>
  <c r="F607" i="1"/>
  <c r="F167" i="1"/>
  <c r="X127" i="1"/>
  <c r="F155" i="1"/>
  <c r="R127" i="1"/>
  <c r="AW177" i="1"/>
  <c r="CF173" i="1"/>
  <c r="Q292" i="1"/>
  <c r="Q451" i="1"/>
  <c r="F384" i="1"/>
  <c r="X256" i="1"/>
  <c r="X292" i="1"/>
  <c r="F398" i="1"/>
  <c r="X451" i="1"/>
  <c r="P127" i="1"/>
  <c r="F144" i="1"/>
  <c r="AW421" i="1"/>
  <c r="CF404" i="1"/>
  <c r="BC22" i="1"/>
  <c r="F639" i="1"/>
  <c r="BC653" i="1"/>
  <c r="Q483" i="1"/>
  <c r="F605" i="1"/>
  <c r="W623" i="1"/>
  <c r="CH483" i="1"/>
  <c r="AY593" i="1"/>
  <c r="AW80" i="1"/>
  <c r="F101" i="1"/>
  <c r="P400" i="7" l="1"/>
  <c r="K400" i="7"/>
  <c r="AU44" i="1"/>
  <c r="O256" i="1"/>
  <c r="F258" i="1" s="1"/>
  <c r="P257" i="7"/>
  <c r="I402" i="7" s="1"/>
  <c r="K257" i="7"/>
  <c r="Y483" i="1"/>
  <c r="V653" i="1"/>
  <c r="CD483" i="1"/>
  <c r="R80" i="1"/>
  <c r="F109" i="1"/>
  <c r="R256" i="1"/>
  <c r="F646" i="1"/>
  <c r="P736" i="7"/>
  <c r="K736" i="7"/>
  <c r="P718" i="8"/>
  <c r="J810" i="8" s="1"/>
  <c r="L718" i="8"/>
  <c r="J176" i="8"/>
  <c r="K712" i="7"/>
  <c r="P712" i="7"/>
  <c r="I804" i="7" s="1"/>
  <c r="P223" i="8"/>
  <c r="J816" i="8" s="1"/>
  <c r="L223" i="8"/>
  <c r="I447" i="7"/>
  <c r="AR593" i="1"/>
  <c r="F621" i="1" s="1"/>
  <c r="P263" i="8"/>
  <c r="L263" i="8"/>
  <c r="X623" i="1"/>
  <c r="X22" i="1" s="1"/>
  <c r="AR95" i="1"/>
  <c r="J245" i="8"/>
  <c r="P198" i="7"/>
  <c r="I807" i="7" s="1"/>
  <c r="K198" i="7"/>
  <c r="F619" i="1"/>
  <c r="J453" i="8"/>
  <c r="J120" i="8"/>
  <c r="J248" i="8"/>
  <c r="P337" i="8"/>
  <c r="L337" i="8"/>
  <c r="J92" i="8"/>
  <c r="O76" i="1"/>
  <c r="P288" i="1"/>
  <c r="F454" i="1"/>
  <c r="AV209" i="1"/>
  <c r="F231" i="1"/>
  <c r="AW76" i="1"/>
  <c r="F262" i="1"/>
  <c r="Q288" i="1"/>
  <c r="F463" i="1"/>
  <c r="CD173" i="1"/>
  <c r="AU177" i="1"/>
  <c r="O173" i="1"/>
  <c r="F179" i="1"/>
  <c r="AR177" i="1"/>
  <c r="CA173" i="1"/>
  <c r="AY76" i="1"/>
  <c r="F264" i="1"/>
  <c r="AR292" i="1"/>
  <c r="F400" i="1"/>
  <c r="AR451" i="1"/>
  <c r="T22" i="1"/>
  <c r="F644" i="1"/>
  <c r="T653" i="1"/>
  <c r="AU226" i="1"/>
  <c r="CD209" i="1"/>
  <c r="AY173" i="1"/>
  <c r="F185" i="1"/>
  <c r="V18" i="1"/>
  <c r="F676" i="1"/>
  <c r="U22" i="1"/>
  <c r="F645" i="1"/>
  <c r="U653" i="1"/>
  <c r="F183" i="1"/>
  <c r="AW173" i="1"/>
  <c r="O483" i="1"/>
  <c r="F595" i="1"/>
  <c r="AW127" i="1"/>
  <c r="F147" i="1"/>
  <c r="AR141" i="1"/>
  <c r="CA127" i="1"/>
  <c r="BD18" i="1"/>
  <c r="F678" i="1"/>
  <c r="AV451" i="1"/>
  <c r="F377" i="1"/>
  <c r="AV292" i="1"/>
  <c r="AP22" i="1"/>
  <c r="F632" i="1"/>
  <c r="G16" i="2" s="1"/>
  <c r="G18" i="2" s="1"/>
  <c r="AP653" i="1"/>
  <c r="X76" i="1"/>
  <c r="F282" i="1"/>
  <c r="F123" i="1"/>
  <c r="AR80" i="1"/>
  <c r="AT18" i="1"/>
  <c r="F671" i="1"/>
  <c r="I22" i="7" s="1"/>
  <c r="W22" i="1"/>
  <c r="F647" i="1"/>
  <c r="W653" i="1"/>
  <c r="AX288" i="1"/>
  <c r="F458" i="1"/>
  <c r="AY209" i="1"/>
  <c r="F234" i="1"/>
  <c r="AR483" i="1"/>
  <c r="AX623" i="1"/>
  <c r="S76" i="1"/>
  <c r="F271" i="1"/>
  <c r="S623" i="1"/>
  <c r="AU292" i="1"/>
  <c r="AU451" i="1"/>
  <c r="F391" i="1"/>
  <c r="F232" i="1"/>
  <c r="AW209" i="1"/>
  <c r="P623" i="1"/>
  <c r="O127" i="1"/>
  <c r="F143" i="1"/>
  <c r="AY483" i="1"/>
  <c r="F601" i="1"/>
  <c r="CA209" i="1"/>
  <c r="AR226" i="1"/>
  <c r="AR26" i="1"/>
  <c r="F72" i="1"/>
  <c r="AU141" i="1"/>
  <c r="CD127" i="1"/>
  <c r="AY127" i="1"/>
  <c r="F149" i="1"/>
  <c r="O292" i="1"/>
  <c r="F374" i="1"/>
  <c r="O451" i="1"/>
  <c r="O623" i="1" s="1"/>
  <c r="F182" i="1"/>
  <c r="AV173" i="1"/>
  <c r="AU80" i="1"/>
  <c r="F114" i="1"/>
  <c r="AR404" i="1"/>
  <c r="F449" i="1"/>
  <c r="AW404" i="1"/>
  <c r="F427" i="1"/>
  <c r="F440" i="1"/>
  <c r="AU404" i="1"/>
  <c r="AY292" i="1"/>
  <c r="AY451" i="1"/>
  <c r="F380" i="1"/>
  <c r="AU483" i="1"/>
  <c r="F612" i="1"/>
  <c r="F378" i="1"/>
  <c r="AW292" i="1"/>
  <c r="AW451" i="1"/>
  <c r="X288" i="1"/>
  <c r="F477" i="1"/>
  <c r="R288" i="1"/>
  <c r="F465" i="1"/>
  <c r="BB18" i="1"/>
  <c r="F666" i="1"/>
  <c r="AV483" i="1"/>
  <c r="F598" i="1"/>
  <c r="AV404" i="1"/>
  <c r="F426" i="1"/>
  <c r="AW483" i="1"/>
  <c r="F599" i="1"/>
  <c r="Y22" i="1"/>
  <c r="Y653" i="1"/>
  <c r="F650" i="1"/>
  <c r="F283" i="1"/>
  <c r="Y76" i="1"/>
  <c r="BC18" i="1"/>
  <c r="F669" i="1"/>
  <c r="AV256" i="1"/>
  <c r="AZ288" i="1"/>
  <c r="F462" i="1"/>
  <c r="AZ623" i="1"/>
  <c r="F63" i="1"/>
  <c r="AU26" i="1"/>
  <c r="F429" i="1"/>
  <c r="AY404" i="1"/>
  <c r="AQ22" i="1"/>
  <c r="F633" i="1"/>
  <c r="AQ653" i="1"/>
  <c r="BA22" i="1"/>
  <c r="F643" i="1"/>
  <c r="BA653" i="1"/>
  <c r="Q623" i="1"/>
  <c r="AV127" i="1"/>
  <c r="F146" i="1"/>
  <c r="O209" i="1"/>
  <c r="F228" i="1"/>
  <c r="R76" i="1" l="1"/>
  <c r="F270" i="1"/>
  <c r="R623" i="1"/>
  <c r="F649" i="1"/>
  <c r="I242" i="7"/>
  <c r="X653" i="1"/>
  <c r="I810" i="7"/>
  <c r="J408" i="8"/>
  <c r="J456" i="8"/>
  <c r="I450" i="7"/>
  <c r="I239" i="7"/>
  <c r="J813" i="8"/>
  <c r="O22" i="1"/>
  <c r="O653" i="1"/>
  <c r="F625" i="1"/>
  <c r="F196" i="1"/>
  <c r="AU173" i="1"/>
  <c r="AR127" i="1"/>
  <c r="F169" i="1"/>
  <c r="AU127" i="1"/>
  <c r="F160" i="1"/>
  <c r="AX22" i="1"/>
  <c r="AX653" i="1"/>
  <c r="F630" i="1"/>
  <c r="AU209" i="1"/>
  <c r="F245" i="1"/>
  <c r="AR256" i="1"/>
  <c r="BA18" i="1"/>
  <c r="F673" i="1"/>
  <c r="AY288" i="1"/>
  <c r="F459" i="1"/>
  <c r="AY623" i="1"/>
  <c r="T18" i="1"/>
  <c r="F674" i="1"/>
  <c r="AZ22" i="1"/>
  <c r="AZ653" i="1"/>
  <c r="F634" i="1"/>
  <c r="AP18" i="1"/>
  <c r="F662" i="1"/>
  <c r="I23" i="7" s="1"/>
  <c r="Y18" i="1"/>
  <c r="F680" i="1"/>
  <c r="AV288" i="1"/>
  <c r="F456" i="1"/>
  <c r="S22" i="1"/>
  <c r="S653" i="1"/>
  <c r="F638" i="1"/>
  <c r="Q22" i="1"/>
  <c r="Q653" i="1"/>
  <c r="F635" i="1"/>
  <c r="U18" i="1"/>
  <c r="F675" i="1"/>
  <c r="AW288" i="1"/>
  <c r="F457" i="1"/>
  <c r="AW623" i="1"/>
  <c r="F205" i="1"/>
  <c r="AR173" i="1"/>
  <c r="X18" i="1"/>
  <c r="F679" i="1"/>
  <c r="P22" i="1"/>
  <c r="F626" i="1"/>
  <c r="P653" i="1"/>
  <c r="W18" i="1"/>
  <c r="F677" i="1"/>
  <c r="AU288" i="1"/>
  <c r="F470" i="1"/>
  <c r="AR288" i="1"/>
  <c r="F479" i="1"/>
  <c r="AV76" i="1"/>
  <c r="F261" i="1"/>
  <c r="AV623" i="1"/>
  <c r="AR209" i="1"/>
  <c r="F254" i="1"/>
  <c r="AU256" i="1"/>
  <c r="AQ18" i="1"/>
  <c r="F663" i="1"/>
  <c r="O288" i="1"/>
  <c r="F453" i="1"/>
  <c r="F637" i="1" l="1"/>
  <c r="R22" i="1"/>
  <c r="R653" i="1"/>
  <c r="J16" i="2"/>
  <c r="J18" i="2" s="1"/>
  <c r="AU76" i="1"/>
  <c r="F275" i="1"/>
  <c r="AU623" i="1"/>
  <c r="AX18" i="1"/>
  <c r="F660" i="1"/>
  <c r="F284" i="1"/>
  <c r="AR76" i="1"/>
  <c r="AR623" i="1"/>
  <c r="AV22" i="1"/>
  <c r="F628" i="1"/>
  <c r="AV653" i="1"/>
  <c r="AW22" i="1"/>
  <c r="AW653" i="1"/>
  <c r="F629" i="1"/>
  <c r="AZ18" i="1"/>
  <c r="F664" i="1"/>
  <c r="Q18" i="1"/>
  <c r="F665" i="1"/>
  <c r="AY22" i="1"/>
  <c r="AY653" i="1"/>
  <c r="F631" i="1"/>
  <c r="P18" i="1"/>
  <c r="F656" i="1"/>
  <c r="O18" i="1"/>
  <c r="F655" i="1"/>
  <c r="S18" i="1"/>
  <c r="F668" i="1"/>
  <c r="R18" i="1" l="1"/>
  <c r="F667" i="1"/>
  <c r="I25" i="7" s="1"/>
  <c r="AV18" i="1"/>
  <c r="F658" i="1"/>
  <c r="AW18" i="1"/>
  <c r="F659" i="1"/>
  <c r="AR22" i="1"/>
  <c r="AR653" i="1"/>
  <c r="F651" i="1"/>
  <c r="AY18" i="1"/>
  <c r="F661" i="1"/>
  <c r="AU22" i="1"/>
  <c r="AU653" i="1"/>
  <c r="F642" i="1"/>
  <c r="H16" i="2" s="1"/>
  <c r="AU18" i="1" l="1"/>
  <c r="F672" i="1"/>
  <c r="I24" i="7" s="1"/>
  <c r="H18" i="2"/>
  <c r="I16" i="2"/>
  <c r="I18" i="2" s="1"/>
  <c r="AR18" i="1"/>
  <c r="F681" i="1"/>
  <c r="F682" i="1" l="1"/>
  <c r="H31" i="8"/>
  <c r="F684" i="1"/>
  <c r="J819" i="8" l="1"/>
  <c r="I813" i="7"/>
  <c r="I20" i="7" s="1"/>
  <c r="I812" i="7"/>
  <c r="J818" i="8"/>
  <c r="I811" i="7"/>
  <c r="J817" i="8"/>
</calcChain>
</file>

<file path=xl/sharedStrings.xml><?xml version="1.0" encoding="utf-8"?>
<sst xmlns="http://schemas.openxmlformats.org/spreadsheetml/2006/main" count="25290" uniqueCount="947">
  <si>
    <t>Smeta.RU  (495) 974-1589</t>
  </si>
  <si>
    <t>_PS_</t>
  </si>
  <si>
    <t>Smeta.RU</t>
  </si>
  <si>
    <t/>
  </si>
  <si>
    <t>Новый объект_(Копия)_(Копия)</t>
  </si>
  <si>
    <t>Конный комплекс_на 4 мес. (10%) испр.</t>
  </si>
  <si>
    <t>Сметные нормы списания</t>
  </si>
  <si>
    <t>Коды ОКП для СН-2012 Выпуск № 5 (в ценах на 01.10.2025 г)</t>
  </si>
  <si>
    <t>СН-2012 Выпуск № 5. (в ценах на 01.10.2025) глава_1-5, 7</t>
  </si>
  <si>
    <t>Типовой расчет для СН-2012 Выпуск №5 (в ценах на 01.10.2025 г)</t>
  </si>
  <si>
    <t>СН-2012 Выпуск № 5. База данных "Сборник стоимостных нормативов" в текущих ценах по состоянию на 01.10.2025 года</t>
  </si>
  <si>
    <t>Поправки для СН-2012 Выпуск № 5 в ценах на 01.10.2025 г от 02.10.2025</t>
  </si>
  <si>
    <t>Новая локальная смета</t>
  </si>
  <si>
    <t>Инженерные сети  Конный комплекс</t>
  </si>
  <si>
    <t>Новый раздел</t>
  </si>
  <si>
    <t>Отопление</t>
  </si>
  <si>
    <t>1</t>
  </si>
  <si>
    <t>1.21-2303-50-1/1</t>
  </si>
  <si>
    <t>Техническое обслуживание  конвектора электрического настенного крепления, с механическим термостатом, мощность до 2,0 кВт</t>
  </si>
  <si>
    <t>шт.</t>
  </si>
  <si>
    <t>СН-2012.1 Выпуск № 5 (в текущих ценах по состоянию на 01.10.2025 г.). 1.21-2303-50-1/1</t>
  </si>
  <si>
    <t>СН-2012</t>
  </si>
  <si>
    <t>Подрядные работы, гл. 1-5,7</t>
  </si>
  <si>
    <t>работа</t>
  </si>
  <si>
    <t>1.21-2301-29-1/1</t>
  </si>
  <si>
    <t>Осмотр конвектора электрического настенного крепления, с механическим термостатом, мощность до 2,0 кВт</t>
  </si>
  <si>
    <t>10 шт.</t>
  </si>
  <si>
    <t>СН-2012.1 Выпуск № 5 (в текущих ценах по состоянию на 01.10.2025 г.). 1.21-2301-29-1/1</t>
  </si>
  <si>
    <t>)*3</t>
  </si>
  <si>
    <t>2</t>
  </si>
  <si>
    <t>1.17-2103-13-28/1</t>
  </si>
  <si>
    <t>Техническое обслуживание стальных панельных радиаторов - тип 33, высота 500 мм, длина до 3000 мм</t>
  </si>
  <si>
    <t>СН-2012.1 Выпуск № 5 (в текущих ценах по состоянию на 01.10.2025 г.). 1.17-2103-13-28/1</t>
  </si>
  <si>
    <t>3</t>
  </si>
  <si>
    <t>1.17-2103-13-13/1</t>
  </si>
  <si>
    <t>Техническое обслуживание стальных панельных радиаторов - тип 33, высота 300 мм, длина до 1500 мм</t>
  </si>
  <si>
    <t>СН-2012.1 Выпуск № 5 (в текущих ценах по состоянию на 01.10.2025 г.). 1.17-2103-13-13/1</t>
  </si>
  <si>
    <t>4</t>
  </si>
  <si>
    <t>1.17-2103-13-14/1</t>
  </si>
  <si>
    <t>Техническое обслуживание стальных панельных радиаторов - тип 33, высота 300 мм, длина до 3000 мм</t>
  </si>
  <si>
    <t>СН-2012.1 Выпуск № 5 (в текущих ценах по состоянию на 01.10.2025 г.). 1.17-2103-13-14/1</t>
  </si>
  <si>
    <t>5</t>
  </si>
  <si>
    <t>Техническое обслуживание стальных панельных радиаторов - тип 33, высота 500 мм, длина до 3000 мм  //  прим. высота 400 мм</t>
  </si>
  <si>
    <t>1.23-2103-31-1/1</t>
  </si>
  <si>
    <t>Техническое обслуживание термостата</t>
  </si>
  <si>
    <t>СН-2012.1 Выпуск № 5 (в текущих ценах по состоянию на 01.10.2025 г.). 1.23-2103-31-1/1</t>
  </si>
  <si>
    <t>1.15-2101-1-1/1</t>
  </si>
  <si>
    <t>Осмотр магистральных неизолированных внутренних трубопроводов диаметром до 100 мм</t>
  </si>
  <si>
    <t>100 м</t>
  </si>
  <si>
    <t>СН-2012.1 Выпуск № 5 (в текущих ценах по состоянию на 01.10.2025 г.). 1.15-2101-1-1/1</t>
  </si>
  <si>
    <t>)*12</t>
  </si>
  <si>
    <t>1.15-2101-2-1/1</t>
  </si>
  <si>
    <t>Осмотр магистральных неизолированных внутренних трубопроводов диаметром до 100 мм с лестниц</t>
  </si>
  <si>
    <t>СН-2012.1 Выпуск № 5 (в текущих ценах по состоянию на 01.10.2025 г.). 1.15-2101-2-1/1</t>
  </si>
  <si>
    <t>Поправка: СН-2012. Гл.1 Сб.15 п.3.1.1  Наименование: При выполнении работ с передвижных подмостей и лестниц на высоте свыше 3 м от пола</t>
  </si>
  <si>
    <t>)*12)*1,1</t>
  </si>
  <si>
    <t>Поправка: СН-2012. Гл.1 Сб.15 п.3.1.1</t>
  </si>
  <si>
    <t>1.17-2103-11-1/1</t>
  </si>
  <si>
    <t>Гидропневматическая промывка трубопроводов диаметром до 50 мм</t>
  </si>
  <si>
    <t>СН-2012.1 Выпуск № 5 (в текущих ценах по состоянию на 01.10.2025 г.). 1.17-2103-11-1/1</t>
  </si>
  <si>
    <t>1.17-3205-2-1/1</t>
  </si>
  <si>
    <t>Гидравлическое испытание трубопроводов систем отопления диаметром до 50 мм</t>
  </si>
  <si>
    <t>СН-2012.1 Выпуск № 5 (в текущих ценах по состоянию на 01.10.2025 г.). 1.17-3205-2-1/1</t>
  </si>
  <si>
    <t>1.15-2203-6-1/1</t>
  </si>
  <si>
    <t>Техническое обслуживание кранов шаровых из НПВХ с разъемными муфтами диаметром до 50 мм</t>
  </si>
  <si>
    <t>СН-2012.1 Выпуск № 5 (в текущих ценах по состоянию на 01.10.2025 г.). 1.15-2203-6-1/1</t>
  </si>
  <si>
    <t>)*4</t>
  </si>
  <si>
    <t>21.1-25-283</t>
  </si>
  <si>
    <t>Прокладки резиновые, уплотнительные для оборудования предприятий водопроводно-канализационного хозяйства, внутренний диаметр 15-20 мм</t>
  </si>
  <si>
    <t>СН-2012.21 Выпуск № 5 (в текущих ценах по состоянию на 01.10.2025 г.). 21.1-25-283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</si>
  <si>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</si>
  <si>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</si>
  <si>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</si>
  <si>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</si>
  <si>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</si>
  <si>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</si>
  <si>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</si>
  <si>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</si>
  <si>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</si>
  <si>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</si>
  <si>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</si>
  <si>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</si>
  <si>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</si>
  <si>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</si>
  <si>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</si>
  <si>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</si>
  <si>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</si>
  <si>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</si>
  <si>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</si>
  <si>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</si>
  <si>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</si>
  <si>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</si>
  <si>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</si>
  <si>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</si>
  <si>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</si>
  <si>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</si>
  <si>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</si>
  <si>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</si>
  <si>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</si>
  <si>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</si>
  <si>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</si>
  <si>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</si>
  <si>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</si>
  <si>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</si>
  <si>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</si>
  <si>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</si>
  <si>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</si>
  <si>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</si>
  <si>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</si>
  <si>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</si>
  <si>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</si>
  <si>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</si>
  <si>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</si>
  <si>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</si>
  <si>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</si>
  <si>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</si>
  <si>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</si>
  <si>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</si>
  <si>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</si>
  <si>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</si>
  <si>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</si>
  <si>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</si>
  <si>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</si>
  <si>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</si>
  <si>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Водоснабжение и водоотведение</t>
  </si>
  <si>
    <t>Новый подраздел</t>
  </si>
  <si>
    <t>Хоз-питьевой водопровод В1</t>
  </si>
  <si>
    <t>1.15-2101-1-2/1</t>
  </si>
  <si>
    <t>Осмотр магистральных неизолированных внутренних трубопроводов диаметром до 300 мм</t>
  </si>
  <si>
    <t>СН-2012.1 Выпуск № 5 (в текущих ценах по состоянию на 01.10.2025 г.). 1.15-2101-1-2/1</t>
  </si>
  <si>
    <t>6</t>
  </si>
  <si>
    <t>1.15-2203-7-3/1</t>
  </si>
  <si>
    <t>Техническое обслуживание крана шарового латунного никелированного диаметром до 100 мм</t>
  </si>
  <si>
    <t>СН-2012.1 Выпуск № 5 (в текущих ценах по состоянию на 01.10.2025 г.). 1.15-2203-7-3/1</t>
  </si>
  <si>
    <t>7</t>
  </si>
  <si>
    <t>1.15-2203-7-2/1</t>
  </si>
  <si>
    <t>Техническое обслуживание крана шарового латунного никелированного диаметром до 50 мм</t>
  </si>
  <si>
    <t>СН-2012.1 Выпуск № 5 (в текущих ценах по состоянию на 01.10.2025 г.). 1.15-2203-7-2/1</t>
  </si>
  <si>
    <t>8</t>
  </si>
  <si>
    <t>1.15-2203-7-1/1</t>
  </si>
  <si>
    <t>Техническое обслуживание крана шарового латунного никелированного диаметром до 25 мм</t>
  </si>
  <si>
    <t>СН-2012.1 Выпуск № 5 (в текущих ценах по состоянию на 01.10.2025 г.). 1.15-2203-7-1/1</t>
  </si>
  <si>
    <t>1.15-2103-2-2/1</t>
  </si>
  <si>
    <t>Гидропневматическая промывка трубопроводов с дезинфекцией диаметром до 100 мм</t>
  </si>
  <si>
    <t>СН-2012.1 Выпуск № 5 (в текущих ценах по состоянию на 01.10.2025 г.). 1.15-2103-2-2/1</t>
  </si>
  <si>
    <t>1.23-2103-14-1/1</t>
  </si>
  <si>
    <t>Техническое обслуживание манометров с самописцами</t>
  </si>
  <si>
    <t>СН-2012.1 Выпуск № 5 (в текущих ценах по состоянию на 01.10.2025 г.). 1.23-2103-14-1/1</t>
  </si>
  <si>
    <t>1.17-2103-16-1/1</t>
  </si>
  <si>
    <t>Техническое обслуживание крана трехходового шарового под манометр</t>
  </si>
  <si>
    <t>СН-2012.1 Выпуск № 5 (в текущих ценах по состоянию на 01.10.2025 г.). 1.17-2103-16-1/1</t>
  </si>
  <si>
    <t>1.24-2103-11-4/1</t>
  </si>
  <si>
    <t>Техническое обслуживание центробежных насосов мощностью от 15 до 75 кВт / "Wilo" ( 2осн.+1 рез.)</t>
  </si>
  <si>
    <t>СН-2012.1 Выпуск № 5 (в текущих ценах по состоянию на 01.10.2025 г.). 1.24-2103-11-4/1</t>
  </si>
  <si>
    <t>)*2</t>
  </si>
  <si>
    <t>1.15-2403-1-2/1</t>
  </si>
  <si>
    <t>Техническое обслуживание внутреннего противопожарного водопровода - перекатка пожарного рукава</t>
  </si>
  <si>
    <t>СН-2012.1 Выпуск № 5 (в текущих ценах по состоянию на 01.10.2025 г.). 1.15-2403-1-2/1</t>
  </si>
  <si>
    <t>*2</t>
  </si>
  <si>
    <t>1.17-2103-17-1/1</t>
  </si>
  <si>
    <t>Техническое обслуживание автоматического воздухоотводчика</t>
  </si>
  <si>
    <t>СН-2012.1 Выпуск № 5 (в текущих ценах по состоянию на 01.10.2025 г.). 1.17-2103-17-1/1</t>
  </si>
  <si>
    <t>1.16-3202-3-1/1</t>
  </si>
  <si>
    <t>Смена прокладок в смесителях</t>
  </si>
  <si>
    <t>100 шт.</t>
  </si>
  <si>
    <t>СН-2012.1 Выпуск № 5 (в текущих ценах по состоянию на 01.10.2025 г.). 1.16-3202-3-1/1</t>
  </si>
  <si>
    <t>Водомерный узел</t>
  </si>
  <si>
    <t>9</t>
  </si>
  <si>
    <t>1.23-2103-39-3/1</t>
  </si>
  <si>
    <t>Техническое обслуживание счетчиков холодной и горячей воды условным диаметром 50-80 мм.</t>
  </si>
  <si>
    <t>СН-2012.1 Выпуск № 5 (в текущих ценах по состоянию на 01.10.2025 г.). 1.23-2103-39-3/1</t>
  </si>
  <si>
    <t>10</t>
  </si>
  <si>
    <t>1.15-2203-4-2/1</t>
  </si>
  <si>
    <t>Техническое обслуживание фланцевых задвижек без электропривода диаметром 100 мм</t>
  </si>
  <si>
    <t>СН-2012.1 Выпуск № 5 (в текущих ценах по состоянию на 01.10.2025 г.). 1.15-2203-4-2/1</t>
  </si>
  <si>
    <t>11</t>
  </si>
  <si>
    <t>1.15-2203-5-1/1</t>
  </si>
  <si>
    <t>Техническое обслуживание фланцевых задвижек с электроприводом диаметром 100 мм</t>
  </si>
  <si>
    <t>СН-2012.1 Выпуск № 5 (в текущих ценах по состоянию на 01.10.2025 г.). 1.15-2203-5-1/1</t>
  </si>
  <si>
    <t>1.23-2103-7-2/1</t>
  </si>
  <si>
    <t>Техническое обслуживание приборов для измерения и регулирования давления и разряжения, манометры, тип: ОБМГВ-160, ОБМГН-100, ОБМГН-160 гидравлические и аналоги</t>
  </si>
  <si>
    <t>СН-2012.1 Выпуск № 5 (в текущих ценах по состоянию на 01.10.2025 г.). 1.23-2103-7-2/1</t>
  </si>
  <si>
    <t>Цена поставщика</t>
  </si>
  <si>
    <t>Поверка манометров</t>
  </si>
  <si>
    <t>ШТ</t>
  </si>
  <si>
    <t>1.24-2103-10-2/1</t>
  </si>
  <si>
    <t>Техническое обслуживание и опломбировка фильтра магнитно-механического типа ФММ (ФМФ) диаметром 50-200 мм</t>
  </si>
  <si>
    <t>СН-2012.1 Выпуск № 5 (в текущих ценах по состоянию на 01.10.2025 г.). 1.24-2103-10-2/1</t>
  </si>
  <si>
    <t>*4</t>
  </si>
  <si>
    <t>12</t>
  </si>
  <si>
    <t>1.23-2103-41-1/1</t>
  </si>
  <si>
    <t>Техническое обслуживание регулирующего клапана  //  Вентиль запорный муфтовый</t>
  </si>
  <si>
    <t>СН-2012.1 Выпуск № 5 (в текущих ценах по состоянию на 01.10.2025 г.). 1.23-2103-41-1/1</t>
  </si>
  <si>
    <t>13</t>
  </si>
  <si>
    <t>1.15-2203-9-2/1</t>
  </si>
  <si>
    <t>Техническое обслуживание клапанов обратных фланцевых диаметром 100-150 мм</t>
  </si>
  <si>
    <t>СН-2012.1 Выпуск № 5 (в текущих ценах по состоянию на 01.10.2025 г.). 1.15-2203-9-2/1</t>
  </si>
  <si>
    <t>14</t>
  </si>
  <si>
    <t>15</t>
  </si>
  <si>
    <t>Горячее водоснабжение Т3Т4</t>
  </si>
  <si>
    <t>16</t>
  </si>
  <si>
    <t>Система К1</t>
  </si>
  <si>
    <t>1.16-3101-3-1/1</t>
  </si>
  <si>
    <t>Прочистка канализационной сети внутренней</t>
  </si>
  <si>
    <t>СН-2012.1 Выпуск № 5 (в текущих ценах по состоянию на 01.10.2025 г.). 1.16-3101-3-1/1</t>
  </si>
  <si>
    <t>1.16-2101-2-1/1</t>
  </si>
  <si>
    <t>Осмотр чугунных канализационных ревизий и прочисток  //  прим. ревизия полипропиленовая с крышкой</t>
  </si>
  <si>
    <t>СН-2012.1 Выпуск № 5 (в текущих ценах по состоянию на 01.10.2025 г.). 1.16-2101-2-1/1</t>
  </si>
  <si>
    <t>1.16-2201-2-1/1</t>
  </si>
  <si>
    <t>Осмотр трапа ТП диаметром 50 мм</t>
  </si>
  <si>
    <t>СН-2012.1 Выпуск № 5 (в текущих ценах по состоянию на 01.10.2025 г.). 1.16-2201-2-1/1</t>
  </si>
  <si>
    <t>*12</t>
  </si>
  <si>
    <t>1.16-2201-2-2/1</t>
  </si>
  <si>
    <t>Осмотр трапа ТП диаметром 100 мм</t>
  </si>
  <si>
    <t>СН-2012.1 Выпуск № 5 (в текущих ценах по состоянию на 01.10.2025 г.). 1.16-2201-2-2/1</t>
  </si>
  <si>
    <t>Сантехническое оборудование</t>
  </si>
  <si>
    <t>1.16-2201-1-1/1</t>
  </si>
  <si>
    <t>Осмотры санитарно-технических приборов и трубопроводов в туалетах общественных зданий - туалет (1 умывальник и 1 унитаз)</t>
  </si>
  <si>
    <t>СН-2012.1 Выпуск № 5 (в текущих ценах по состоянию на 01.10.2025 г.). 1.16-2201-1-1/1</t>
  </si>
  <si>
    <t>)*17</t>
  </si>
  <si>
    <t>1.16-2201-1-2/1</t>
  </si>
  <si>
    <t>Осмотры санитарно-технических приборов и трубопроводов в туалетах общественных зданий - добавлять на осмотр каждого унитаза сверх одного</t>
  </si>
  <si>
    <t>СН-2012.1 Выпуск № 5 (в текущих ценах по состоянию на 01.10.2025 г.). 1.16-2201-1-2/1</t>
  </si>
  <si>
    <t>17</t>
  </si>
  <si>
    <t>1.16-3201-2-1/1</t>
  </si>
  <si>
    <t>Укрепление расшатавшихся санитарно-технических приборов - умывальники</t>
  </si>
  <si>
    <t>СН-2012.1 Выпуск № 5 (в текущих ценах по состоянию на 01.10.2025 г.). 1.16-3201-2-1/1</t>
  </si>
  <si>
    <t>18</t>
  </si>
  <si>
    <t>1.16-3201-2-2/1</t>
  </si>
  <si>
    <t>Укрепление расшатавшихся санитарно-технических приборов - унитазы и биде</t>
  </si>
  <si>
    <t>СН-2012.1 Выпуск № 5 (в текущих ценах по состоянию на 01.10.2025 г.). 1.16-3201-2-2/1</t>
  </si>
  <si>
    <t>19</t>
  </si>
  <si>
    <t>1.16-2203-1-1/1</t>
  </si>
  <si>
    <t>Прочистка сифонов умывальников и моек</t>
  </si>
  <si>
    <t>СН-2012.1 Выпуск № 5 (в текущих ценах по состоянию на 01.10.2025 г.). 1.16-2203-1-1/1</t>
  </si>
  <si>
    <t>20</t>
  </si>
  <si>
    <t>Техническое обслуживание регулирующего клапана  //  Смеситель для раковин, Смеситель для душа</t>
  </si>
  <si>
    <t>21</t>
  </si>
  <si>
    <t>1.21-2303-24-1/1</t>
  </si>
  <si>
    <t>Техническое обслуживание электроводонагревателей объемом до 80 литров</t>
  </si>
  <si>
    <t>СН-2012.1 Выпуск № 5 (в текущих ценах по состоянию на 01.10.2025 г.). 1.21-2303-24-1/1</t>
  </si>
  <si>
    <t>Вентиляция и кондиционирование</t>
  </si>
  <si>
    <t>Общеобменная вентиляция</t>
  </si>
  <si>
    <t>1.18-2403-5-3/1</t>
  </si>
  <si>
    <t>Техническое обслуживание и ремонт в течение года приточных установок с автоматикой, производительностью по воздуху до 20000 м3/ч  //  L=19500м3/ч</t>
  </si>
  <si>
    <t>установка</t>
  </si>
  <si>
    <t>СН-2012.1 Выпуск № 5 (в текущих ценах по состоянию на 01.10.2025 г.). 1.18-2403-5-3/1</t>
  </si>
  <si>
    <t>1.18-2403-21-9/1</t>
  </si>
  <si>
    <t>Техническое обслуживание приточных установок производительностью до 20000 м3/ч - годовое</t>
  </si>
  <si>
    <t>СН-2012.1 Выпуск № 5 (в текущих ценах по состоянию на 01.10.2025 г.). 1.18-2403-21-9/1</t>
  </si>
  <si>
    <t>22</t>
  </si>
  <si>
    <t>1.18-2403-21-6/1</t>
  </si>
  <si>
    <t>Техническое обслуживание приточных установок производительностью до 20000 м3/ч - ежеквартальное</t>
  </si>
  <si>
    <t>СН-2012.1 Выпуск № 5 (в текущих ценах по состоянию на 01.10.2025 г.). 1.18-2403-21-6/1</t>
  </si>
  <si>
    <t>1.18-2403-21-3/1</t>
  </si>
  <si>
    <t>Техническое обслуживание приточных установок производительностью до 20000 м3/ч - ежемесячное</t>
  </si>
  <si>
    <t>СН-2012.1 Выпуск № 5 (в текущих ценах по состоянию на 01.10.2025 г.). 1.18-2403-21-3/1</t>
  </si>
  <si>
    <t>1.18-2403-8-4/1</t>
  </si>
  <si>
    <t>Техническое обслуживание и ремонт в течение года вытяжных установок производительностью по воздуху до 20000 м3/ч  //  L=19500м3/ч</t>
  </si>
  <si>
    <t>СН-2012.1 Выпуск № 5 (в текущих ценах по состоянию на 01.10.2025 г.). 1.18-2403-8-4/1</t>
  </si>
  <si>
    <t>1.18-2403-20-6/1</t>
  </si>
  <si>
    <t>Техническое обслуживание вытяжных установок производительностью до 20000 м3/ч - годовое</t>
  </si>
  <si>
    <t>СН-2012.1 Выпуск № 5 (в текущих ценах по состоянию на 01.10.2025 г.). 1.18-2403-20-6/1</t>
  </si>
  <si>
    <t>23</t>
  </si>
  <si>
    <t>1.18-2403-20-4/1</t>
  </si>
  <si>
    <t>Техническое обслуживание вытяжных установок производительностью до 20000 м3/ч - ежеквартальное</t>
  </si>
  <si>
    <t>СН-2012.1 Выпуск № 5 (в текущих ценах по состоянию на 01.10.2025 г.). 1.18-2403-20-4/1</t>
  </si>
  <si>
    <t>1.18-2403-20-2/1</t>
  </si>
  <si>
    <t>Техническое обслуживание вытяжных установок производительностью до 20000 м3/ч - ежемесячное</t>
  </si>
  <si>
    <t>СН-2012.1 Выпуск № 5 (в текущих ценах по состоянию на 01.10.2025 г.). 1.18-2403-20-2/1</t>
  </si>
  <si>
    <t>1.18-2403-16-2/1</t>
  </si>
  <si>
    <t>Очистка вытяжных установок производительностью свыше 5000 м3/ч до 20000 м3/ч</t>
  </si>
  <si>
    <t>СН-2012.1 Выпуск № 5 (в текущих ценах по состоянию на 01.10.2025 г.). 1.18-2403-16-2/1</t>
  </si>
  <si>
    <t>1.18-2403-15-2/1</t>
  </si>
  <si>
    <t>Очистка и дезинфекция приточных установок производительностью свыше 5000 м3/ч до 20000 м3/ч</t>
  </si>
  <si>
    <t>СН-2012.1 Выпуск № 5 (в текущих ценах по состоянию на 01.10.2025 г.). 1.18-2403-15-2/1</t>
  </si>
  <si>
    <t>1.18-2403-5-2/1</t>
  </si>
  <si>
    <t>Техническое обслуживание и ремонт в течение года приточных установок с автоматикой, производительностью по воздуху до 10000 м3/ч  //  L=6680м3/ч</t>
  </si>
  <si>
    <t>СН-2012.1 Выпуск № 5 (в текущих ценах по состоянию на 01.10.2025 г.). 1.18-2403-5-2/1</t>
  </si>
  <si>
    <t>1.18-2403-21-8/1</t>
  </si>
  <si>
    <t>Техническое обслуживание приточных установок производительностью до 10000 м3/ч - годовое</t>
  </si>
  <si>
    <t>СН-2012.1 Выпуск № 5 (в текущих ценах по состоянию на 01.10.2025 г.). 1.18-2403-21-8/1</t>
  </si>
  <si>
    <t>24</t>
  </si>
  <si>
    <t>1.18-2403-21-5/1</t>
  </si>
  <si>
    <t>Техническое обслуживание приточных установок производительностью до 10000 м3/ч - ежеквартальное</t>
  </si>
  <si>
    <t>СН-2012.1 Выпуск № 5 (в текущих ценах по состоянию на 01.10.2025 г.). 1.18-2403-21-5/1</t>
  </si>
  <si>
    <t>1.18-2403-21-2/1</t>
  </si>
  <si>
    <t>Техническое обслуживание приточных установок производительностью до 10000 м3/ч - ежемесячное</t>
  </si>
  <si>
    <t>СН-2012.1 Выпуск № 5 (в текущих ценах по состоянию на 01.10.2025 г.). 1.18-2403-21-2/1</t>
  </si>
  <si>
    <t>1.18-2403-5-1/1</t>
  </si>
  <si>
    <t>Техническое обслуживание и ремонт в течение года приточных установок с автоматикой, производительностью по воздуху до 5000 м3/ч  //  L=3600м3/ч</t>
  </si>
  <si>
    <t>СН-2012.1 Выпуск № 5 (в текущих ценах по состоянию на 01.10.2025 г.). 1.18-2403-5-1/1</t>
  </si>
  <si>
    <t>25</t>
  </si>
  <si>
    <t>1.18-2403-21-4/1</t>
  </si>
  <si>
    <t>Техническое обслуживание приточных установок производительностью до 5000 м3/ч - ежеквартальное</t>
  </si>
  <si>
    <t>СН-2012.1 Выпуск № 5 (в текущих ценах по состоянию на 01.10.2025 г.). 1.18-2403-21-4/1</t>
  </si>
  <si>
    <t>1.18-2403-21-1/1</t>
  </si>
  <si>
    <t>Техническое обслуживание приточных установок производительностью до 5000 м3/ч - ежемесячное</t>
  </si>
  <si>
    <t>СН-2012.1 Выпуск № 5 (в текущих ценах по состоянию на 01.10.2025 г.). 1.18-2403-21-1/1</t>
  </si>
  <si>
    <t>1.18-2403-15-1/1</t>
  </si>
  <si>
    <t>Очистка и дезинфекция приточных установок производительностью до 5000 м3/ч</t>
  </si>
  <si>
    <t>СН-2012.1 Выпуск № 5 (в текущих ценах по состоянию на 01.10.2025 г.). 1.18-2403-15-1/1</t>
  </si>
  <si>
    <t>1.18-2403-8-2/1</t>
  </si>
  <si>
    <t>Техническое обслуживание и ремонт в течение года вытяжных установок производительностью по воздуху до 5000 м3/ч  //  L=3000м3/ч</t>
  </si>
  <si>
    <t>СН-2012.1 Выпуск № 5 (в текущих ценах по состоянию на 01.10.2025 г.). 1.18-2403-8-2/1</t>
  </si>
  <si>
    <t>26</t>
  </si>
  <si>
    <t>1.18-2403-16-1/1</t>
  </si>
  <si>
    <t>Очистка вытяжных установок производительностью до 5000 м3/ч</t>
  </si>
  <si>
    <t>СН-2012.1 Выпуск № 5 (в текущих ценах по состоянию на 01.10.2025 г.). 1.18-2403-16-1/1</t>
  </si>
  <si>
    <t>Техническое обслуживание и ремонт в течение года приточных установок с автоматикой, производительностью по воздуху до 5000 м3/ч  //  L=1770м3/ч</t>
  </si>
  <si>
    <t>27</t>
  </si>
  <si>
    <t>Техническое обслуживание и ремонт в течение года вытяжных установок производительностью по воздуху до 5000 м3/ч  //  L=1770м3/ч</t>
  </si>
  <si>
    <t>28</t>
  </si>
  <si>
    <t>Техническое обслуживание и ремонт в течение года приточных установок с автоматикой, производительностью по воздуху до 5000 м3/ч  //  L=500м3/ч</t>
  </si>
  <si>
    <t>29</t>
  </si>
  <si>
    <t>1.18-2403-8-1/1</t>
  </si>
  <si>
    <t>Техническое обслуживание и ремонт в течение года вытяжных установок производительностью по воздуху до 2000 м3/ч  //  L=500м3/ч</t>
  </si>
  <si>
    <t>СН-2012.1 Выпуск № 5 (в текущих ценах по состоянию на 01.10.2025 г.). 1.18-2403-8-1/1</t>
  </si>
  <si>
    <t>30</t>
  </si>
  <si>
    <t>1.18-2403-20-3/1</t>
  </si>
  <si>
    <t>Техническое обслуживание вытяжных установок производительностью до 5000 м3/ч - ежеквартальное</t>
  </si>
  <si>
    <t>СН-2012.1 Выпуск № 5 (в текущих ценах по состоянию на 01.10.2025 г.). 1.18-2403-20-3/1</t>
  </si>
  <si>
    <t>1.18-2403-20-1/1</t>
  </si>
  <si>
    <t>Техническое обслуживание вытяжных установок производительностью до 5000 м3/ч - ежемесячное</t>
  </si>
  <si>
    <t>СН-2012.1 Выпуск № 5 (в текущих ценах по состоянию на 01.10.2025 г.). 1.18-2403-20-1/1</t>
  </si>
  <si>
    <t>Техническое обслуживание и ремонт в течение года приточных установок с автоматикой, производительностью по воздуху до 5000 м3/ч  //  L=3390м3/ч</t>
  </si>
  <si>
    <t>31</t>
  </si>
  <si>
    <t>Техническое обслуживание и ремонт в течение года вытяжных установок производительностью по воздуху до 2000 м3/ч  //  L=620м3/ч</t>
  </si>
  <si>
    <t>32</t>
  </si>
  <si>
    <t>Техническое обслуживание и ремонт в течение года вытяжных установок производительностью по воздуху до 2000 м3/ч  //  L=790м3/ч</t>
  </si>
  <si>
    <t>33</t>
  </si>
  <si>
    <t>Техническое обслуживание и ремонт в течение года вытяжных установок производительностью по воздуху до 2000 м3/ч  //  L=1070м3/ч</t>
  </si>
  <si>
    <t>34</t>
  </si>
  <si>
    <t>Техническое обслуживание и ремонт в течение года вытяжных установок производительностью по воздуху до 5000 м3/ч</t>
  </si>
  <si>
    <t>35</t>
  </si>
  <si>
    <t>1.18-2403-8-3/1</t>
  </si>
  <si>
    <t>Техническое обслуживание и ремонт в течение года вытяжных установок производительностью по воздуху до 10000 м3/ч</t>
  </si>
  <si>
    <t>СН-2012.1 Выпуск № 5 (в текущих ценах по состоянию на 01.10.2025 г.). 1.18-2403-8-3/1</t>
  </si>
  <si>
    <t>36</t>
  </si>
  <si>
    <t>Техническое обслуживание и ремонт в течение года вытяжных установок производительностью по воздуху до 20000 м3/ч</t>
  </si>
  <si>
    <t>37</t>
  </si>
  <si>
    <t>1.18-2403-8-5/1</t>
  </si>
  <si>
    <t>Техническое обслуживание и ремонт в течение года вытяжных установок производительностью по воздуху до 40000 м3/ч  //  L=23000м3/ч</t>
  </si>
  <si>
    <t>СН-2012.1 Выпуск № 5 (в текущих ценах по состоянию на 01.10.2025 г.). 1.18-2403-8-5/1</t>
  </si>
  <si>
    <t>38</t>
  </si>
  <si>
    <t>1.18-2303-4-2/1</t>
  </si>
  <si>
    <t>Техническое обслуживание горизонтальных воздушно-тепловых завес с электрическим нагревателем производительностью по воздуху до 1000 м3/ч</t>
  </si>
  <si>
    <t>СН-2012.1 Выпуск № 5 (в текущих ценах по состоянию на 01.10.2025 г.). 1.18-2303-4-2/1</t>
  </si>
  <si>
    <t>39</t>
  </si>
  <si>
    <t>1.18-2303-6-2/1</t>
  </si>
  <si>
    <t>Техническое обслуживание тепловых завес вертикальных с водяным теплообменником для проемов до 6 м, высота завесы до 2 м</t>
  </si>
  <si>
    <t>СН-2012.1 Выпуск № 5 (в текущих ценах по состоянию на 01.10.2025 г.). 1.18-2303-6-2/1</t>
  </si>
  <si>
    <t>1.18-2501-4-1/1</t>
  </si>
  <si>
    <t>Технический осмотр воздухораспределительных устройств с передвижных подмостей - сопла сферического, диффузора</t>
  </si>
  <si>
    <t>СН-2012.1 Выпуск № 5 (в текущих ценах по состоянию на 01.10.2025 г.). 1.18-2501-4-1/1</t>
  </si>
  <si>
    <t>1.18-2203-2-1/1</t>
  </si>
  <si>
    <t>Техническое обслуживание клапанов огнезадерживающих одностворчатых с электромагнитным приводом периметром до 3200 мм</t>
  </si>
  <si>
    <t>СН-2012.1 Выпуск № 5 (в текущих ценах по состоянию на 01.10.2025 г.). 1.18-2203-2-1/1</t>
  </si>
  <si>
    <t>1.18-2103-1-1/1</t>
  </si>
  <si>
    <t>Очистка воздуховодов механизированным способом</t>
  </si>
  <si>
    <t>100 м2</t>
  </si>
  <si>
    <t>СН-2012.1 Выпуск № 5 (в текущих ценах по состоянию на 01.10.2025 г.). 1.18-2103-1-1/1</t>
  </si>
  <si>
    <t>1.18-2103-1-2/1</t>
  </si>
  <si>
    <t>Дезинфекция воздуховодов, добавлять к поз. 1.18-2103-1-1</t>
  </si>
  <si>
    <t>СН-2012.1 Выпуск № 5 (в текущих ценах по состоянию на 01.10.2025 г.). 1.18-2103-1-2/1</t>
  </si>
  <si>
    <t>Кондиционирование</t>
  </si>
  <si>
    <t>40</t>
  </si>
  <si>
    <t>1.18-2403-18-4/1</t>
  </si>
  <si>
    <t>Техническое обслуживание наружных блоков сплит систем мощностью свыше 10 кВт - полугодовое</t>
  </si>
  <si>
    <t>1 блок</t>
  </si>
  <si>
    <t>СН-2012.1 Выпуск № 5 (в текущих ценах по состоянию на 01.10.2025 г.). 1.18-2403-18-4/1</t>
  </si>
  <si>
    <t>1.18-2403-18-2/1</t>
  </si>
  <si>
    <t>Техническое обслуживание наружных блоков сплит систем мощностью свыше 10 кВт - ежемесячное</t>
  </si>
  <si>
    <t>СН-2012.1 Выпуск № 5 (в текущих ценах по состоянию на 01.10.2025 г.). 1.18-2403-18-2/1</t>
  </si>
  <si>
    <t>41</t>
  </si>
  <si>
    <t>1.18-2403-17-3/1</t>
  </si>
  <si>
    <t>Техническое обслуживание внутренних кассетных блоков сплит систем мощностью до 5 кВт - полугодовое</t>
  </si>
  <si>
    <t>СН-2012.1 Выпуск № 5 (в текущих ценах по состоянию на 01.10.2025 г.). 1.18-2403-17-3/1</t>
  </si>
  <si>
    <t>1.18-2403-17-1/1</t>
  </si>
  <si>
    <t>Техническое обслуживание внутренних кассетных блоков сплит систем мощностью до 5 кВт - ежемесячное</t>
  </si>
  <si>
    <t>СН-2012.1 Выпуск № 5 (в текущих ценах по состоянию на 01.10.2025 г.). 1.18-2403-17-1/1</t>
  </si>
  <si>
    <t>42</t>
  </si>
  <si>
    <t>43</t>
  </si>
  <si>
    <t>1.18-2403-14-1/1</t>
  </si>
  <si>
    <t>Техническое обслуживание в течение года разного оборудования систем кондиционирования воздуха, блока логики автономного кондиционера  //  модуль ротации кондиционеров MRC-2</t>
  </si>
  <si>
    <t>СН-2012.1 Выпуск № 5 (в текущих ценах по состоянию на 01.10.2025 г.). 1.18-2403-14-1/1</t>
  </si>
  <si>
    <t>1.18-2403-4-1/1</t>
  </si>
  <si>
    <t>Техническое обслуживание в течение года конденсаторного блока с воздушным охлаждением, производительность холодильной машины до 2 кВт</t>
  </si>
  <si>
    <t>СН-2012.1 Выпуск № 5 (в текущих ценах по состоянию на 01.10.2025 г.). 1.18-2403-4-1/1</t>
  </si>
  <si>
    <t>1.24-2103-46-1/1</t>
  </si>
  <si>
    <t>Техническое обслуживание конденсаторного блока воздушного V-образного холодильной установки производительностью до 700 кВт - ежемесячное</t>
  </si>
  <si>
    <t>1 конденсатор</t>
  </si>
  <si>
    <t>СН-2012.1 Выпуск № 5 (в текущих ценах по состоянию на 01.10.2025 г.). 1.24-2103-46-1/1</t>
  </si>
  <si>
    <t>)*6</t>
  </si>
  <si>
    <t>1.24-2103-46-2/1</t>
  </si>
  <si>
    <t>Техническое обслуживание конденсаторного блока воздушного V-образного холодильной установки производительностью до 700 кВт - ежеквартальное</t>
  </si>
  <si>
    <t>СН-2012.1 Выпуск № 5 (в текущих ценах по состоянию на 01.10.2025 г.). 1.24-2103-46-2/1</t>
  </si>
  <si>
    <t>1.16-2301-1-1/1</t>
  </si>
  <si>
    <t>Осмотр насоса для сточных вод переносного с полуоткрытым рабочим колесом Грундфос EF</t>
  </si>
  <si>
    <t>СН-2012.1 Выпуск № 5 (в текущих ценах по состоянию на 01.10.2025 г.). 1.16-2301-1-1/1</t>
  </si>
  <si>
    <t>)*10</t>
  </si>
  <si>
    <t>1.16-2303-2-1/1</t>
  </si>
  <si>
    <t>Техническое обслуживание насоса для сточных вод переносного с полуоткрытым рабочим колесом Грундфос EF</t>
  </si>
  <si>
    <t>СН-2012.1 Выпуск № 5 (в текущих ценах по состоянию на 01.10.2025 г.). 1.16-2303-2-1/1</t>
  </si>
  <si>
    <t>Электрооборудование</t>
  </si>
  <si>
    <t>1.21-2201-23-1/1</t>
  </si>
  <si>
    <t>Технический осмотр многопанельного вводно-распределительного устройства (ВРУ), панель вводная, номинальный ток 630 А - ежедневный</t>
  </si>
  <si>
    <t>СН-2012.1 Выпуск № 5 (в текущих ценах по состоянию на 01.10.2025 г.). 1.21-2201-23-1/1</t>
  </si>
  <si>
    <t>)*118</t>
  </si>
  <si>
    <t>1.21-2201-23-2/1</t>
  </si>
  <si>
    <t>Технический осмотр многопанельного вводно-распределительного устройства (ВРУ), панель вводная, номинальный ток 630 А - ежемесячный</t>
  </si>
  <si>
    <t>СН-2012.1 Выпуск № 5 (в текущих ценах по состоянию на 01.10.2025 г.). 1.21-2201-23-2/1</t>
  </si>
  <si>
    <t>1.21-2201-26-1/1</t>
  </si>
  <si>
    <t>Технический осмотр многопанельного вводно-распределительного устройства (ВРУ), панель с блоком автоматического включения резервного питания (АВР), с секционным выключателем на номинальный ток 320 А - ежедневный</t>
  </si>
  <si>
    <t>СН-2012.1 Выпуск № 5 (в текущих ценах по состоянию на 01.10.2025 г.). 1.21-2201-26-1/1</t>
  </si>
  <si>
    <t>)*353</t>
  </si>
  <si>
    <t>1.21-2201-26-2/1</t>
  </si>
  <si>
    <t>Технический осмотр многопанельного вводно-распределительного устройства (ВРУ), панель с блоком автоматического включения резервного питания (АВР), с секционным выключателем на номинальный ток 320 А - ежемесячный</t>
  </si>
  <si>
    <t>СН-2012.1 Выпуск № 5 (в текущих ценах по состоянию на 01.10.2025 г.). 1.21-2201-26-2/1</t>
  </si>
  <si>
    <t>1.21-2201-28-1/1</t>
  </si>
  <si>
    <t>Технический осмотр главного распределительного щита (ГРЩ) с количеством вводов 1 - ежедневный</t>
  </si>
  <si>
    <t>СН-2012.1 Выпуск № 5 (в текущих ценах по состоянию на 01.10.2025 г.). 1.21-2201-28-1/1</t>
  </si>
  <si>
    <t>1.21-2201-28-2/1</t>
  </si>
  <si>
    <t>Технический осмотр главного распределительного щита (ГРЩ) с количеством вводов 1 - ежемесячный</t>
  </si>
  <si>
    <t>СН-2012.1 Выпуск № 5 (в текущих ценах по состоянию на 01.10.2025 г.). 1.21-2201-28-2/1</t>
  </si>
  <si>
    <t>1.21-2203-18-1/1</t>
  </si>
  <si>
    <t>Техническое обслуживание главного распределительного силового щита типа ГРЩ, ГРЩС с количеством вводов 1</t>
  </si>
  <si>
    <t>СН-2012.1 Выпуск № 5 (в текущих ценах по состоянию на 01.10.2025 г.). 1.21-2203-18-1/1</t>
  </si>
  <si>
    <t>44</t>
  </si>
  <si>
    <t>1.21-2203-7-1/1</t>
  </si>
  <si>
    <t>Техническое обслуживание ящика ввода распределительного с установочными автоматами, номинальный ток 200 А</t>
  </si>
  <si>
    <t>СН-2012.1 Выпуск № 5 (в текущих ценах по состоянию на 01.10.2025 г.). 1.21-2203-7-1/1</t>
  </si>
  <si>
    <t>1.21-2201-17-1/1</t>
  </si>
  <si>
    <t>Осмотр трехфазного многотарифного счетчика электроэнергии типа Меркурий 230 трансформаторного включения в распределительном устройстве - ежедневный</t>
  </si>
  <si>
    <t>СН-2012.1 Выпуск № 5 (в текущих ценах по состоянию на 01.10.2025 г.). 1.21-2201-17-1/1</t>
  </si>
  <si>
    <t>1.21-2201-17-2/1</t>
  </si>
  <si>
    <t>Осмотр трехфазного многотарифного счетчика электроэнергии типа Меркурий 230 трансформаторного включения в распределительном устройстве - ежемесячный</t>
  </si>
  <si>
    <t>СН-2012.1 Выпуск № 5 (в текущих ценах по состоянию на 01.10.2025 г.). 1.21-2201-17-2/1</t>
  </si>
  <si>
    <t>45</t>
  </si>
  <si>
    <t>1.21-2203-37-1/1</t>
  </si>
  <si>
    <t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t>
  </si>
  <si>
    <t>СН-2012.1 Выпуск № 5 (в текущих ценах по состоянию на 01.10.2025 г.). 1.21-2203-37-1/1</t>
  </si>
  <si>
    <t>46</t>
  </si>
  <si>
    <t>1.21-2203-2-5/1</t>
  </si>
  <si>
    <t>Техническое обслуживание силового распределительного пункта с установочными автоматами, число групп 12</t>
  </si>
  <si>
    <t>СН-2012.1 Выпуск № 5 (в текущих ценах по состоянию на 01.10.2025 г.). 1.21-2203-2-5/1</t>
  </si>
  <si>
    <t>1.21-2201-2-5/1</t>
  </si>
  <si>
    <t>Технический осмотр силового распределительного пункта с установочными автоматами, число групп 12</t>
  </si>
  <si>
    <t>СН-2012.1 Выпуск № 5 (в текущих ценах по состоянию на 01.10.2025 г.). 1.21-2201-2-5/1</t>
  </si>
  <si>
    <t>*3</t>
  </si>
  <si>
    <t>47</t>
  </si>
  <si>
    <t>48</t>
  </si>
  <si>
    <t>1.21-2203-2-3/1</t>
  </si>
  <si>
    <t>Техническое обслуживание силового распределительного пункта с установочными автоматами, число групп 8  //  прим. 7 групп</t>
  </si>
  <si>
    <t>СН-2012.1 Выпуск № 5 (в текущих ценах по состоянию на 01.10.2025 г.). 1.21-2203-2-3/1</t>
  </si>
  <si>
    <t>1.21-2201-2-3/1</t>
  </si>
  <si>
    <t>Технический осмотр силового распределительного пункта с установочными автоматами, число групп 8  //  прим. 7 групп</t>
  </si>
  <si>
    <t>СН-2012.1 Выпуск № 5 (в текущих ценах по состоянию на 01.10.2025 г.). 1.21-2201-2-3/1</t>
  </si>
  <si>
    <t>49</t>
  </si>
  <si>
    <t>1.21-2203-2-2/1</t>
  </si>
  <si>
    <t>Техническое обслуживание силового распределительного пункта с установочными автоматами, число групп 6</t>
  </si>
  <si>
    <t>СН-2012.1 Выпуск № 5 (в текущих ценах по состоянию на 01.10.2025 г.). 1.21-2203-2-2/1</t>
  </si>
  <si>
    <t>1.21-2201-2-2/1</t>
  </si>
  <si>
    <t>Технический осмотр силового распределительного пункта с установочными автоматами, число групп 6</t>
  </si>
  <si>
    <t>СН-2012.1 Выпуск № 5 (в текущих ценах по состоянию на 01.10.2025 г.). 1.21-2201-2-2/1</t>
  </si>
  <si>
    <t>50</t>
  </si>
  <si>
    <t>Техническое обслуживание силового распределительного пункта с установочными автоматами, число групп 6  //  прим. 5 групп</t>
  </si>
  <si>
    <t>Технический осмотр силового распределительного пункта с установочными автоматами, число групп 6  //  прим. 5 групп</t>
  </si>
  <si>
    <t>1.21-2201-30-1/1</t>
  </si>
  <si>
    <t>Технический осмотр шкафа устройства автоматического включения резервного питания (АВР) - ежедневный</t>
  </si>
  <si>
    <t>СН-2012.1 Выпуск № 5 (в текущих ценах по состоянию на 01.10.2025 г.). 1.21-2201-30-1/1</t>
  </si>
  <si>
    <t>1.21-2201-30-2/1</t>
  </si>
  <si>
    <t>Технический осмотр шкафа устройства автоматического включения резервного питания (АВР) - ежемесячный</t>
  </si>
  <si>
    <t>СН-2012.1 Выпуск № 5 (в текущих ценах по состоянию на 01.10.2025 г.). 1.21-2201-30-2/1</t>
  </si>
  <si>
    <t>1.21-2203-19-1/1</t>
  </si>
  <si>
    <t>Техническое обслуживание шкафа устройства автоматического включения резерва (АВР) с основным и резервным вводом</t>
  </si>
  <si>
    <t>СН-2012.1 Выпуск № 5 (в текущих ценах по состоянию на 01.10.2025 г.). 1.21-2203-19-1/1</t>
  </si>
  <si>
    <t>51</t>
  </si>
  <si>
    <t>52</t>
  </si>
  <si>
    <t>1.21-2201-36-3/1</t>
  </si>
  <si>
    <t>СН-2012.1 Выпуск № 5 (в текущих ценах по состоянию на 01.10.2025 г.). 1.21-2201-36-3/1</t>
  </si>
  <si>
    <t>1.21-2201-36-4/1</t>
  </si>
  <si>
    <t>СН-2012.1 Выпуск № 5 (в текущих ценах по состоянию на 01.10.2025 г.). 1.21-2201-36-4/1</t>
  </si>
  <si>
    <t>53</t>
  </si>
  <si>
    <t>Техническое обслуживание силового распределительного пункта с установочными автоматами, число групп 8</t>
  </si>
  <si>
    <t>Технический осмотр силового распределительного пункта с установочными автоматами, число групп 8</t>
  </si>
  <si>
    <t>54</t>
  </si>
  <si>
    <t>55</t>
  </si>
  <si>
    <t>1.21-2203-2-1/1</t>
  </si>
  <si>
    <t>Техническое обслуживание силового распределительного пункта с установочными автоматами, число групп 4</t>
  </si>
  <si>
    <t>СН-2012.1 Выпуск № 5 (в текущих ценах по состоянию на 01.10.2025 г.). 1.21-2203-2-1/1</t>
  </si>
  <si>
    <t>1.21-2201-2-1/1</t>
  </si>
  <si>
    <t>Технический осмотр силового распределительного пункта с установочными автоматами, число групп 4</t>
  </si>
  <si>
    <t>СН-2012.1 Выпуск № 5 (в текущих ценах по состоянию на 01.10.2025 г.). 1.21-2201-2-1/1</t>
  </si>
  <si>
    <t>56</t>
  </si>
  <si>
    <t>57</t>
  </si>
  <si>
    <t>1.21-2203-2-4/1</t>
  </si>
  <si>
    <t>Техническое обслуживание силового распределительного пункта с установочными автоматами, число групп 10</t>
  </si>
  <si>
    <t>СН-2012.1 Выпуск № 5 (в текущих ценах по состоянию на 01.10.2025 г.). 1.21-2203-2-4/1</t>
  </si>
  <si>
    <t>1.21-2201-2-4/1</t>
  </si>
  <si>
    <t>Технический осмотр силового распределительного пункта с установочными автоматами, число групп 10</t>
  </si>
  <si>
    <t>СН-2012.1 Выпуск № 5 (в текущих ценах по состоянию на 01.10.2025 г.). 1.21-2201-2-4/1</t>
  </si>
  <si>
    <t>58</t>
  </si>
  <si>
    <t>Техническое обслуживание силового распределительного пункта с установочными автоматами, число групп 12  //  прим. 11 групп</t>
  </si>
  <si>
    <t>Технический осмотр силового распределительного пункта с установочными автоматами, число групп 12  //  прим. 11 групп</t>
  </si>
  <si>
    <t>Технический осмотр распределительной панели с автоматическими выключателями трехполюсными стационарного исполнения на номинальный ток до 630 А и автоматическими выключателями модульными на номинальный ток до 63 А, число групп до 14 - ежедневный</t>
  </si>
  <si>
    <t>Технический осмотр распределительной панели с автоматическими выключателями трехполюсными стационарного исполнения на номинальный ток до 630 А и автоматическими выключателями модульными на номинальный ток до 63 А, число групп до 14 - ежемесячный</t>
  </si>
  <si>
    <t>59</t>
  </si>
  <si>
    <t>60</t>
  </si>
  <si>
    <t>61</t>
  </si>
  <si>
    <t>Техническое обслуживание силового распределительного пункта с установочными автоматами, число групп 4  //  прим. 3 групп</t>
  </si>
  <si>
    <t>Технический осмотр силового распределительного пункта с установочными автоматами, число групп 4  //  прим. 3 групп</t>
  </si>
  <si>
    <t>62</t>
  </si>
  <si>
    <t>63</t>
  </si>
  <si>
    <t>1.21-2303-28-1/1</t>
  </si>
  <si>
    <t>Техническое обслуживание автоматического выключателя до 160 А</t>
  </si>
  <si>
    <t>СН-2012.1 Выпуск № 5 (в текущих ценах по состоянию на 01.10.2025 г.). 1.21-2303-28-1/1</t>
  </si>
  <si>
    <t>64</t>
  </si>
  <si>
    <t>1.20-2103-23-1/1</t>
  </si>
  <si>
    <t>Техническое обслуживание светильника светодиодного потолочного накладного со встроенным драйвером, размер 1200х200 мм, степень защиты IP20, IP50, потребляемая мощность 30 - 50 Вт - годовое</t>
  </si>
  <si>
    <t>СН-2012.1 Выпуск № 5 (в текущих ценах по состоянию на 01.10.2025 г.). 1.20-2103-23-1/1</t>
  </si>
  <si>
    <t>Поправка: СН-2012. Гл.1 Сб.20 п.3. 1 Наименование: При работах, которые производятся на высоте свыше 2 м от пола от 2 до 8 м</t>
  </si>
  <si>
    <t>*1,04</t>
  </si>
  <si>
    <t>Поправка: СН-2012. Гл.1 Сб.20 п.3. 1</t>
  </si>
  <si>
    <t>65</t>
  </si>
  <si>
    <t>1.20-2103-12-2/1</t>
  </si>
  <si>
    <t>Техническое обслуживание панели светодиодной 595x595 мм типа Ecola, встроенной в гипсокартонный потолок - годовое</t>
  </si>
  <si>
    <t>СН-2012.1 Выпуск № 5 (в текущих ценах по состоянию на 01.10.2025 г.). 1.20-2103-12-2/1</t>
  </si>
  <si>
    <t>66</t>
  </si>
  <si>
    <t>1.20-2103-15-2/1</t>
  </si>
  <si>
    <t>Техническое обслуживание светильника светодиодного типа «Титан» аварийного освещения - полугодовое</t>
  </si>
  <si>
    <t>СН-2012.1 Выпуск № 5 (в текущих ценах по состоянию на 01.10.2025 г.). 1.20-2103-15-2/1</t>
  </si>
  <si>
    <t>)*1,04</t>
  </si>
  <si>
    <t>3.1-2203-3-1/1</t>
  </si>
  <si>
    <t>Техническое обслуживание светозвукового сигнализатора "Выход"</t>
  </si>
  <si>
    <t>СН-2012.3 Выпуск № 5 (в текущих ценах по состоянию на 01.10.2025 г.). 3.1-2203-3-1/1</t>
  </si>
  <si>
    <t>)*1</t>
  </si>
  <si>
    <t>)*0,70</t>
  </si>
  <si>
    <t>Поправка: СН-2012. Гл.1 Сб.22 п.3.6.2</t>
  </si>
  <si>
    <t>3.1-2201-3-1/1</t>
  </si>
  <si>
    <t>Технический осмотр светозвукового сигнализатора "Выход"</t>
  </si>
  <si>
    <t>СН-2012.3 Выпуск № 5 (в текущих ценах по состоянию на 01.10.2025 г.). 3.1-2201-3-1/1</t>
  </si>
  <si>
    <t>*11)*1</t>
  </si>
  <si>
    <t>*11)*0,75</t>
  </si>
  <si>
    <t>Поправка: СН-2012. Гл.1 Сб.22 п.3.6.1</t>
  </si>
  <si>
    <t>67</t>
  </si>
  <si>
    <t>1.20-2103-25-1/1</t>
  </si>
  <si>
    <t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</t>
  </si>
  <si>
    <t>СН-2012.1 Выпуск № 5 (в текущих ценах по состоянию на 01.10.2025 г.). 1.20-2103-25-1/1</t>
  </si>
  <si>
    <t>Поправка: СН-2012. Гл.1 Сб.20 п.3. 1  Наименование: При работах, которые производятся на высоте свыше 2 м от пола от 2 до 8 м</t>
  </si>
  <si>
    <t>68</t>
  </si>
  <si>
    <t>1.20-2103-24-1/1</t>
  </si>
  <si>
    <t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</t>
  </si>
  <si>
    <t>СН-2012.1 Выпуск № 5 (в текущих ценах по состоянию на 01.10.2025 г.). 1.20-2103-24-1/1</t>
  </si>
  <si>
    <t>69</t>
  </si>
  <si>
    <t>1.20-2103-15-1/1</t>
  </si>
  <si>
    <t>Техническое обслуживание светильника светодиодного типа «Титан» рабочего освещения - полугодовое</t>
  </si>
  <si>
    <t>СН-2012.1 Выпуск № 5 (в текущих ценах по состоянию на 01.10.2025 г.). 1.20-2103-15-1/1</t>
  </si>
  <si>
    <t>70</t>
  </si>
  <si>
    <t>71</t>
  </si>
  <si>
    <t>1.20-2101-9-2/1</t>
  </si>
  <si>
    <t>Технический осмотр аварийных светодиодных светильников встроенных, накладных - ежедневный</t>
  </si>
  <si>
    <t>СН-2012.1 Выпуск № 5 (в текущих ценах по состоянию на 01.10.2025 г.). 1.20-2101-9-2/1</t>
  </si>
  <si>
    <t>)*363</t>
  </si>
  <si>
    <t>72</t>
  </si>
  <si>
    <t>1.20-2103-17-1/1</t>
  </si>
  <si>
    <t>Техническое обслуживание прожектора светодиодного мощностью 100 Вт на высоте до 3 м, соединение проводов винтовым зажимом - годовое</t>
  </si>
  <si>
    <t>СН-2012.1 Выпуск № 5 (в текущих ценах по состоянию на 01.10.2025 г.). 1.20-2103-17-1/1</t>
  </si>
  <si>
    <t>1.21-2201-20-1/1</t>
  </si>
  <si>
    <t>Технический осмотр ящика с понижающим трансформатором типа ЯТП - ежемесячный</t>
  </si>
  <si>
    <t>СН-2012.1 Выпуск № 5 (в текущих ценах по состоянию на 01.10.2025 г.). 1.21-2201-20-1/1</t>
  </si>
  <si>
    <t>73</t>
  </si>
  <si>
    <t>1.21-2203-17-1/1</t>
  </si>
  <si>
    <t>Техническое обслуживание ящика с понижающим трансформатором типа ЯТП</t>
  </si>
  <si>
    <t>СН-2012.1 Выпуск № 5 (в текущих ценах по состоянию на 01.10.2025 г.). 1.21-2203-17-1/1</t>
  </si>
  <si>
    <t>74</t>
  </si>
  <si>
    <t>Кабельные изделия</t>
  </si>
  <si>
    <t>75</t>
  </si>
  <si>
    <t>1.21-2103-9-7/1</t>
  </si>
  <si>
    <t>Техническое обслуживание силовых сетей, проложенных по кирпичным и бетонным основаниям, провод сечением 3х25-35 мм2  //  сеч. 5х70; 5х50; 5х35; 5х25</t>
  </si>
  <si>
    <t>СН-2012.1 Выпуск № 5 (в текущих ценах по состоянию на 01.10.2025 г.). 1.21-2103-9-7/1</t>
  </si>
  <si>
    <t>1.21-2103-9-8/1</t>
  </si>
  <si>
    <t>Техническое обслуживание силовых сетей, проложенных по кирпичным и бетонным основаниям, добавлять на каждый следующий провод к поз. 21-2103-9-7 / ( (5х25)</t>
  </si>
  <si>
    <t>СН-2012.1 Выпуск № 5 (в текущих ценах по состоянию на 01.10.2025 г.). 1.21-2103-9-8/1</t>
  </si>
  <si>
    <t>Техническое обслуживание силовых сетей, проложенных по кирпичным и бетонным основаниям, добавлять на каждый следующий провод к поз. 21-2103-9-7 (5х35 ; 5х70)</t>
  </si>
  <si>
    <t>1.21-2101-1-7/1</t>
  </si>
  <si>
    <t>Технический осмотр силовых сетей, проложенных по кирпичным и бетонным основаниям, провод сечением 3х25-35 мм2  //  сеч. 5х70; 5х50; 5х35; 5х25</t>
  </si>
  <si>
    <t>СН-2012.1 Выпуск № 5 (в текущих ценах по состоянию на 01.10.2025 г.). 1.21-2101-1-7/1</t>
  </si>
  <si>
    <t>76</t>
  </si>
  <si>
    <t>1.21-2103-9-5/1</t>
  </si>
  <si>
    <t>Техническое обслуживание силовых сетей, проложенных по кирпичным и бетонным основаниям, провод сечением 3х10-16 мм2  //  сеч. 5х16; 5х10</t>
  </si>
  <si>
    <t>СН-2012.1 Выпуск № 5 (в текущих ценах по состоянию на 01.10.2025 г.). 1.21-2103-9-5/1</t>
  </si>
  <si>
    <t>1.21-2101-1-5/1</t>
  </si>
  <si>
    <t>Технический осмотр силовых сетей, проложенных по кирпичным и бетонным основаниям, провод сечением 3х10-16 мм2  //  сеч. 5х16; 5х10</t>
  </si>
  <si>
    <t>СН-2012.1 Выпуск № 5 (в текущих ценах по состоянию на 01.10.2025 г.). 1.21-2101-1-5/1</t>
  </si>
  <si>
    <t>77</t>
  </si>
  <si>
    <t>1.21-2103-9-3/1</t>
  </si>
  <si>
    <t>Техническое обслуживание силовых сетей, проложенных по кирпичным и бетонным основаниям, провод сечением 4х1,5-6 мм2  //  сеч. 4х1,5; 4х2,5; 5х1,5; 5х2,5; 5х4; 5х6</t>
  </si>
  <si>
    <t>СН-2012.1 Выпуск № 5 (в текущих ценах по состоянию на 01.10.2025 г.). 1.21-2103-9-3/1</t>
  </si>
  <si>
    <t>1.21-2101-1-3/1</t>
  </si>
  <si>
    <t>Технический осмотр силовых сетей, проложенных по кирпичным и бетонным основаниям, провод сечением 4х1,5-6 мм2  //  сеч. 4х1,5; 4х2,5; 5х1,5; 5х2,5; 5х4; 5х6</t>
  </si>
  <si>
    <t>СН-2012.1 Выпуск № 5 (в текущих ценах по состоянию на 01.10.2025 г.). 1.21-2101-1-3/1</t>
  </si>
  <si>
    <t>78</t>
  </si>
  <si>
    <t>Техническое обслуживание силовых сетей, проложенных по кирпичным и бетонным основаниям, провод сечением 3х25-35 мм2</t>
  </si>
  <si>
    <t>Технический осмотр силовых сетей, проложенных по кирпичным и бетонным основаниям, провод сечением 3х25-35 мм2</t>
  </si>
  <si>
    <t>79</t>
  </si>
  <si>
    <t>Техническое обслуживание силовых сетей, проложенных по кирпичным и бетонным основаниям, провод сечением 3х10-16 мм2  //  сеч. 3х16; 3х10</t>
  </si>
  <si>
    <t>Технический осмотр силовых сетей, проложенных по кирпичным и бетонным основаниям, провод сечением 3х10-16 мм2  //  сеч. 3х16; 3х10</t>
  </si>
  <si>
    <t>80</t>
  </si>
  <si>
    <t>1.21-2103-9-2/1</t>
  </si>
  <si>
    <t>Техническое обслуживание силовых сетей, проложенных по кирпичным и бетонным основаниям, провод сечением 3х1,5-6 мм2  //  сеч. 3х6; 3х4; 3х2,5; 3х1,5</t>
  </si>
  <si>
    <t>СН-2012.1 Выпуск № 5 (в текущих ценах по состоянию на 01.10.2025 г.). 1.21-2103-9-2/1</t>
  </si>
  <si>
    <t>1.21-2101-1-2/1</t>
  </si>
  <si>
    <t>Технический осмотр силовых сетей, проложенных по кирпичным и бетонным основаниям, провод сечением 3х1,5-6 мм2  //  сеч. 3х6; 3х4; 3х2,5; 3х1,5</t>
  </si>
  <si>
    <t>СН-2012.1 Выпуск № 5 (в текущих ценах по состоянию на 01.10.2025 г.). 1.21-2101-1-2/1</t>
  </si>
  <si>
    <t>81</t>
  </si>
  <si>
    <t>1.21-2103-9-1/1</t>
  </si>
  <si>
    <t>Техническое обслуживание силовых сетей, проложенных по кирпичным и бетонным основаниям, провод сечением 2х1,5-6 мм2</t>
  </si>
  <si>
    <t>СН-2012.1 Выпуск № 5 (в текущих ценах по состоянию на 01.10.2025 г.). 1.21-2103-9-1/1</t>
  </si>
  <si>
    <t>1.21-2101-1-1/1</t>
  </si>
  <si>
    <t>Технический осмотр силовых сетей, проложенных по кирпичным и бетонным основаниям, провод сечением 2х1,5-6 мм2</t>
  </si>
  <si>
    <t>СН-2012.1 Выпуск № 5 (в текущих ценах по состоянию на 01.10.2025 г.). 1.21-2101-1-1/1</t>
  </si>
  <si>
    <t>82</t>
  </si>
  <si>
    <t>Техническое обслуживание силовых сетей, проложенных по кирпичным и бетонным основаниям, провод сечением 3х25-35 мм2  //  сеч. 1х25</t>
  </si>
  <si>
    <t>Технический осмотр силовых сетей, проложенных по кирпичным и бетонным основаниям, провод сечением 3х25-35 мм2  //  сеч. 1х25</t>
  </si>
  <si>
    <t>83</t>
  </si>
  <si>
    <t>Техническое обслуживание силовых сетей, проложенных по кирпичным и бетонным основаниям, провод сечением 3х25-35 мм2  //  сеч. 5х150</t>
  </si>
  <si>
    <t>Технический осмотр силовых сетей, проложенных по кирпичным и бетонным основаниям, провод сечением 3х25-35 мм2  //  сеч. 5х150</t>
  </si>
  <si>
    <t>84</t>
  </si>
  <si>
    <t>Техническое обслуживание силовых сетей, проложенных по кирпичным и бетонным основаниям, провод сечением 3х10-16 мм2  //  сеч. 3х10; 5х10</t>
  </si>
  <si>
    <t>Технический осмотр силовых сетей, проложенных по кирпичным и бетонным основаниям, провод сечением 3х10-16 мм2  //  сеч. 3х10; 5х10</t>
  </si>
  <si>
    <t>85</t>
  </si>
  <si>
    <t>Техническое обслуживание силовых сетей, проложенных по кирпичным и бетонным основаниям, провод сечением 4х1,5-6 мм2  //  сеч. 5х1,5; 5х4; 5х6</t>
  </si>
  <si>
    <t>Технический осмотр силовых сетей, проложенных по кирпичным и бетонным основаниям, провод сечением 4х1,5-6 мм2  //  сеч. 5х1,5; 5х4; 5х6</t>
  </si>
  <si>
    <t>86</t>
  </si>
  <si>
    <t>Техническое обслуживание силовых сетей, проложенных по кирпичным и бетонным основаниям, провод сечением 3х1,5-6 мм2  //  сеч. 3х2,5; 3х1,5</t>
  </si>
  <si>
    <t>Технический осмотр силовых сетей, проложенных по кирпичным и бетонным основаниям, провод сечением 3х1,5-6 мм2  //  сеч. 3х2,5; 3х1,5</t>
  </si>
  <si>
    <t>87</t>
  </si>
  <si>
    <t>Электроустановочные изделия</t>
  </si>
  <si>
    <t>88</t>
  </si>
  <si>
    <t>Техническое обслуживание автоматического выключателя до 160 А  //  Выключатель одноклавишный; Выключатель двухклавишный</t>
  </si>
  <si>
    <t>1.21-2303-37-2/1</t>
  </si>
  <si>
    <t>Техническое обслуживание накладной штепсельной силовой розетки с винтовыми зажимами, заземляющим контактом, степень защиты IP20, IP21, IP22 - годовое</t>
  </si>
  <si>
    <t>СН-2012.1 Выпуск № 5 (в текущих ценах по состоянию на 01.10.2025 г.). 1.21-2303-37-2/1</t>
  </si>
  <si>
    <t>89</t>
  </si>
  <si>
    <t>1.21-2303-37-1/1</t>
  </si>
  <si>
    <t>Техническое обслуживание накладной штепсельной силовой розетки с винтовыми зажимами, заземляющим контактом, степень защиты IP20, IP21, IP22 - полугодовое</t>
  </si>
  <si>
    <t>СН-2012.1 Выпуск № 5 (в текущих ценах по состоянию на 01.10.2025 г.). 1.21-2303-37-1/1</t>
  </si>
  <si>
    <t>1.21-2301-22-1/1</t>
  </si>
  <si>
    <t>Осмотр розетки штепсельной силовой с заземляющим контактом, степень защиты IP20, IP21, IP22 - ежемесячный</t>
  </si>
  <si>
    <t>СН-2012.1 Выпуск № 5 (в текущих ценах по состоянию на 01.10.2025 г.). 1.21-2301-22-1/1</t>
  </si>
  <si>
    <t>1.21-2203-1-1/1</t>
  </si>
  <si>
    <t>Техническое обслуживание распределительных коробок (щитков), с предохранителями,</t>
  </si>
  <si>
    <t>СН-2012.1 Выпуск № 5 (в текущих ценах по состоянию на 01.10.2025 г.). 1.21-2203-1-1/1</t>
  </si>
  <si>
    <t>1.21-2303-31-1/1</t>
  </si>
  <si>
    <t>Техническое обслуживание коробки клеммной соединительной, с количеством клемм до 20</t>
  </si>
  <si>
    <t>СН-2012.1 Выпуск № 5 (в текущих ценах по состоянию на 01.10.2025 г.). 1.21-2303-31-1/1</t>
  </si>
  <si>
    <t>1.21-2103-8-2/1</t>
  </si>
  <si>
    <t>Техническое обслуживание клеммных коробок, номинальный ток до 63 А</t>
  </si>
  <si>
    <t>СН-2012.1 Выпуск № 5 (в текущих ценах по состоянию на 01.10.2025 г.). 1.21-2103-8-2/1</t>
  </si>
  <si>
    <t>Ит1</t>
  </si>
  <si>
    <t>Итого по смете</t>
  </si>
  <si>
    <t>Ит2</t>
  </si>
  <si>
    <t>НДС 20%</t>
  </si>
  <si>
    <t>Ит3</t>
  </si>
  <si>
    <t>Всего с НДС</t>
  </si>
  <si>
    <t>Переменная</t>
  </si>
  <si>
    <t>Новая переменная</t>
  </si>
  <si>
    <t>Уровень цен</t>
  </si>
  <si>
    <t>_OBSM_</t>
  </si>
  <si>
    <t>9999990008</t>
  </si>
  <si>
    <t>Трудозатраты рабочих</t>
  </si>
  <si>
    <t>чел.-ч.</t>
  </si>
  <si>
    <t>22.1-14-13</t>
  </si>
  <si>
    <t>СН-2012.22 Выпуск № 5 (в текущих ценах по состоянию на 01.10.2025 г.). 22.1-14-13</t>
  </si>
  <si>
    <t>Пылесосы промышленные</t>
  </si>
  <si>
    <t>маш.-ч</t>
  </si>
  <si>
    <t>21.1-20-7</t>
  </si>
  <si>
    <t>СН-2012.21 Выпуск № 5 (в текущих ценах по состоянию на 01.10.2025 г.). 21.1-20-7</t>
  </si>
  <si>
    <t>Ветошь</t>
  </si>
  <si>
    <t>кг</t>
  </si>
  <si>
    <t>21.1-25-200</t>
  </si>
  <si>
    <t>СН-2012.21 Выпуск № 5 (в текущих ценах по состоянию на 01.10.2025 г.). 21.1-25-200</t>
  </si>
  <si>
    <t>Набивки сальниковые плетеные, марка Графлекс Н 1200</t>
  </si>
  <si>
    <t>21.1-4-41</t>
  </si>
  <si>
    <t>СН-2012.21 Выпуск № 5 (в текущих ценах по состоянию на 01.10.2025 г.). 21.1-4-41</t>
  </si>
  <si>
    <t>Смазка густая (типа "Литол"), марка "Моbilux"</t>
  </si>
  <si>
    <t>21.1-1-11</t>
  </si>
  <si>
    <t>СН-2012.21 Выпуск № 5 (в текущих ценах по состоянию на 01.10.2025 г.). 21.1-1-11</t>
  </si>
  <si>
    <t>Герметик силиконовый</t>
  </si>
  <si>
    <t>л</t>
  </si>
  <si>
    <t>22.1-18-24</t>
  </si>
  <si>
    <t>СН-2012.22 Выпуск № 5 (в текущих ценах по состоянию на 01.10.2025 г.). 22.1-18-24</t>
  </si>
  <si>
    <t>Автомобили полупассажирские типа ГАЗ, грузоподъемность до 2 т</t>
  </si>
  <si>
    <t>21.1-11-21</t>
  </si>
  <si>
    <t>СН-2012.21 Выпуск № 5 (в текущих ценах по состоянию на 01.10.2025 г.). 21.1-11-21</t>
  </si>
  <si>
    <t>Болты строительные черные с гайками и шайбами (10х100мм)</t>
  </si>
  <si>
    <t>т</t>
  </si>
  <si>
    <t>21.1-11-95</t>
  </si>
  <si>
    <t>СН-2012.21 Выпуск № 5 (в текущих ценах по состоянию на 01.10.2025 г.). 21.1-11-95</t>
  </si>
  <si>
    <t>Шайбы для болтов черные</t>
  </si>
  <si>
    <t>21.1-23-9</t>
  </si>
  <si>
    <t>СН-2012.21 Выпуск № 5 (в текущих ценах по состоянию на 01.10.2025 г.). 21.1-23-9</t>
  </si>
  <si>
    <t>Электроды, тип Э-42, 46, 50, диаметр 4 - 6 мм</t>
  </si>
  <si>
    <t>21.1-25-284</t>
  </si>
  <si>
    <t>СН-2012.21 Выпуск № 5 (в текущих ценах по состоянию на 01.10.2025 г.). 21.1-25-284</t>
  </si>
  <si>
    <t>Прокладки резиновые, уплотнительные, диаметр 30-40 мм, марка 7057-3</t>
  </si>
  <si>
    <t>21.1-25-399</t>
  </si>
  <si>
    <t>СН-2012.21 Выпуск № 5 (в текущих ценах по состоянию на 01.10.2025 г.). 21.1-25-399</t>
  </si>
  <si>
    <t>Шнур асбестовый, общего назначения, марка ШАОН-1, диаметр 0,75 мм,</t>
  </si>
  <si>
    <t>21.1-4-10</t>
  </si>
  <si>
    <t>СН-2012.21 Выпуск № 5 (в текущих ценах по состоянию на 01.10.2025 г.). 21.1-4-10</t>
  </si>
  <si>
    <t>Кислород технический газообразный</t>
  </si>
  <si>
    <t>м3</t>
  </si>
  <si>
    <t>21.1-4-2</t>
  </si>
  <si>
    <t>СН-2012.21 Выпуск № 5 (в текущих ценах по состоянию на 01.10.2025 г.). 21.1-4-2</t>
  </si>
  <si>
    <t>Ацетилен технический</t>
  </si>
  <si>
    <t>21.1-4-46</t>
  </si>
  <si>
    <t>СН-2012.21 Выпуск № 5 (в текущих ценах по состоянию на 01.10.2025 г.). 21.1-4-46</t>
  </si>
  <si>
    <t>Солидол жировой</t>
  </si>
  <si>
    <t>21.1-4-9</t>
  </si>
  <si>
    <t>СН-2012.21 Выпуск № 5 (в текущих ценах по состоянию на 01.10.2025 г.). 21.1-4-9</t>
  </si>
  <si>
    <t>Керосин</t>
  </si>
  <si>
    <t>21.1-6-48</t>
  </si>
  <si>
    <t>СН-2012.21 Выпуск № 5 (в текущих ценах по состоянию на 01.10.2025 г.). 21.1-6-48</t>
  </si>
  <si>
    <t>Краски масляные жидкотертые цветные (готовые к употреблению) для наружных и внутренних работ, марка МА-25</t>
  </si>
  <si>
    <t>21.1-6-68</t>
  </si>
  <si>
    <t>СН-2012.21 Выпуск № 5 (в текущих ценах по состоянию на 01.10.2025 г.). 21.1-6-68</t>
  </si>
  <si>
    <t>Лак битумный, марка БТ-577</t>
  </si>
  <si>
    <t>21.1-6-90</t>
  </si>
  <si>
    <t>Олифа для окраски комбинированная оксоль</t>
  </si>
  <si>
    <t>21.18-7-2</t>
  </si>
  <si>
    <t>СН-2012.21 Выпуск № 5 (в текущих ценах по состоянию на 01.10.2025 г.). 21.18-7-2</t>
  </si>
  <si>
    <t>Прокладка уплотнительная паронитовая, толщина 0,5-2,5 мм</t>
  </si>
  <si>
    <t>21.1-6-46</t>
  </si>
  <si>
    <t>Краски масляные жидкотертые цветные (готовые к употреблению) для наружных и внутренних работ, марка МА-15, сурик железный для окраски по металлу</t>
  </si>
  <si>
    <t>21.1-20-23</t>
  </si>
  <si>
    <t>СН-2012.21 Выпуск № 5 (в текущих ценах по состоянию на 01.10.2025 г.). 21.1-20-23</t>
  </si>
  <si>
    <t>Парусина (брезент)</t>
  </si>
  <si>
    <t>м2</t>
  </si>
  <si>
    <t>22.1-17-186</t>
  </si>
  <si>
    <t>СН-2012.22 Выпуск № 5 (в текущих ценах по состоянию на 01.10.2025 г.). 22.1-17-186</t>
  </si>
  <si>
    <t>Пароочистители, допустимое давление пара 5 бар, производительность до 110 г/мин</t>
  </si>
  <si>
    <t>22.1-17-213</t>
  </si>
  <si>
    <t>СН-2012.22 Выпуск № 5 (в текущих ценах по состоянию на 01.10.2025 г.). 22.1-17-213</t>
  </si>
  <si>
    <t>Мойки высокого давления импортного производства, расход воды 650 л/ч, мощность 3,3 кВт</t>
  </si>
  <si>
    <t>21.1-20-10</t>
  </si>
  <si>
    <t>СН-2012.21 Выпуск № 5 (в текущих ценах по состоянию на 01.10.2025 г.). 21.1-20-10</t>
  </si>
  <si>
    <t>Лента изоляционная хлопчатобумажная</t>
  </si>
  <si>
    <t>21.1-4-3</t>
  </si>
  <si>
    <t>Бензин</t>
  </si>
  <si>
    <t>21.1-6-139</t>
  </si>
  <si>
    <t>СН-2012.21 Выпуск № 5 (в текущих ценах по состоянию на 01.10.2025 г.). 21.1-6-139</t>
  </si>
  <si>
    <t>Эмаль, марка ПФ-115 (цветная), пентафталевая</t>
  </si>
  <si>
    <t>21.1-25-1143</t>
  </si>
  <si>
    <t>СН-2012.21 Выпуск № 5 (в текущих ценах по состоянию на 01.10.2025 г.). 21.1-25-1143</t>
  </si>
  <si>
    <t>Обезжириватель универсальный на углеводородной основе</t>
  </si>
  <si>
    <t>21.1-4-77</t>
  </si>
  <si>
    <t>СН-2012.21 Выпуск № 5 (в текущих ценах по состоянию на 01.10.2025 г.). 21.1-4-77</t>
  </si>
  <si>
    <t>Смазка силиконовая, аэрозольная, водостойкая, диапазон температур применения от -50 до +230°С</t>
  </si>
  <si>
    <t>21.1-16-103</t>
  </si>
  <si>
    <t>СН-2012.21 Выпуск № 5 (в текущих ценах по состоянию на 01.10.2025 г.). 21.1-16-103</t>
  </si>
  <si>
    <t>Спирт этиловый ректификат</t>
  </si>
  <si>
    <t>21.1-20-1</t>
  </si>
  <si>
    <t>СН-2012.21 Выпуск № 5 (в текущих ценах по состоянию на 01.10.2025 г.). 21.1-20-1</t>
  </si>
  <si>
    <t>Бязь</t>
  </si>
  <si>
    <t>22.1-17-282</t>
  </si>
  <si>
    <t>СН-2012.22 Выпуск № 5 (в текущих ценах по состоянию на 01.10.2025 г.). 22.1-17-282</t>
  </si>
  <si>
    <t>Пылесосы хозяйственные, потребляемая мощность до 1 кВт, объем мусоросборника 20 л, расход воздуха 68 л/с</t>
  </si>
  <si>
    <t>22.1-10-20</t>
  </si>
  <si>
    <t>СН-2012.22 Выпуск № 5 (в текущих ценах по состоянию на 01.10.2025 г.). 22.1-10-20</t>
  </si>
  <si>
    <t>Компрессоры поршневые, производительность до 240 л/мин, объем ресивера 50 л</t>
  </si>
  <si>
    <t>21.1-25-13</t>
  </si>
  <si>
    <t>СН-2012.21 Выпуск № 5 (в текущих ценах по состоянию на 01.10.2025 г.). 21.1-25-13</t>
  </si>
  <si>
    <t>Вода</t>
  </si>
  <si>
    <t>22.1-11-90</t>
  </si>
  <si>
    <t>СН-2012.22 Выпуск № 5 (в текущих ценах по состоянию на 01.10.2025 г.). 22.1-11-90</t>
  </si>
  <si>
    <t>Агрегаты электронасосные для опрессовки сосудов, котлов и систем трубопроводов, подача 0,252 м3/ч</t>
  </si>
  <si>
    <t>21.1-25-16</t>
  </si>
  <si>
    <t>СН-2012.21 Выпуск № 5 (в текущих ценах по состоянию на 01.10.2025 г.). 21.1-25-16</t>
  </si>
  <si>
    <t>Волокно льняное №11 для уплотнения резьбовых соединений при монтаже систем водоснабжения и отопления</t>
  </si>
  <si>
    <t>СН-2012.21 Выпуск № 5 (в текущих ценах по состоянию на 01.10.2025 г.). 21.1-6-90</t>
  </si>
  <si>
    <t>2248208000</t>
  </si>
  <si>
    <t>Кольца уплотнительные из этилен-пропилен-диенового каучука для шаровых кранов НПВХ</t>
  </si>
  <si>
    <t>компл.</t>
  </si>
  <si>
    <t>21.1-16-29</t>
  </si>
  <si>
    <t>Известь хлорная</t>
  </si>
  <si>
    <t>21.1-16-104</t>
  </si>
  <si>
    <t>СН-2012.21 Выпуск № 5 (в текущих ценах по состоянию на 01.10.2025 г.). 21.1-16-104</t>
  </si>
  <si>
    <t>Спирт этиловый технический</t>
  </si>
  <si>
    <t>21.1-25-185</t>
  </si>
  <si>
    <t>СН-2012.21 Выпуск № 5 (в текущих ценах по состоянию на 01.10.2025 г.). 21.1-25-185</t>
  </si>
  <si>
    <t>Масло вазелиновое</t>
  </si>
  <si>
    <t>21.1-4-29</t>
  </si>
  <si>
    <t>СН-2012.21 Выпуск № 5 (в текущих ценах по состоянию на 01.10.2025 г.). 21.1-4-29</t>
  </si>
  <si>
    <t>Парафин высокотекучий (масло парафиновое)</t>
  </si>
  <si>
    <t>21.1-4-42</t>
  </si>
  <si>
    <t>СН-2012.21 Выпуск № 5 (в текущих ценах по состоянию на 01.10.2025 г.). 21.1-4-42</t>
  </si>
  <si>
    <t>Смазка пластичная, антифрикционная, многоцелевая, водостойкая Литол-24</t>
  </si>
  <si>
    <t>21.1-6-114</t>
  </si>
  <si>
    <t>СН-2012.21 Выпуск № 5 (в текущих ценах по состоянию на 01.10.2025 г.). 21.1-6-114</t>
  </si>
  <si>
    <t>Растворитель уайт-спирит (нефрас-С4 - 155/200)</t>
  </si>
  <si>
    <t>21.1-15-56</t>
  </si>
  <si>
    <t>Проволока из цветных металлов медная, толщина 1-1,5 мм</t>
  </si>
  <si>
    <t>21.1-15-66</t>
  </si>
  <si>
    <t>СН-2012.21 Выпуск № 5 (в текущих ценах по состоянию на 01.10.2025 г.). 21.1-15-66</t>
  </si>
  <si>
    <t>Свинец технический</t>
  </si>
  <si>
    <t>21.1-11-15</t>
  </si>
  <si>
    <t>СН-2012.21 Выпуск № 5 (в текущих ценах по состоянию на 01.10.2025 г.). 21.1-11-15</t>
  </si>
  <si>
    <t>Болты строительные с гайками с шестигранной головкой, диаметр резьбы 6 мм</t>
  </si>
  <si>
    <t>21.12-5-17</t>
  </si>
  <si>
    <t>СН-2012.21 Выпуск № 5 (в текущих ценах по состоянию на 01.10.2025 г.). 21.12-5-17</t>
  </si>
  <si>
    <t>Кольца резиновые уплотнительные для канализации из поливинилхлоридных труб</t>
  </si>
  <si>
    <t>22.1-30-56</t>
  </si>
  <si>
    <t>СН-2012.22 Выпуск № 5 (в текущих ценах по состоянию на 01.10.2025 г.). 22.1-30-56</t>
  </si>
  <si>
    <t>Шуруповерты</t>
  </si>
  <si>
    <t>21.1-11-125</t>
  </si>
  <si>
    <t>Шурупы с потайной головкой, черные, размер 8,0х100 мм</t>
  </si>
  <si>
    <t>21.1-11-51</t>
  </si>
  <si>
    <t>Дюбели с насаженными шайбами</t>
  </si>
  <si>
    <t>22.1-10-19</t>
  </si>
  <si>
    <t>СН-2012.22 Выпуск № 5 (в текущих ценах по состоянию на 01.10.2025 г.). 22.1-10-19</t>
  </si>
  <si>
    <t>Компрессоры поршневые, объем ресивера 24 л</t>
  </si>
  <si>
    <t>22.1-11-72</t>
  </si>
  <si>
    <t>СН-2012.22 Выпуск № 5 (в текущих ценах по состоянию на 01.10.2025 г.). 22.1-11-72</t>
  </si>
  <si>
    <t>Насосы высокого давления типа "Керхер"</t>
  </si>
  <si>
    <t>22.1-17-205</t>
  </si>
  <si>
    <t>СН-2012.22 Выпуск № 5 (в текущих ценах по состоянию на 01.10.2025 г.). 22.1-17-205</t>
  </si>
  <si>
    <t>Генераторы холодного тумана аэрозольные, производительность до 19 л/ч</t>
  </si>
  <si>
    <t>21.1-24-43</t>
  </si>
  <si>
    <t>СН-2012.21 Выпуск № 5 (в текущих ценах по состоянию на 01.10.2025 г.). 21.1-24-43</t>
  </si>
  <si>
    <t>Средство жидкое микробиоцидное для дезинфекции и предстерилизационной очистки, содержание алкилдиметилбензиламмония хлорида 50% (ЧАС)</t>
  </si>
  <si>
    <t>22.1-17-204</t>
  </si>
  <si>
    <t>СН-2012.22 Выпуск № 5 (в текущих ценах по состоянию на 01.10.2025 г.). 22.1-17-204</t>
  </si>
  <si>
    <t>Установки фильтровакуумные, поток воздуха (без фильтров)   4500 м3/ч, давление до 1200 Па</t>
  </si>
  <si>
    <t>22.1-17-209</t>
  </si>
  <si>
    <t>СН-2012.22 Выпуск № 5 (в текущих ценах по состоянию на 01.10.2025 г.). 22.1-17-209</t>
  </si>
  <si>
    <t>Машины щеточные электрические для очистки воздуховодов диаметром от 100 до 400 мм</t>
  </si>
  <si>
    <t>21.1-24-31</t>
  </si>
  <si>
    <t>СН-2012.21 Выпуск № 5 (в текущих ценах по состоянию на 01.10.2025 г.). 21.1-24-31</t>
  </si>
  <si>
    <t>Средство моющее концентрированное для очистки от комплексных и атмосферных загрязнений, нефтепродуктов, экологически безопасное, биоразлагаемое, типа "Транс-пол"</t>
  </si>
  <si>
    <t>21.1-4-64</t>
  </si>
  <si>
    <t>СН-2012.21 Выпуск № 5 (в текущих ценах по состоянию на 01.10.2025 г.). 21.1-4-64</t>
  </si>
  <si>
    <t>Масло индустриальное медицинское белое на основе парафинов</t>
  </si>
  <si>
    <t>СН-2012.21 Выпуск № 5 (в текущих ценах по состоянию на 01.10.2025 г.). 21.1-4-3</t>
  </si>
  <si>
    <t>21.1-4-44</t>
  </si>
  <si>
    <t>СН-2012.21 Выпуск № 5 (в текущих ценах по состоянию на 01.10.2025 г.). 21.1-4-44</t>
  </si>
  <si>
    <t>Смазка ЦИАТИМ-201 морозостойкая для смазывания малонагруженных узлов трения качения и скольжения при температурах от -60° С до +90° С</t>
  </si>
  <si>
    <t>СН-2012. Гл.1 Сб.20 п.3. 1</t>
  </si>
  <si>
    <t>При работах, которые производятся на высоте свыше 2 м от пола от 2 до 8 м</t>
  </si>
  <si>
    <t>Гл.1, Сб.20</t>
  </si>
  <si>
    <t>Технический осмотр распределительной панели с автоматическими выключателями трехполюсными стационарного исполнения на номинальный ток до 630 А и автоматическими выключателями модульными на номинальный ток до 63 А, число групп до 14 - ежедневный  //  прим. 13 групп</t>
  </si>
  <si>
    <t>Технический осмотр распределительной панели с автоматическими выключателями трехполюсными стационарного исполнения на номинальный ток до 630 А и автоматическими выключателями модульными на номинальный ток до 63 А, число групп до 14 - ежемесячный  //  прим. 13 групп</t>
  </si>
  <si>
    <t>Технический осмотр распределительной панели с автоматическими выключателями трехполюсными стационарного исполнения на номинальный ток до 630 А и автоматическими выключателями модульными на номинальный ток до 63 А, число групп до 14 - ежедневный  //  прим. 15 групп</t>
  </si>
  <si>
    <t>Технический осмотр распределительной панели с автоматическими выключателями трехполюсными стационарного исполнения на номинальный ток до 630 А и автоматическими выключателями модульными на номинальный ток до 63 А, число групп до 14 - ежемесячный  //  прим. 15 групп</t>
  </si>
  <si>
    <t>Поправка: СН-2012. Гл.1 Сб.22 п.3.6.2  Наименование: При применении стоимостных нормативов для сетей и приборов, расположенных в транспортных развязках, в том числе на 3-ем транспортном кольце, для выполнения аналогичных работ в административных и общественных зданиях, по: техническому обслуживанию</t>
  </si>
  <si>
    <t>Поправка: СН-2012. Гл.1 Сб.22 п.3.6.1  Наименование: При применении стоимостных нормативов для сетей и приборов, расположенных в транспортных развязках, в том числе на 3-ем транспортном кольце, для выполнения аналогичных работ в административных и общественных зданиях, по: техническому осмотру</t>
  </si>
  <si>
    <t>"СОГЛАСОВАНО"</t>
  </si>
  <si>
    <t>"УТВЕРЖДАЮ"</t>
  </si>
  <si>
    <t>Форма № 1а (глава 1-5)</t>
  </si>
  <si>
    <t>"_____"________________ 2025 г.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</si>
  <si>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</si>
  <si>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</si>
  <si>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</si>
  <si>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</si>
  <si>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</si>
  <si>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</si>
  <si>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</si>
  <si>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</si>
  <si>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</si>
  <si>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</si>
  <si>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</si>
  <si>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</si>
  <si>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</si>
  <si>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</si>
  <si>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</si>
  <si>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</si>
  <si>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</si>
  <si>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</si>
  <si>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</si>
  <si>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</si>
  <si>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>ЗТР, всего чел.-час</t>
  </si>
  <si>
    <t>Ст-ть ед. с начислен.</t>
  </si>
  <si>
    <t>Составлен(а) в уровне текущих (прогнозных) цен на октябрь 2025 года</t>
  </si>
  <si>
    <t>ЗП</t>
  </si>
  <si>
    <t>ЭМ</t>
  </si>
  <si>
    <t>МР</t>
  </si>
  <si>
    <t>НР от ЗП</t>
  </si>
  <si>
    <t>%</t>
  </si>
  <si>
    <t>СП от ЗП</t>
  </si>
  <si>
    <t>ЗТР</t>
  </si>
  <si>
    <t>чел-ч</t>
  </si>
  <si>
    <t>в т.ч. ЗПМ</t>
  </si>
  <si>
    <t>НР и СП от ЗПМ</t>
  </si>
  <si>
    <r>
      <t>1.20-2103-23-1/1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</si>
  <si>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Техническое обслуживание светильника светодиодного потолочного накладного со встроенным драйвером, размер 1200х200 мм, степень защиты IP20, IP50, потребляемая мощность 30 - 50 Вт - годовое</t>
    </r>
    <r>
      <rPr>
        <i/>
        <sz val="10"/>
        <rFont val="Arial"/>
        <family val="2"/>
        <charset val="204"/>
      </rPr>
      <t xml:space="preserve">
Поправка: СН-2012. Гл.1 Сб.20 п.3. 1 Наименование: При работах, которые производятся на высоте свыше 2 м от пола от 2 до 8 м</t>
    </r>
  </si>
  <si>
    <r>
      <t>1.20-2103-12-2/1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</si>
  <si>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Техническое обслуживание панели светодиодной 595x595 мм типа Ecola, встроенной в гипсокартонный потолок - годовое</t>
    </r>
    <r>
      <rPr>
        <i/>
        <sz val="10"/>
        <rFont val="Arial"/>
        <family val="2"/>
        <charset val="204"/>
      </rPr>
      <t xml:space="preserve">
Поправка: СН-2012. Гл.1 Сб.20 п.3. 1 Наименование: При работах, которые производятся на высоте свыше 2 м от пола от 2 до 8 м</t>
    </r>
  </si>
  <si>
    <r>
      <t>1.20-2103-15-2/1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</si>
  <si>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Техническое обслуживание светильника светодиодного типа «Титан» аварийного освещения - полугодовое</t>
    </r>
    <r>
      <rPr>
        <i/>
        <sz val="10"/>
        <rFont val="Arial"/>
        <family val="2"/>
        <charset val="204"/>
      </rPr>
      <t xml:space="preserve">
Поправка: СН-2012. Гл.1 Сб.20 п.3. 1 Наименование: При работах, которые производятся на высоте свыше 2 м от пола от 2 до 8 м</t>
    </r>
  </si>
  <si>
    <r>
      <t>1.20-2103-25-1/1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</si>
  <si>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</t>
    </r>
    <r>
      <rPr>
        <i/>
        <sz val="10"/>
        <rFont val="Arial"/>
        <family val="2"/>
        <charset val="204"/>
      </rPr>
      <t xml:space="preserve">
Поправка: СН-2012. Гл.1 Сб.20 п.3. 1  Наименование: При работах, которые производятся на высоте свыше 2 м от пола от 2 до 8 м</t>
    </r>
  </si>
  <si>
    <r>
      <t>1.20-2103-24-1/1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</si>
  <si>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</t>
    </r>
    <r>
      <rPr>
        <i/>
        <sz val="10"/>
        <rFont val="Arial"/>
        <family val="2"/>
        <charset val="204"/>
      </rPr>
      <t xml:space="preserve">
Поправка: СН-2012. Гл.1 Сб.20 п.3. 1  Наименование: При работах, которые производятся на высоте свыше 2 м от пола от 2 до 8 м</t>
    </r>
  </si>
  <si>
    <r>
      <t>1.20-2103-15-1/1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</si>
  <si>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Техническое обслуживание светильника светодиодного типа «Титан» рабочего освещения - полугодовое</t>
    </r>
    <r>
      <rPr>
        <i/>
        <sz val="10"/>
        <rFont val="Arial"/>
        <family val="2"/>
        <charset val="204"/>
      </rPr>
      <t xml:space="preserve">
Поправка: СН-2012. Гл.1 Сб.20 п.3. 1  Наименование: При работах, которые производятся на высоте свыше 2 м от пола от 2 до 8 м</t>
    </r>
  </si>
  <si>
    <r>
      <t>Техническое обслуживание светильника светодиодного типа «Титан» рабочего освещения - полугодовое</t>
    </r>
    <r>
      <rPr>
        <i/>
        <sz val="10"/>
        <rFont val="Arial"/>
        <family val="2"/>
        <charset val="204"/>
      </rPr>
      <t xml:space="preserve">
Поправка: СН-2012. Гл.1 Сб.20 п.3. 1 Наименование: При работах, которые производятся на высоте свыше 2 м от пола от 2 до 8 м</t>
    </r>
  </si>
  <si>
    <r>
      <t>1.20-2103-17-1/1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</si>
  <si>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Техническое обслуживание прожектора светодиодного мощностью 100 Вт на высоте до 3 м, соединение проводов винтовым зажимом - годовое</t>
    </r>
    <r>
      <rPr>
        <i/>
        <sz val="10"/>
        <rFont val="Arial"/>
        <family val="2"/>
        <charset val="204"/>
      </rPr>
      <t xml:space="preserve">
Поправка: СН-2012. Гл.1 Сб.20 п.3. 1 Наименование: При работах, которые производятся на высоте свыше 2 м от пола от 2 до 8 м</t>
    </r>
  </si>
  <si>
    <t xml:space="preserve">Составил   </t>
  </si>
  <si>
    <t>[должность,подпись(инициалы,фамилия)]</t>
  </si>
  <si>
    <t xml:space="preserve">Проверил   </t>
  </si>
  <si>
    <t>Унифицированная форма № КС-2</t>
  </si>
  <si>
    <t>Утверждена постановлением Госкомстата России</t>
  </si>
  <si>
    <t>от 11.11.99. № 100</t>
  </si>
  <si>
    <t>Код</t>
  </si>
  <si>
    <t>Форма по ОКУД</t>
  </si>
  <si>
    <t>0322005</t>
  </si>
  <si>
    <t>Инвестор</t>
  </si>
  <si>
    <t>по ОКПО</t>
  </si>
  <si>
    <t>организация, адрес, телефон, факс</t>
  </si>
  <si>
    <t>Заказчик</t>
  </si>
  <si>
    <t>Подрядчик</t>
  </si>
  <si>
    <t>Стройка</t>
  </si>
  <si>
    <t>наименование, адрес</t>
  </si>
  <si>
    <t>Объект</t>
  </si>
  <si>
    <t>наименование</t>
  </si>
  <si>
    <t xml:space="preserve">Вид деятельности по ОКДП  </t>
  </si>
  <si>
    <t xml:space="preserve">Договор подряда  </t>
  </si>
  <si>
    <t>номер</t>
  </si>
  <si>
    <t>дата</t>
  </si>
  <si>
    <t xml:space="preserve">Вид операции  </t>
  </si>
  <si>
    <t>Номер документа</t>
  </si>
  <si>
    <t>Дата составления</t>
  </si>
  <si>
    <t>Отчетный период</t>
  </si>
  <si>
    <t>с</t>
  </si>
  <si>
    <t>по</t>
  </si>
  <si>
    <t>AKT</t>
  </si>
  <si>
    <t>О ПРИЕМКЕ ВЫПОЛНЕННЫХ РАБОТ</t>
  </si>
  <si>
    <t>Сметная (договорная) стоимость в соответствии с договором подряда (субподряда)</t>
  </si>
  <si>
    <t xml:space="preserve"> тыс.руб</t>
  </si>
  <si>
    <t>Номер</t>
  </si>
  <si>
    <t>п/п</t>
  </si>
  <si>
    <t>поз. по смете</t>
  </si>
  <si>
    <t xml:space="preserve">Сдал   </t>
  </si>
  <si>
    <t xml:space="preserve">Принял   </t>
  </si>
  <si>
    <t>НДС 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</si>
</sst>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"/>
    <numFmt numFmtId="165" formatCode="#,##0.00;[Red]\-\ #,##0.00"/>
  </numFmts>
  <fonts count="19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b/>
      <sz val="10"/>
      <color indexed="14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wrapText="1"/>
    </xf>
    <xf numFmtId="164" fontId="10" fillId="0" borderId="0" xfId="0" applyNumberFormat="1" applyFont="1"/>
    <xf numFmtId="1" fontId="10" fillId="0" borderId="0" xfId="0" applyNumberFormat="1" applyFont="1"/>
    <xf numFmtId="0" fontId="1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5" fontId="10" fillId="0" borderId="0" xfId="0" applyNumberFormat="1" applyFont="1" applyAlignment="1">
      <alignment horizontal="right"/>
    </xf>
    <xf numFmtId="0" fontId="8" fillId="0" borderId="0" xfId="0" applyFont="1" applyAlignment="1">
      <alignment vertical="top" wrapText="1"/>
    </xf>
    <xf numFmtId="165" fontId="0" fillId="0" borderId="0" xfId="0" applyNumberFormat="1"/>
    <xf numFmtId="0" fontId="0" fillId="0" borderId="6" xfId="0" applyBorder="1"/>
    <xf numFmtId="165" fontId="16" fillId="0" borderId="6" xfId="0" applyNumberFormat="1" applyFont="1" applyBorder="1" applyAlignment="1">
      <alignment horizontal="right"/>
    </xf>
    <xf numFmtId="165" fontId="15" fillId="0" borderId="0" xfId="0" applyNumberFormat="1" applyFont="1" applyAlignment="1">
      <alignment horizontal="right"/>
    </xf>
    <xf numFmtId="0" fontId="16" fillId="0" borderId="0" xfId="0" applyFont="1"/>
    <xf numFmtId="0" fontId="10" fillId="0" borderId="1" xfId="0" applyFont="1" applyBorder="1"/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14" fontId="10" fillId="0" borderId="3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4" fontId="10" fillId="0" borderId="9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/>
    </xf>
    <xf numFmtId="0" fontId="10" fillId="0" borderId="0" xfId="0" applyFont="1" applyAlignment="1">
      <alignment horizontal="right" vertical="center"/>
    </xf>
    <xf numFmtId="0" fontId="9" fillId="0" borderId="5" xfId="0" applyFont="1" applyBorder="1" applyAlignment="1">
      <alignment horizontal="center"/>
    </xf>
    <xf numFmtId="0" fontId="10" fillId="0" borderId="0" xfId="0" applyFont="1" applyAlignment="1">
      <alignment horizontal="left" wrapText="1"/>
    </xf>
    <xf numFmtId="165" fontId="10" fillId="0" borderId="0" xfId="0" applyNumberFormat="1" applyFont="1" applyAlignment="1">
      <alignment horizontal="right"/>
    </xf>
    <xf numFmtId="165" fontId="16" fillId="0" borderId="6" xfId="0" applyNumberFormat="1" applyFont="1" applyBorder="1" applyAlignment="1">
      <alignment horizontal="right"/>
    </xf>
    <xf numFmtId="165" fontId="16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0" fontId="16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1" fillId="0" borderId="0" xfId="0" applyFont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14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0" fillId="0" borderId="0" xfId="0"/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right"/>
    </xf>
    <xf numFmtId="0" fontId="10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0" fillId="0" borderId="7" xfId="0" applyFont="1" applyBorder="1" applyAlignment="1">
      <alignment horizontal="right"/>
    </xf>
    <xf numFmtId="14" fontId="10" fillId="0" borderId="3" xfId="0" applyNumberFormat="1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8" fillId="0" borderId="0" xfId="0" applyFont="1" applyAlignment="1">
      <alignment horizontal="right"/>
    </xf>
    <xf numFmtId="0" fontId="10" fillId="0" borderId="3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820"/>
  <sheetViews>
    <sheetView tabSelected="1" topLeftCell="A790" zoomScaleNormal="100" workbookViewId="0">
      <selection activeCell="I811" sqref="I811:J812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6" width="11.7109375" customWidth="1"/>
    <col min="7" max="11" width="12.7109375" customWidth="1"/>
    <col min="15" max="36" width="0" hidden="1" customWidth="1"/>
  </cols>
  <sheetData>
    <row r="1" spans="1:11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1" ht="14.25" x14ac:dyDescent="0.2">
      <c r="A2" s="9"/>
      <c r="B2" s="9"/>
      <c r="C2" s="9"/>
      <c r="D2" s="9"/>
      <c r="E2" s="9"/>
      <c r="F2" s="9"/>
      <c r="G2" s="9"/>
      <c r="H2" s="9"/>
      <c r="I2" s="9"/>
      <c r="J2" s="50" t="s">
        <v>859</v>
      </c>
      <c r="K2" s="50"/>
    </row>
    <row r="3" spans="1:11" ht="16.5" x14ac:dyDescent="0.25">
      <c r="A3" s="11"/>
      <c r="B3" s="57" t="s">
        <v>857</v>
      </c>
      <c r="C3" s="57"/>
      <c r="D3" s="57"/>
      <c r="E3" s="57"/>
      <c r="F3" s="10"/>
      <c r="G3" s="57" t="s">
        <v>858</v>
      </c>
      <c r="H3" s="57"/>
      <c r="I3" s="57"/>
      <c r="J3" s="57"/>
      <c r="K3" s="57"/>
    </row>
    <row r="4" spans="1:11" ht="14.25" x14ac:dyDescent="0.2">
      <c r="A4" s="10"/>
      <c r="B4" s="49"/>
      <c r="C4" s="49"/>
      <c r="D4" s="49"/>
      <c r="E4" s="49"/>
      <c r="F4" s="10"/>
      <c r="G4" s="49"/>
      <c r="H4" s="49"/>
      <c r="I4" s="49"/>
      <c r="J4" s="49"/>
      <c r="K4" s="49"/>
    </row>
    <row r="5" spans="1:11" ht="14.25" x14ac:dyDescent="0.2">
      <c r="A5" s="10"/>
      <c r="B5" s="10"/>
      <c r="C5" s="12"/>
      <c r="D5" s="12"/>
      <c r="E5" s="12"/>
      <c r="F5" s="10"/>
      <c r="G5" s="12"/>
      <c r="H5" s="12"/>
      <c r="I5" s="12"/>
      <c r="J5" s="12"/>
      <c r="K5" s="12"/>
    </row>
    <row r="6" spans="1:11" ht="14.25" x14ac:dyDescent="0.2">
      <c r="A6" s="12"/>
      <c r="B6" s="49" t="str">
        <f>CONCATENATE("______________________ ", IF(Source!AL12&lt;&gt;"", Source!AL12, ""))</f>
        <v xml:space="preserve">______________________ </v>
      </c>
      <c r="C6" s="49"/>
      <c r="D6" s="49"/>
      <c r="E6" s="49"/>
      <c r="F6" s="10"/>
      <c r="G6" s="49" t="str">
        <f>CONCATENATE("______________________ ", IF(Source!AH12&lt;&gt;"", Source!AH12, ""))</f>
        <v xml:space="preserve">______________________ </v>
      </c>
      <c r="H6" s="49"/>
      <c r="I6" s="49"/>
      <c r="J6" s="49"/>
      <c r="K6" s="49"/>
    </row>
    <row r="7" spans="1:11" ht="14.25" x14ac:dyDescent="0.2">
      <c r="A7" s="13"/>
      <c r="B7" s="39" t="s">
        <v>860</v>
      </c>
      <c r="C7" s="39"/>
      <c r="D7" s="39"/>
      <c r="E7" s="39"/>
      <c r="F7" s="10"/>
      <c r="G7" s="39" t="s">
        <v>860</v>
      </c>
      <c r="H7" s="39"/>
      <c r="I7" s="39"/>
      <c r="J7" s="39"/>
      <c r="K7" s="39"/>
    </row>
    <row r="9" spans="1:11" ht="14.25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15.75" x14ac:dyDescent="0.25">
      <c r="A10" s="54" t="str">
        <f>CONCATENATE( "ЛОКАЛЬНАЯ СМЕТА № ",IF(Source!F12&lt;&gt;"Новый объект", Source!F12, ""))</f>
        <v>ЛОКАЛЬНАЯ СМЕТА № Новый объект_(Копия)_(Копия)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</row>
    <row r="11" spans="1:11" x14ac:dyDescent="0.2">
      <c r="A11" s="52" t="s">
        <v>861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2" spans="1:11" ht="14.2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8" hidden="1" x14ac:dyDescent="0.25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</row>
    <row r="14" spans="1:11" ht="14.25" hidden="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ht="18" x14ac:dyDescent="0.25">
      <c r="A15" s="51" t="str">
        <f>IF(Source!G12&lt;&gt;"Новый объект", Source!G12, "")</f>
        <v>Конный комплекс_на 4 мес. (10%) испр.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</row>
    <row r="16" spans="1:11" x14ac:dyDescent="0.2">
      <c r="A16" s="52" t="s">
        <v>862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</row>
    <row r="17" spans="1:11" ht="14.25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ht="14.25" x14ac:dyDescent="0.2">
      <c r="A18" s="39" t="str">
        <f>CONCATENATE( "Основание: чертежи № ", Source!J12)</f>
        <v xml:space="preserve">Основание: чертежи № 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</row>
    <row r="19" spans="1:11" ht="14.2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ht="14.25" x14ac:dyDescent="0.2">
      <c r="A20" s="10"/>
      <c r="B20" s="10"/>
      <c r="C20" s="10"/>
      <c r="D20" s="10"/>
      <c r="E20" s="10"/>
      <c r="F20" s="49" t="s">
        <v>863</v>
      </c>
      <c r="G20" s="49"/>
      <c r="H20" s="49"/>
      <c r="I20" s="40">
        <f>I813/1000</f>
        <v>2154.67607</v>
      </c>
      <c r="J20" s="50"/>
      <c r="K20" s="10" t="s">
        <v>864</v>
      </c>
    </row>
    <row r="21" spans="1:11" ht="14.25" hidden="1" x14ac:dyDescent="0.2">
      <c r="A21" s="10"/>
      <c r="B21" s="10"/>
      <c r="C21" s="10"/>
      <c r="D21" s="10"/>
      <c r="E21" s="10"/>
      <c r="F21" s="49" t="s">
        <v>865</v>
      </c>
      <c r="G21" s="49"/>
      <c r="H21" s="49"/>
      <c r="I21" s="40">
        <f>ROUND((Source!F670)/1000, 2)</f>
        <v>0</v>
      </c>
      <c r="J21" s="50"/>
      <c r="K21" s="10" t="s">
        <v>864</v>
      </c>
    </row>
    <row r="22" spans="1:11" ht="14.25" hidden="1" x14ac:dyDescent="0.2">
      <c r="A22" s="10"/>
      <c r="B22" s="10"/>
      <c r="C22" s="10"/>
      <c r="D22" s="10"/>
      <c r="E22" s="10"/>
      <c r="F22" s="49" t="s">
        <v>866</v>
      </c>
      <c r="G22" s="49"/>
      <c r="H22" s="49"/>
      <c r="I22" s="40">
        <f>ROUND((Source!F671)/1000, 2)</f>
        <v>0</v>
      </c>
      <c r="J22" s="50"/>
      <c r="K22" s="10" t="s">
        <v>864</v>
      </c>
    </row>
    <row r="23" spans="1:11" ht="14.25" hidden="1" x14ac:dyDescent="0.2">
      <c r="A23" s="10"/>
      <c r="B23" s="10"/>
      <c r="C23" s="10"/>
      <c r="D23" s="10"/>
      <c r="E23" s="10"/>
      <c r="F23" s="49" t="s">
        <v>867</v>
      </c>
      <c r="G23" s="49"/>
      <c r="H23" s="49"/>
      <c r="I23" s="40">
        <f>ROUND((Source!F662)/1000, 2)</f>
        <v>0</v>
      </c>
      <c r="J23" s="50"/>
      <c r="K23" s="10" t="s">
        <v>864</v>
      </c>
    </row>
    <row r="24" spans="1:11" ht="14.25" hidden="1" x14ac:dyDescent="0.2">
      <c r="A24" s="10"/>
      <c r="B24" s="10"/>
      <c r="C24" s="10"/>
      <c r="D24" s="10"/>
      <c r="E24" s="10"/>
      <c r="F24" s="49" t="s">
        <v>868</v>
      </c>
      <c r="G24" s="49"/>
      <c r="H24" s="49"/>
      <c r="I24" s="40">
        <f>ROUND((Source!F672+Source!F673)/1000, 2)</f>
        <v>1766.13</v>
      </c>
      <c r="J24" s="50"/>
      <c r="K24" s="10" t="s">
        <v>864</v>
      </c>
    </row>
    <row r="25" spans="1:11" ht="14.25" x14ac:dyDescent="0.2">
      <c r="A25" s="10"/>
      <c r="B25" s="10"/>
      <c r="C25" s="10"/>
      <c r="D25" s="10"/>
      <c r="E25" s="10"/>
      <c r="F25" s="49" t="s">
        <v>869</v>
      </c>
      <c r="G25" s="49"/>
      <c r="H25" s="49"/>
      <c r="I25" s="40">
        <f>(Source!F668+ Source!F667)/1000</f>
        <v>969.86506999999995</v>
      </c>
      <c r="J25" s="50"/>
      <c r="K25" s="10" t="s">
        <v>864</v>
      </c>
    </row>
    <row r="26" spans="1:11" ht="14.25" x14ac:dyDescent="0.2">
      <c r="A26" s="10" t="s">
        <v>883</v>
      </c>
      <c r="B26" s="10"/>
      <c r="C26" s="10"/>
      <c r="D26" s="14"/>
      <c r="E26" s="15"/>
      <c r="F26" s="10"/>
      <c r="G26" s="10"/>
      <c r="H26" s="10"/>
      <c r="I26" s="10"/>
      <c r="J26" s="10"/>
      <c r="K26" s="10"/>
    </row>
    <row r="27" spans="1:11" ht="14.25" x14ac:dyDescent="0.2">
      <c r="A27" s="47" t="s">
        <v>870</v>
      </c>
      <c r="B27" s="47" t="s">
        <v>871</v>
      </c>
      <c r="C27" s="47" t="s">
        <v>872</v>
      </c>
      <c r="D27" s="47" t="s">
        <v>873</v>
      </c>
      <c r="E27" s="47" t="s">
        <v>874</v>
      </c>
      <c r="F27" s="47" t="s">
        <v>875</v>
      </c>
      <c r="G27" s="47" t="s">
        <v>876</v>
      </c>
      <c r="H27" s="47" t="s">
        <v>877</v>
      </c>
      <c r="I27" s="47" t="s">
        <v>878</v>
      </c>
      <c r="J27" s="47" t="s">
        <v>879</v>
      </c>
      <c r="K27" s="16" t="s">
        <v>880</v>
      </c>
    </row>
    <row r="28" spans="1:11" ht="28.5" x14ac:dyDescent="0.2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17" t="s">
        <v>881</v>
      </c>
    </row>
    <row r="29" spans="1:11" ht="28.5" x14ac:dyDescent="0.2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17" t="s">
        <v>882</v>
      </c>
    </row>
    <row r="30" spans="1:11" ht="14.25" x14ac:dyDescent="0.2">
      <c r="A30" s="17">
        <v>1</v>
      </c>
      <c r="B30" s="17">
        <v>2</v>
      </c>
      <c r="C30" s="17">
        <v>3</v>
      </c>
      <c r="D30" s="17">
        <v>4</v>
      </c>
      <c r="E30" s="17">
        <v>5</v>
      </c>
      <c r="F30" s="17">
        <v>6</v>
      </c>
      <c r="G30" s="17">
        <v>7</v>
      </c>
      <c r="H30" s="17">
        <v>8</v>
      </c>
      <c r="I30" s="17">
        <v>9</v>
      </c>
      <c r="J30" s="17">
        <v>10</v>
      </c>
      <c r="K30" s="17">
        <v>11</v>
      </c>
    </row>
    <row r="32" spans="1:11" ht="16.5" x14ac:dyDescent="0.25">
      <c r="A32" s="46" t="str">
        <f>CONCATENATE("Локальная смета: ",IF(Source!G20&lt;&gt;"Новая локальная смета", Source!G20, ""))</f>
        <v>Локальная смета: Инженерные сети  Конный комплекс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4" spans="1:22" ht="16.5" x14ac:dyDescent="0.25">
      <c r="A34" s="46" t="str">
        <f>CONCATENATE("Раздел: ",IF(Source!G24&lt;&gt;"Новый раздел", Source!G24, ""))</f>
        <v>Раздел: Отопление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</row>
    <row r="35" spans="1:22" ht="57" x14ac:dyDescent="0.2">
      <c r="A35" s="18">
        <v>1</v>
      </c>
      <c r="B35" s="18" t="str">
        <f>Source!F28</f>
        <v>1.21-2303-50-1/1</v>
      </c>
      <c r="C35" s="18" t="str">
        <f>Source!G28</f>
        <v>Техническое обслуживание  конвектора электрического настенного крепления, с механическим термостатом, мощность до 2,0 кВт</v>
      </c>
      <c r="D35" s="19" t="str">
        <f>Source!H28</f>
        <v>шт.</v>
      </c>
      <c r="E35" s="9">
        <f>Source!I28</f>
        <v>4</v>
      </c>
      <c r="F35" s="21"/>
      <c r="G35" s="20"/>
      <c r="H35" s="9"/>
      <c r="I35" s="9"/>
      <c r="J35" s="21"/>
      <c r="K35" s="21"/>
      <c r="Q35">
        <f>ROUND((Source!BZ28/100)*ROUND((Source!AF28*Source!AV28)*Source!I28, 2), 2)</f>
        <v>242.06</v>
      </c>
      <c r="R35">
        <f>Source!X28</f>
        <v>242.06</v>
      </c>
      <c r="S35">
        <f>ROUND((Source!CA28/100)*ROUND((Source!AF28*Source!AV28)*Source!I28, 2), 2)</f>
        <v>34.58</v>
      </c>
      <c r="T35">
        <f>Source!Y28</f>
        <v>34.58</v>
      </c>
      <c r="U35">
        <f>ROUND((175/100)*ROUND((Source!AE28*Source!AV28)*Source!I28, 2), 2)</f>
        <v>0</v>
      </c>
      <c r="V35">
        <f>ROUND((108/100)*ROUND(Source!CS28*Source!I28, 2), 2)</f>
        <v>0</v>
      </c>
    </row>
    <row r="36" spans="1:22" x14ac:dyDescent="0.2">
      <c r="C36" s="22" t="str">
        <f>"Объем: "&amp;Source!I28&amp;"=2+"&amp;"2"</f>
        <v>Объем: 4=2+2</v>
      </c>
    </row>
    <row r="37" spans="1:22" ht="14.25" x14ac:dyDescent="0.2">
      <c r="A37" s="18"/>
      <c r="B37" s="18"/>
      <c r="C37" s="18" t="s">
        <v>884</v>
      </c>
      <c r="D37" s="19"/>
      <c r="E37" s="9"/>
      <c r="F37" s="21">
        <f>Source!AO28</f>
        <v>86.45</v>
      </c>
      <c r="G37" s="20" t="str">
        <f>Source!DG28</f>
        <v/>
      </c>
      <c r="H37" s="9">
        <f>Source!AV28</f>
        <v>1</v>
      </c>
      <c r="I37" s="9">
        <f>IF(Source!BA28&lt;&gt; 0, Source!BA28, 1)</f>
        <v>1</v>
      </c>
      <c r="J37" s="21">
        <f>Source!S28</f>
        <v>345.8</v>
      </c>
      <c r="K37" s="21"/>
    </row>
    <row r="38" spans="1:22" ht="14.25" x14ac:dyDescent="0.2">
      <c r="A38" s="18"/>
      <c r="B38" s="18"/>
      <c r="C38" s="18" t="s">
        <v>885</v>
      </c>
      <c r="D38" s="19"/>
      <c r="E38" s="9"/>
      <c r="F38" s="21">
        <f>Source!AM28</f>
        <v>0.23</v>
      </c>
      <c r="G38" s="20" t="str">
        <f>Source!DE28</f>
        <v/>
      </c>
      <c r="H38" s="9">
        <f>Source!AV28</f>
        <v>1</v>
      </c>
      <c r="I38" s="9">
        <f>IF(Source!BB28&lt;&gt; 0, Source!BB28, 1)</f>
        <v>1</v>
      </c>
      <c r="J38" s="21">
        <f>Source!Q28</f>
        <v>0.92</v>
      </c>
      <c r="K38" s="21"/>
    </row>
    <row r="39" spans="1:22" ht="14.25" x14ac:dyDescent="0.2">
      <c r="A39" s="18"/>
      <c r="B39" s="18"/>
      <c r="C39" s="18" t="s">
        <v>886</v>
      </c>
      <c r="D39" s="19"/>
      <c r="E39" s="9"/>
      <c r="F39" s="21">
        <f>Source!AL28</f>
        <v>2.2000000000000002</v>
      </c>
      <c r="G39" s="20" t="str">
        <f>Source!DD28</f>
        <v/>
      </c>
      <c r="H39" s="9">
        <f>Source!AW28</f>
        <v>1</v>
      </c>
      <c r="I39" s="9">
        <f>IF(Source!BC28&lt;&gt; 0, Source!BC28, 1)</f>
        <v>1</v>
      </c>
      <c r="J39" s="21">
        <f>Source!P28</f>
        <v>8.8000000000000007</v>
      </c>
      <c r="K39" s="21"/>
    </row>
    <row r="40" spans="1:22" ht="14.25" x14ac:dyDescent="0.2">
      <c r="A40" s="18"/>
      <c r="B40" s="18"/>
      <c r="C40" s="18" t="s">
        <v>887</v>
      </c>
      <c r="D40" s="19" t="s">
        <v>888</v>
      </c>
      <c r="E40" s="9">
        <f>Source!AT28</f>
        <v>70</v>
      </c>
      <c r="F40" s="21"/>
      <c r="G40" s="20"/>
      <c r="H40" s="9"/>
      <c r="I40" s="9"/>
      <c r="J40" s="21">
        <f>SUM(R35:R39)</f>
        <v>242.06</v>
      </c>
      <c r="K40" s="21"/>
    </row>
    <row r="41" spans="1:22" ht="14.25" x14ac:dyDescent="0.2">
      <c r="A41" s="18"/>
      <c r="B41" s="18"/>
      <c r="C41" s="18" t="s">
        <v>889</v>
      </c>
      <c r="D41" s="19" t="s">
        <v>888</v>
      </c>
      <c r="E41" s="9">
        <f>Source!AU28</f>
        <v>10</v>
      </c>
      <c r="F41" s="21"/>
      <c r="G41" s="20"/>
      <c r="H41" s="9"/>
      <c r="I41" s="9"/>
      <c r="J41" s="21">
        <f>SUM(T35:T40)</f>
        <v>34.58</v>
      </c>
      <c r="K41" s="21"/>
    </row>
    <row r="42" spans="1:22" ht="14.25" x14ac:dyDescent="0.2">
      <c r="A42" s="18"/>
      <c r="B42" s="18"/>
      <c r="C42" s="18" t="s">
        <v>890</v>
      </c>
      <c r="D42" s="19" t="s">
        <v>891</v>
      </c>
      <c r="E42" s="9">
        <f>Source!AQ28</f>
        <v>0.14000000000000001</v>
      </c>
      <c r="F42" s="21"/>
      <c r="G42" s="20" t="str">
        <f>Source!DI28</f>
        <v/>
      </c>
      <c r="H42" s="9">
        <f>Source!AV28</f>
        <v>1</v>
      </c>
      <c r="I42" s="9"/>
      <c r="J42" s="21"/>
      <c r="K42" s="21">
        <f>Source!U28</f>
        <v>0.56000000000000005</v>
      </c>
    </row>
    <row r="43" spans="1:22" ht="15" x14ac:dyDescent="0.25">
      <c r="A43" s="24"/>
      <c r="B43" s="24"/>
      <c r="C43" s="24"/>
      <c r="D43" s="24"/>
      <c r="E43" s="24"/>
      <c r="F43" s="24"/>
      <c r="G43" s="24"/>
      <c r="H43" s="24"/>
      <c r="I43" s="41">
        <f>J37+J38+J39+J40+J41</f>
        <v>632.16000000000008</v>
      </c>
      <c r="J43" s="41"/>
      <c r="K43" s="25">
        <f>IF(Source!I28&lt;&gt;0, ROUND(I43/Source!I28, 2), 0)</f>
        <v>158.04</v>
      </c>
      <c r="P43" s="23">
        <f>I43</f>
        <v>632.16000000000008</v>
      </c>
    </row>
    <row r="44" spans="1:22" ht="42.75" x14ac:dyDescent="0.2">
      <c r="A44" s="18">
        <v>2</v>
      </c>
      <c r="B44" s="18" t="str">
        <f>Source!F30</f>
        <v>1.17-2103-13-28/1</v>
      </c>
      <c r="C44" s="18" t="str">
        <f>Source!G30</f>
        <v>Техническое обслуживание стальных панельных радиаторов - тип 33, высота 500 мм, длина до 3000 мм</v>
      </c>
      <c r="D44" s="19" t="str">
        <f>Source!H30</f>
        <v>шт.</v>
      </c>
      <c r="E44" s="9">
        <f>Source!I30</f>
        <v>12</v>
      </c>
      <c r="F44" s="21"/>
      <c r="G44" s="20"/>
      <c r="H44" s="9"/>
      <c r="I44" s="9"/>
      <c r="J44" s="21"/>
      <c r="K44" s="21"/>
      <c r="Q44">
        <f>ROUND((Source!BZ30/100)*ROUND((Source!AF30*Source!AV30)*Source!I30, 2), 2)</f>
        <v>4249.9799999999996</v>
      </c>
      <c r="R44">
        <f>Source!X30</f>
        <v>4249.9799999999996</v>
      </c>
      <c r="S44">
        <f>ROUND((Source!CA30/100)*ROUND((Source!AF30*Source!AV30)*Source!I30, 2), 2)</f>
        <v>607.14</v>
      </c>
      <c r="T44">
        <f>Source!Y30</f>
        <v>607.14</v>
      </c>
      <c r="U44">
        <f>ROUND((175/100)*ROUND((Source!AE30*Source!AV30)*Source!I30, 2), 2)</f>
        <v>1.47</v>
      </c>
      <c r="V44">
        <f>ROUND((108/100)*ROUND(Source!CS30*Source!I30, 2), 2)</f>
        <v>0.91</v>
      </c>
    </row>
    <row r="45" spans="1:22" x14ac:dyDescent="0.2">
      <c r="C45" s="22" t="str">
        <f>"Объем: "&amp;Source!I30&amp;"=2+"&amp;"6+"&amp;"4"</f>
        <v>Объем: 12=2+6+4</v>
      </c>
    </row>
    <row r="46" spans="1:22" ht="14.25" x14ac:dyDescent="0.2">
      <c r="A46" s="18"/>
      <c r="B46" s="18"/>
      <c r="C46" s="18" t="s">
        <v>884</v>
      </c>
      <c r="D46" s="19"/>
      <c r="E46" s="9"/>
      <c r="F46" s="21">
        <f>Source!AO30</f>
        <v>505.95</v>
      </c>
      <c r="G46" s="20" t="str">
        <f>Source!DG30</f>
        <v/>
      </c>
      <c r="H46" s="9">
        <f>Source!AV30</f>
        <v>1</v>
      </c>
      <c r="I46" s="9">
        <f>IF(Source!BA30&lt;&gt; 0, Source!BA30, 1)</f>
        <v>1</v>
      </c>
      <c r="J46" s="21">
        <f>Source!S30</f>
        <v>6071.4</v>
      </c>
      <c r="K46" s="21"/>
    </row>
    <row r="47" spans="1:22" ht="14.25" x14ac:dyDescent="0.2">
      <c r="A47" s="18"/>
      <c r="B47" s="18"/>
      <c r="C47" s="18" t="s">
        <v>885</v>
      </c>
      <c r="D47" s="19"/>
      <c r="E47" s="9"/>
      <c r="F47" s="21">
        <f>Source!AM30</f>
        <v>5.0599999999999996</v>
      </c>
      <c r="G47" s="20" t="str">
        <f>Source!DE30</f>
        <v/>
      </c>
      <c r="H47" s="9">
        <f>Source!AV30</f>
        <v>1</v>
      </c>
      <c r="I47" s="9">
        <f>IF(Source!BB30&lt;&gt; 0, Source!BB30, 1)</f>
        <v>1</v>
      </c>
      <c r="J47" s="21">
        <f>Source!Q30</f>
        <v>60.72</v>
      </c>
      <c r="K47" s="21"/>
    </row>
    <row r="48" spans="1:22" ht="14.25" x14ac:dyDescent="0.2">
      <c r="A48" s="18"/>
      <c r="B48" s="18"/>
      <c r="C48" s="18" t="s">
        <v>892</v>
      </c>
      <c r="D48" s="19"/>
      <c r="E48" s="9"/>
      <c r="F48" s="21">
        <f>Source!AN30</f>
        <v>7.0000000000000007E-2</v>
      </c>
      <c r="G48" s="20" t="str">
        <f>Source!DF30</f>
        <v/>
      </c>
      <c r="H48" s="9">
        <f>Source!AV30</f>
        <v>1</v>
      </c>
      <c r="I48" s="9">
        <f>IF(Source!BS30&lt;&gt; 0, Source!BS30, 1)</f>
        <v>1</v>
      </c>
      <c r="J48" s="26">
        <f>Source!R30</f>
        <v>0.84</v>
      </c>
      <c r="K48" s="21"/>
    </row>
    <row r="49" spans="1:22" ht="14.25" x14ac:dyDescent="0.2">
      <c r="A49" s="18"/>
      <c r="B49" s="18"/>
      <c r="C49" s="18" t="s">
        <v>886</v>
      </c>
      <c r="D49" s="19"/>
      <c r="E49" s="9"/>
      <c r="F49" s="21">
        <f>Source!AL30</f>
        <v>0.94</v>
      </c>
      <c r="G49" s="20" t="str">
        <f>Source!DD30</f>
        <v/>
      </c>
      <c r="H49" s="9">
        <f>Source!AW30</f>
        <v>1</v>
      </c>
      <c r="I49" s="9">
        <f>IF(Source!BC30&lt;&gt; 0, Source!BC30, 1)</f>
        <v>1</v>
      </c>
      <c r="J49" s="21">
        <f>Source!P30</f>
        <v>11.28</v>
      </c>
      <c r="K49" s="21"/>
    </row>
    <row r="50" spans="1:22" ht="14.25" x14ac:dyDescent="0.2">
      <c r="A50" s="18"/>
      <c r="B50" s="18"/>
      <c r="C50" s="18" t="s">
        <v>887</v>
      </c>
      <c r="D50" s="19" t="s">
        <v>888</v>
      </c>
      <c r="E50" s="9">
        <f>Source!AT30</f>
        <v>70</v>
      </c>
      <c r="F50" s="21"/>
      <c r="G50" s="20"/>
      <c r="H50" s="9"/>
      <c r="I50" s="9"/>
      <c r="J50" s="21">
        <f>SUM(R44:R49)</f>
        <v>4249.9799999999996</v>
      </c>
      <c r="K50" s="21"/>
    </row>
    <row r="51" spans="1:22" ht="14.25" x14ac:dyDescent="0.2">
      <c r="A51" s="18"/>
      <c r="B51" s="18"/>
      <c r="C51" s="18" t="s">
        <v>889</v>
      </c>
      <c r="D51" s="19" t="s">
        <v>888</v>
      </c>
      <c r="E51" s="9">
        <f>Source!AU30</f>
        <v>10</v>
      </c>
      <c r="F51" s="21"/>
      <c r="G51" s="20"/>
      <c r="H51" s="9"/>
      <c r="I51" s="9"/>
      <c r="J51" s="21">
        <f>SUM(T44:T50)</f>
        <v>607.14</v>
      </c>
      <c r="K51" s="21"/>
    </row>
    <row r="52" spans="1:22" ht="14.25" x14ac:dyDescent="0.2">
      <c r="A52" s="18"/>
      <c r="B52" s="18"/>
      <c r="C52" s="18" t="s">
        <v>893</v>
      </c>
      <c r="D52" s="19" t="s">
        <v>888</v>
      </c>
      <c r="E52" s="9">
        <f>108</f>
        <v>108</v>
      </c>
      <c r="F52" s="21"/>
      <c r="G52" s="20"/>
      <c r="H52" s="9"/>
      <c r="I52" s="9"/>
      <c r="J52" s="21">
        <f>SUM(V44:V51)</f>
        <v>0.91</v>
      </c>
      <c r="K52" s="21"/>
    </row>
    <row r="53" spans="1:22" ht="14.25" x14ac:dyDescent="0.2">
      <c r="A53" s="18"/>
      <c r="B53" s="18"/>
      <c r="C53" s="18" t="s">
        <v>890</v>
      </c>
      <c r="D53" s="19" t="s">
        <v>891</v>
      </c>
      <c r="E53" s="9">
        <f>Source!AQ30</f>
        <v>0.9</v>
      </c>
      <c r="F53" s="21"/>
      <c r="G53" s="20" t="str">
        <f>Source!DI30</f>
        <v/>
      </c>
      <c r="H53" s="9">
        <f>Source!AV30</f>
        <v>1</v>
      </c>
      <c r="I53" s="9"/>
      <c r="J53" s="21"/>
      <c r="K53" s="21">
        <f>Source!U30</f>
        <v>10.8</v>
      </c>
    </row>
    <row r="54" spans="1:22" ht="15" x14ac:dyDescent="0.25">
      <c r="A54" s="24"/>
      <c r="B54" s="24"/>
      <c r="C54" s="24"/>
      <c r="D54" s="24"/>
      <c r="E54" s="24"/>
      <c r="F54" s="24"/>
      <c r="G54" s="24"/>
      <c r="H54" s="24"/>
      <c r="I54" s="41">
        <f>J46+J47+J49+J50+J51+J52</f>
        <v>11001.429999999998</v>
      </c>
      <c r="J54" s="41"/>
      <c r="K54" s="25">
        <f>IF(Source!I30&lt;&gt;0, ROUND(I54/Source!I30, 2), 0)</f>
        <v>916.79</v>
      </c>
      <c r="P54" s="23">
        <f>I54</f>
        <v>11001.429999999998</v>
      </c>
    </row>
    <row r="55" spans="1:22" ht="42.75" x14ac:dyDescent="0.2">
      <c r="A55" s="18">
        <v>3</v>
      </c>
      <c r="B55" s="18" t="str">
        <f>Source!F31</f>
        <v>1.17-2103-13-13/1</v>
      </c>
      <c r="C55" s="18" t="str">
        <f>Source!G31</f>
        <v>Техническое обслуживание стальных панельных радиаторов - тип 33, высота 300 мм, длина до 1500 мм</v>
      </c>
      <c r="D55" s="19" t="str">
        <f>Source!H31</f>
        <v>шт.</v>
      </c>
      <c r="E55" s="9">
        <f>Source!I31</f>
        <v>2</v>
      </c>
      <c r="F55" s="21"/>
      <c r="G55" s="20"/>
      <c r="H55" s="9"/>
      <c r="I55" s="9"/>
      <c r="J55" s="21"/>
      <c r="K55" s="21"/>
      <c r="Q55">
        <f>ROUND((Source!BZ31/100)*ROUND((Source!AF31*Source!AV31)*Source!I31, 2), 2)</f>
        <v>393.51</v>
      </c>
      <c r="R55">
        <f>Source!X31</f>
        <v>393.51</v>
      </c>
      <c r="S55">
        <f>ROUND((Source!CA31/100)*ROUND((Source!AF31*Source!AV31)*Source!I31, 2), 2)</f>
        <v>56.22</v>
      </c>
      <c r="T55">
        <f>Source!Y31</f>
        <v>56.22</v>
      </c>
      <c r="U55">
        <f>ROUND((175/100)*ROUND((Source!AE31*Source!AV31)*Source!I31, 2), 2)</f>
        <v>0.11</v>
      </c>
      <c r="V55">
        <f>ROUND((108/100)*ROUND(Source!CS31*Source!I31, 2), 2)</f>
        <v>0.06</v>
      </c>
    </row>
    <row r="56" spans="1:22" ht="14.25" x14ac:dyDescent="0.2">
      <c r="A56" s="18"/>
      <c r="B56" s="18"/>
      <c r="C56" s="18" t="s">
        <v>884</v>
      </c>
      <c r="D56" s="19"/>
      <c r="E56" s="9"/>
      <c r="F56" s="21">
        <f>Source!AO31</f>
        <v>281.08</v>
      </c>
      <c r="G56" s="20" t="str">
        <f>Source!DG31</f>
        <v/>
      </c>
      <c r="H56" s="9">
        <f>Source!AV31</f>
        <v>1</v>
      </c>
      <c r="I56" s="9">
        <f>IF(Source!BA31&lt;&gt; 0, Source!BA31, 1)</f>
        <v>1</v>
      </c>
      <c r="J56" s="21">
        <f>Source!S31</f>
        <v>562.16</v>
      </c>
      <c r="K56" s="21"/>
    </row>
    <row r="57" spans="1:22" ht="14.25" x14ac:dyDescent="0.2">
      <c r="A57" s="18"/>
      <c r="B57" s="18"/>
      <c r="C57" s="18" t="s">
        <v>885</v>
      </c>
      <c r="D57" s="19"/>
      <c r="E57" s="9"/>
      <c r="F57" s="21">
        <f>Source!AM31</f>
        <v>2.5299999999999998</v>
      </c>
      <c r="G57" s="20" t="str">
        <f>Source!DE31</f>
        <v/>
      </c>
      <c r="H57" s="9">
        <f>Source!AV31</f>
        <v>1</v>
      </c>
      <c r="I57" s="9">
        <f>IF(Source!BB31&lt;&gt; 0, Source!BB31, 1)</f>
        <v>1</v>
      </c>
      <c r="J57" s="21">
        <f>Source!Q31</f>
        <v>5.0599999999999996</v>
      </c>
      <c r="K57" s="21"/>
    </row>
    <row r="58" spans="1:22" ht="14.25" x14ac:dyDescent="0.2">
      <c r="A58" s="18"/>
      <c r="B58" s="18"/>
      <c r="C58" s="18" t="s">
        <v>892</v>
      </c>
      <c r="D58" s="19"/>
      <c r="E58" s="9"/>
      <c r="F58" s="21">
        <f>Source!AN31</f>
        <v>0.03</v>
      </c>
      <c r="G58" s="20" t="str">
        <f>Source!DF31</f>
        <v/>
      </c>
      <c r="H58" s="9">
        <f>Source!AV31</f>
        <v>1</v>
      </c>
      <c r="I58" s="9">
        <f>IF(Source!BS31&lt;&gt; 0, Source!BS31, 1)</f>
        <v>1</v>
      </c>
      <c r="J58" s="26">
        <f>Source!R31</f>
        <v>0.06</v>
      </c>
      <c r="K58" s="21"/>
    </row>
    <row r="59" spans="1:22" ht="14.25" x14ac:dyDescent="0.2">
      <c r="A59" s="18"/>
      <c r="B59" s="18"/>
      <c r="C59" s="18" t="s">
        <v>886</v>
      </c>
      <c r="D59" s="19"/>
      <c r="E59" s="9"/>
      <c r="F59" s="21">
        <f>Source!AL31</f>
        <v>0.28000000000000003</v>
      </c>
      <c r="G59" s="20" t="str">
        <f>Source!DD31</f>
        <v/>
      </c>
      <c r="H59" s="9">
        <f>Source!AW31</f>
        <v>1</v>
      </c>
      <c r="I59" s="9">
        <f>IF(Source!BC31&lt;&gt; 0, Source!BC31, 1)</f>
        <v>1</v>
      </c>
      <c r="J59" s="21">
        <f>Source!P31</f>
        <v>0.56000000000000005</v>
      </c>
      <c r="K59" s="21"/>
    </row>
    <row r="60" spans="1:22" ht="14.25" x14ac:dyDescent="0.2">
      <c r="A60" s="18"/>
      <c r="B60" s="18"/>
      <c r="C60" s="18" t="s">
        <v>887</v>
      </c>
      <c r="D60" s="19" t="s">
        <v>888</v>
      </c>
      <c r="E60" s="9">
        <f>Source!AT31</f>
        <v>70</v>
      </c>
      <c r="F60" s="21"/>
      <c r="G60" s="20"/>
      <c r="H60" s="9"/>
      <c r="I60" s="9"/>
      <c r="J60" s="21">
        <f>SUM(R55:R59)</f>
        <v>393.51</v>
      </c>
      <c r="K60" s="21"/>
    </row>
    <row r="61" spans="1:22" ht="14.25" x14ac:dyDescent="0.2">
      <c r="A61" s="18"/>
      <c r="B61" s="18"/>
      <c r="C61" s="18" t="s">
        <v>889</v>
      </c>
      <c r="D61" s="19" t="s">
        <v>888</v>
      </c>
      <c r="E61" s="9">
        <f>Source!AU31</f>
        <v>10</v>
      </c>
      <c r="F61" s="21"/>
      <c r="G61" s="20"/>
      <c r="H61" s="9"/>
      <c r="I61" s="9"/>
      <c r="J61" s="21">
        <f>SUM(T55:T60)</f>
        <v>56.22</v>
      </c>
      <c r="K61" s="21"/>
    </row>
    <row r="62" spans="1:22" ht="14.25" x14ac:dyDescent="0.2">
      <c r="A62" s="18"/>
      <c r="B62" s="18"/>
      <c r="C62" s="18" t="s">
        <v>893</v>
      </c>
      <c r="D62" s="19" t="s">
        <v>888</v>
      </c>
      <c r="E62" s="9">
        <f>108</f>
        <v>108</v>
      </c>
      <c r="F62" s="21"/>
      <c r="G62" s="20"/>
      <c r="H62" s="9"/>
      <c r="I62" s="9"/>
      <c r="J62" s="21">
        <f>SUM(V55:V61)</f>
        <v>0.06</v>
      </c>
      <c r="K62" s="21"/>
    </row>
    <row r="63" spans="1:22" ht="14.25" x14ac:dyDescent="0.2">
      <c r="A63" s="18"/>
      <c r="B63" s="18"/>
      <c r="C63" s="18" t="s">
        <v>890</v>
      </c>
      <c r="D63" s="19" t="s">
        <v>891</v>
      </c>
      <c r="E63" s="9">
        <f>Source!AQ31</f>
        <v>0.5</v>
      </c>
      <c r="F63" s="21"/>
      <c r="G63" s="20" t="str">
        <f>Source!DI31</f>
        <v/>
      </c>
      <c r="H63" s="9">
        <f>Source!AV31</f>
        <v>1</v>
      </c>
      <c r="I63" s="9"/>
      <c r="J63" s="21"/>
      <c r="K63" s="21">
        <f>Source!U31</f>
        <v>1</v>
      </c>
    </row>
    <row r="64" spans="1:22" ht="15" x14ac:dyDescent="0.25">
      <c r="A64" s="24"/>
      <c r="B64" s="24"/>
      <c r="C64" s="24"/>
      <c r="D64" s="24"/>
      <c r="E64" s="24"/>
      <c r="F64" s="24"/>
      <c r="G64" s="24"/>
      <c r="H64" s="24"/>
      <c r="I64" s="41">
        <f>J56+J57+J59+J60+J61+J62</f>
        <v>1017.5699999999998</v>
      </c>
      <c r="J64" s="41"/>
      <c r="K64" s="25">
        <f>IF(Source!I31&lt;&gt;0, ROUND(I64/Source!I31, 2), 0)</f>
        <v>508.79</v>
      </c>
      <c r="P64" s="23">
        <f>I64</f>
        <v>1017.5699999999998</v>
      </c>
    </row>
    <row r="65" spans="1:22" ht="42.75" x14ac:dyDescent="0.2">
      <c r="A65" s="18">
        <v>4</v>
      </c>
      <c r="B65" s="18" t="str">
        <f>Source!F32</f>
        <v>1.17-2103-13-14/1</v>
      </c>
      <c r="C65" s="18" t="str">
        <f>Source!G32</f>
        <v>Техническое обслуживание стальных панельных радиаторов - тип 33, высота 300 мм, длина до 3000 мм</v>
      </c>
      <c r="D65" s="19" t="str">
        <f>Source!H32</f>
        <v>шт.</v>
      </c>
      <c r="E65" s="9">
        <f>Source!I32</f>
        <v>2</v>
      </c>
      <c r="F65" s="21"/>
      <c r="G65" s="20"/>
      <c r="H65" s="9"/>
      <c r="I65" s="9"/>
      <c r="J65" s="21"/>
      <c r="K65" s="21"/>
      <c r="Q65">
        <f>ROUND((Source!BZ32/100)*ROUND((Source!AF32*Source!AV32)*Source!I32, 2), 2)</f>
        <v>598.15</v>
      </c>
      <c r="R65">
        <f>Source!X32</f>
        <v>598.15</v>
      </c>
      <c r="S65">
        <f>ROUND((Source!CA32/100)*ROUND((Source!AF32*Source!AV32)*Source!I32, 2), 2)</f>
        <v>85.45</v>
      </c>
      <c r="T65">
        <f>Source!Y32</f>
        <v>85.45</v>
      </c>
      <c r="U65">
        <f>ROUND((175/100)*ROUND((Source!AE32*Source!AV32)*Source!I32, 2), 2)</f>
        <v>0.25</v>
      </c>
      <c r="V65">
        <f>ROUND((108/100)*ROUND(Source!CS32*Source!I32, 2), 2)</f>
        <v>0.15</v>
      </c>
    </row>
    <row r="66" spans="1:22" ht="14.25" x14ac:dyDescent="0.2">
      <c r="A66" s="18"/>
      <c r="B66" s="18"/>
      <c r="C66" s="18" t="s">
        <v>884</v>
      </c>
      <c r="D66" s="19"/>
      <c r="E66" s="9"/>
      <c r="F66" s="21">
        <f>Source!AO32</f>
        <v>427.25</v>
      </c>
      <c r="G66" s="20" t="str">
        <f>Source!DG32</f>
        <v/>
      </c>
      <c r="H66" s="9">
        <f>Source!AV32</f>
        <v>1</v>
      </c>
      <c r="I66" s="9">
        <f>IF(Source!BA32&lt;&gt; 0, Source!BA32, 1)</f>
        <v>1</v>
      </c>
      <c r="J66" s="21">
        <f>Source!S32</f>
        <v>854.5</v>
      </c>
      <c r="K66" s="21"/>
    </row>
    <row r="67" spans="1:22" ht="14.25" x14ac:dyDescent="0.2">
      <c r="A67" s="18"/>
      <c r="B67" s="18"/>
      <c r="C67" s="18" t="s">
        <v>885</v>
      </c>
      <c r="D67" s="19"/>
      <c r="E67" s="9"/>
      <c r="F67" s="21">
        <f>Source!AM32</f>
        <v>5.0599999999999996</v>
      </c>
      <c r="G67" s="20" t="str">
        <f>Source!DE32</f>
        <v/>
      </c>
      <c r="H67" s="9">
        <f>Source!AV32</f>
        <v>1</v>
      </c>
      <c r="I67" s="9">
        <f>IF(Source!BB32&lt;&gt; 0, Source!BB32, 1)</f>
        <v>1</v>
      </c>
      <c r="J67" s="21">
        <f>Source!Q32</f>
        <v>10.119999999999999</v>
      </c>
      <c r="K67" s="21"/>
    </row>
    <row r="68" spans="1:22" ht="14.25" x14ac:dyDescent="0.2">
      <c r="A68" s="18"/>
      <c r="B68" s="18"/>
      <c r="C68" s="18" t="s">
        <v>892</v>
      </c>
      <c r="D68" s="19"/>
      <c r="E68" s="9"/>
      <c r="F68" s="21">
        <f>Source!AN32</f>
        <v>7.0000000000000007E-2</v>
      </c>
      <c r="G68" s="20" t="str">
        <f>Source!DF32</f>
        <v/>
      </c>
      <c r="H68" s="9">
        <f>Source!AV32</f>
        <v>1</v>
      </c>
      <c r="I68" s="9">
        <f>IF(Source!BS32&lt;&gt; 0, Source!BS32, 1)</f>
        <v>1</v>
      </c>
      <c r="J68" s="26">
        <f>Source!R32</f>
        <v>0.14000000000000001</v>
      </c>
      <c r="K68" s="21"/>
    </row>
    <row r="69" spans="1:22" ht="14.25" x14ac:dyDescent="0.2">
      <c r="A69" s="18"/>
      <c r="B69" s="18"/>
      <c r="C69" s="18" t="s">
        <v>886</v>
      </c>
      <c r="D69" s="19"/>
      <c r="E69" s="9"/>
      <c r="F69" s="21">
        <f>Source!AL32</f>
        <v>0.56999999999999995</v>
      </c>
      <c r="G69" s="20" t="str">
        <f>Source!DD32</f>
        <v/>
      </c>
      <c r="H69" s="9">
        <f>Source!AW32</f>
        <v>1</v>
      </c>
      <c r="I69" s="9">
        <f>IF(Source!BC32&lt;&gt; 0, Source!BC32, 1)</f>
        <v>1</v>
      </c>
      <c r="J69" s="21">
        <f>Source!P32</f>
        <v>1.1399999999999999</v>
      </c>
      <c r="K69" s="21"/>
    </row>
    <row r="70" spans="1:22" ht="14.25" x14ac:dyDescent="0.2">
      <c r="A70" s="18"/>
      <c r="B70" s="18"/>
      <c r="C70" s="18" t="s">
        <v>887</v>
      </c>
      <c r="D70" s="19" t="s">
        <v>888</v>
      </c>
      <c r="E70" s="9">
        <f>Source!AT32</f>
        <v>70</v>
      </c>
      <c r="F70" s="21"/>
      <c r="G70" s="20"/>
      <c r="H70" s="9"/>
      <c r="I70" s="9"/>
      <c r="J70" s="21">
        <f>SUM(R65:R69)</f>
        <v>598.15</v>
      </c>
      <c r="K70" s="21"/>
    </row>
    <row r="71" spans="1:22" ht="14.25" x14ac:dyDescent="0.2">
      <c r="A71" s="18"/>
      <c r="B71" s="18"/>
      <c r="C71" s="18" t="s">
        <v>889</v>
      </c>
      <c r="D71" s="19" t="s">
        <v>888</v>
      </c>
      <c r="E71" s="9">
        <f>Source!AU32</f>
        <v>10</v>
      </c>
      <c r="F71" s="21"/>
      <c r="G71" s="20"/>
      <c r="H71" s="9"/>
      <c r="I71" s="9"/>
      <c r="J71" s="21">
        <f>SUM(T65:T70)</f>
        <v>85.45</v>
      </c>
      <c r="K71" s="21"/>
    </row>
    <row r="72" spans="1:22" ht="14.25" x14ac:dyDescent="0.2">
      <c r="A72" s="18"/>
      <c r="B72" s="18"/>
      <c r="C72" s="18" t="s">
        <v>893</v>
      </c>
      <c r="D72" s="19" t="s">
        <v>888</v>
      </c>
      <c r="E72" s="9">
        <f>108</f>
        <v>108</v>
      </c>
      <c r="F72" s="21"/>
      <c r="G72" s="20"/>
      <c r="H72" s="9"/>
      <c r="I72" s="9"/>
      <c r="J72" s="21">
        <f>SUM(V65:V71)</f>
        <v>0.15</v>
      </c>
      <c r="K72" s="21"/>
    </row>
    <row r="73" spans="1:22" ht="14.25" x14ac:dyDescent="0.2">
      <c r="A73" s="18"/>
      <c r="B73" s="18"/>
      <c r="C73" s="18" t="s">
        <v>890</v>
      </c>
      <c r="D73" s="19" t="s">
        <v>891</v>
      </c>
      <c r="E73" s="9">
        <f>Source!AQ32</f>
        <v>0.76</v>
      </c>
      <c r="F73" s="21"/>
      <c r="G73" s="20" t="str">
        <f>Source!DI32</f>
        <v/>
      </c>
      <c r="H73" s="9">
        <f>Source!AV32</f>
        <v>1</v>
      </c>
      <c r="I73" s="9"/>
      <c r="J73" s="21"/>
      <c r="K73" s="21">
        <f>Source!U32</f>
        <v>1.52</v>
      </c>
    </row>
    <row r="74" spans="1:22" ht="15" x14ac:dyDescent="0.25">
      <c r="A74" s="24"/>
      <c r="B74" s="24"/>
      <c r="C74" s="24"/>
      <c r="D74" s="24"/>
      <c r="E74" s="24"/>
      <c r="F74" s="24"/>
      <c r="G74" s="24"/>
      <c r="H74" s="24"/>
      <c r="I74" s="41">
        <f>J66+J67+J69+J70+J71+J72</f>
        <v>1549.51</v>
      </c>
      <c r="J74" s="41"/>
      <c r="K74" s="25">
        <f>IF(Source!I32&lt;&gt;0, ROUND(I74/Source!I32, 2), 0)</f>
        <v>774.76</v>
      </c>
      <c r="P74" s="23">
        <f>I74</f>
        <v>1549.51</v>
      </c>
    </row>
    <row r="75" spans="1:22" ht="57" x14ac:dyDescent="0.2">
      <c r="A75" s="18">
        <v>5</v>
      </c>
      <c r="B75" s="18" t="str">
        <f>Source!F33</f>
        <v>1.17-2103-13-28/1</v>
      </c>
      <c r="C75" s="18" t="str">
        <f>Source!G33</f>
        <v>Техническое обслуживание стальных панельных радиаторов - тип 33, высота 500 мм, длина до 3000 мм  //  прим. высота 400 мм</v>
      </c>
      <c r="D75" s="19" t="str">
        <f>Source!H33</f>
        <v>шт.</v>
      </c>
      <c r="E75" s="9">
        <f>Source!I33</f>
        <v>2</v>
      </c>
      <c r="F75" s="21"/>
      <c r="G75" s="20"/>
      <c r="H75" s="9"/>
      <c r="I75" s="9"/>
      <c r="J75" s="21"/>
      <c r="K75" s="21"/>
      <c r="Q75">
        <f>ROUND((Source!BZ33/100)*ROUND((Source!AF33*Source!AV33)*Source!I33, 2), 2)</f>
        <v>708.33</v>
      </c>
      <c r="R75">
        <f>Source!X33</f>
        <v>708.33</v>
      </c>
      <c r="S75">
        <f>ROUND((Source!CA33/100)*ROUND((Source!AF33*Source!AV33)*Source!I33, 2), 2)</f>
        <v>101.19</v>
      </c>
      <c r="T75">
        <f>Source!Y33</f>
        <v>101.19</v>
      </c>
      <c r="U75">
        <f>ROUND((175/100)*ROUND((Source!AE33*Source!AV33)*Source!I33, 2), 2)</f>
        <v>0.25</v>
      </c>
      <c r="V75">
        <f>ROUND((108/100)*ROUND(Source!CS33*Source!I33, 2), 2)</f>
        <v>0.15</v>
      </c>
    </row>
    <row r="76" spans="1:22" ht="14.25" x14ac:dyDescent="0.2">
      <c r="A76" s="18"/>
      <c r="B76" s="18"/>
      <c r="C76" s="18" t="s">
        <v>884</v>
      </c>
      <c r="D76" s="19"/>
      <c r="E76" s="9"/>
      <c r="F76" s="21">
        <f>Source!AO33</f>
        <v>505.95</v>
      </c>
      <c r="G76" s="20" t="str">
        <f>Source!DG33</f>
        <v/>
      </c>
      <c r="H76" s="9">
        <f>Source!AV33</f>
        <v>1</v>
      </c>
      <c r="I76" s="9">
        <f>IF(Source!BA33&lt;&gt; 0, Source!BA33, 1)</f>
        <v>1</v>
      </c>
      <c r="J76" s="21">
        <f>Source!S33</f>
        <v>1011.9</v>
      </c>
      <c r="K76" s="21"/>
    </row>
    <row r="77" spans="1:22" ht="14.25" x14ac:dyDescent="0.2">
      <c r="A77" s="18"/>
      <c r="B77" s="18"/>
      <c r="C77" s="18" t="s">
        <v>885</v>
      </c>
      <c r="D77" s="19"/>
      <c r="E77" s="9"/>
      <c r="F77" s="21">
        <f>Source!AM33</f>
        <v>5.0599999999999996</v>
      </c>
      <c r="G77" s="20" t="str">
        <f>Source!DE33</f>
        <v/>
      </c>
      <c r="H77" s="9">
        <f>Source!AV33</f>
        <v>1</v>
      </c>
      <c r="I77" s="9">
        <f>IF(Source!BB33&lt;&gt; 0, Source!BB33, 1)</f>
        <v>1</v>
      </c>
      <c r="J77" s="21">
        <f>Source!Q33</f>
        <v>10.119999999999999</v>
      </c>
      <c r="K77" s="21"/>
    </row>
    <row r="78" spans="1:22" ht="14.25" x14ac:dyDescent="0.2">
      <c r="A78" s="18"/>
      <c r="B78" s="18"/>
      <c r="C78" s="18" t="s">
        <v>892</v>
      </c>
      <c r="D78" s="19"/>
      <c r="E78" s="9"/>
      <c r="F78" s="21">
        <f>Source!AN33</f>
        <v>7.0000000000000007E-2</v>
      </c>
      <c r="G78" s="20" t="str">
        <f>Source!DF33</f>
        <v/>
      </c>
      <c r="H78" s="9">
        <f>Source!AV33</f>
        <v>1</v>
      </c>
      <c r="I78" s="9">
        <f>IF(Source!BS33&lt;&gt; 0, Source!BS33, 1)</f>
        <v>1</v>
      </c>
      <c r="J78" s="26">
        <f>Source!R33</f>
        <v>0.14000000000000001</v>
      </c>
      <c r="K78" s="21"/>
    </row>
    <row r="79" spans="1:22" ht="14.25" x14ac:dyDescent="0.2">
      <c r="A79" s="18"/>
      <c r="B79" s="18"/>
      <c r="C79" s="18" t="s">
        <v>886</v>
      </c>
      <c r="D79" s="19"/>
      <c r="E79" s="9"/>
      <c r="F79" s="21">
        <f>Source!AL33</f>
        <v>0.94</v>
      </c>
      <c r="G79" s="20" t="str">
        <f>Source!DD33</f>
        <v/>
      </c>
      <c r="H79" s="9">
        <f>Source!AW33</f>
        <v>1</v>
      </c>
      <c r="I79" s="9">
        <f>IF(Source!BC33&lt;&gt; 0, Source!BC33, 1)</f>
        <v>1</v>
      </c>
      <c r="J79" s="21">
        <f>Source!P33</f>
        <v>1.88</v>
      </c>
      <c r="K79" s="21"/>
    </row>
    <row r="80" spans="1:22" ht="14.25" x14ac:dyDescent="0.2">
      <c r="A80" s="18"/>
      <c r="B80" s="18"/>
      <c r="C80" s="18" t="s">
        <v>887</v>
      </c>
      <c r="D80" s="19" t="s">
        <v>888</v>
      </c>
      <c r="E80" s="9">
        <f>Source!AT33</f>
        <v>70</v>
      </c>
      <c r="F80" s="21"/>
      <c r="G80" s="20"/>
      <c r="H80" s="9"/>
      <c r="I80" s="9"/>
      <c r="J80" s="21">
        <f>SUM(R75:R79)</f>
        <v>708.33</v>
      </c>
      <c r="K80" s="21"/>
    </row>
    <row r="81" spans="1:22" ht="14.25" x14ac:dyDescent="0.2">
      <c r="A81" s="18"/>
      <c r="B81" s="18"/>
      <c r="C81" s="18" t="s">
        <v>889</v>
      </c>
      <c r="D81" s="19" t="s">
        <v>888</v>
      </c>
      <c r="E81" s="9">
        <f>Source!AU33</f>
        <v>10</v>
      </c>
      <c r="F81" s="21"/>
      <c r="G81" s="20"/>
      <c r="H81" s="9"/>
      <c r="I81" s="9"/>
      <c r="J81" s="21">
        <f>SUM(T75:T80)</f>
        <v>101.19</v>
      </c>
      <c r="K81" s="21"/>
    </row>
    <row r="82" spans="1:22" ht="14.25" x14ac:dyDescent="0.2">
      <c r="A82" s="18"/>
      <c r="B82" s="18"/>
      <c r="C82" s="18" t="s">
        <v>893</v>
      </c>
      <c r="D82" s="19" t="s">
        <v>888</v>
      </c>
      <c r="E82" s="9">
        <f>108</f>
        <v>108</v>
      </c>
      <c r="F82" s="21"/>
      <c r="G82" s="20"/>
      <c r="H82" s="9"/>
      <c r="I82" s="9"/>
      <c r="J82" s="21">
        <f>SUM(V75:V81)</f>
        <v>0.15</v>
      </c>
      <c r="K82" s="21"/>
    </row>
    <row r="83" spans="1:22" ht="14.25" x14ac:dyDescent="0.2">
      <c r="A83" s="18"/>
      <c r="B83" s="18"/>
      <c r="C83" s="18" t="s">
        <v>890</v>
      </c>
      <c r="D83" s="19" t="s">
        <v>891</v>
      </c>
      <c r="E83" s="9">
        <f>Source!AQ33</f>
        <v>0.9</v>
      </c>
      <c r="F83" s="21"/>
      <c r="G83" s="20" t="str">
        <f>Source!DI33</f>
        <v/>
      </c>
      <c r="H83" s="9">
        <f>Source!AV33</f>
        <v>1</v>
      </c>
      <c r="I83" s="9"/>
      <c r="J83" s="21"/>
      <c r="K83" s="21">
        <f>Source!U33</f>
        <v>1.8</v>
      </c>
    </row>
    <row r="84" spans="1:22" ht="15" x14ac:dyDescent="0.25">
      <c r="A84" s="24"/>
      <c r="B84" s="24"/>
      <c r="C84" s="24"/>
      <c r="D84" s="24"/>
      <c r="E84" s="24"/>
      <c r="F84" s="24"/>
      <c r="G84" s="24"/>
      <c r="H84" s="24"/>
      <c r="I84" s="41">
        <f>J76+J77+J79+J80+J81+J82</f>
        <v>1833.5700000000002</v>
      </c>
      <c r="J84" s="41"/>
      <c r="K84" s="25">
        <f>IF(Source!I33&lt;&gt;0, ROUND(I84/Source!I33, 2), 0)</f>
        <v>916.79</v>
      </c>
      <c r="P84" s="23">
        <f>I84</f>
        <v>1833.5700000000002</v>
      </c>
    </row>
    <row r="86" spans="1:22" ht="15" x14ac:dyDescent="0.25">
      <c r="A86" s="44" t="str">
        <f>CONCATENATE("Итого по разделу: ",IF(Source!G44&lt;&gt;"Новый раздел", Source!G44, ""))</f>
        <v>Итого по разделу: Отопление</v>
      </c>
      <c r="B86" s="44"/>
      <c r="C86" s="44"/>
      <c r="D86" s="44"/>
      <c r="E86" s="44"/>
      <c r="F86" s="44"/>
      <c r="G86" s="44"/>
      <c r="H86" s="44"/>
      <c r="I86" s="42">
        <f>SUM(P34:P85)</f>
        <v>16034.239999999998</v>
      </c>
      <c r="J86" s="43"/>
      <c r="K86" s="27"/>
    </row>
    <row r="89" spans="1:22" ht="16.5" x14ac:dyDescent="0.25">
      <c r="A89" s="46" t="str">
        <f>CONCATENATE("Раздел: ",IF(Source!G74&lt;&gt;"Новый раздел", Source!G74, ""))</f>
        <v>Раздел: Водоснабжение и водоотведение</v>
      </c>
      <c r="B89" s="46"/>
      <c r="C89" s="46"/>
      <c r="D89" s="46"/>
      <c r="E89" s="46"/>
      <c r="F89" s="46"/>
      <c r="G89" s="46"/>
      <c r="H89" s="46"/>
      <c r="I89" s="46"/>
      <c r="J89" s="46"/>
      <c r="K89" s="46"/>
    </row>
    <row r="91" spans="1:22" ht="16.5" x14ac:dyDescent="0.25">
      <c r="A91" s="46" t="str">
        <f>CONCATENATE("Подраздел: ",IF(Source!G78&lt;&gt;"Новый подраздел", Source!G78, ""))</f>
        <v>Подраздел: Хоз-питьевой водопровод В1</v>
      </c>
      <c r="B91" s="46"/>
      <c r="C91" s="46"/>
      <c r="D91" s="46"/>
      <c r="E91" s="46"/>
      <c r="F91" s="46"/>
      <c r="G91" s="46"/>
      <c r="H91" s="46"/>
      <c r="I91" s="46"/>
      <c r="J91" s="46"/>
      <c r="K91" s="46"/>
    </row>
    <row r="92" spans="1:22" ht="42.75" x14ac:dyDescent="0.2">
      <c r="A92" s="18">
        <v>6</v>
      </c>
      <c r="B92" s="18" t="str">
        <f>Source!F84</f>
        <v>1.15-2203-7-3/1</v>
      </c>
      <c r="C92" s="18" t="str">
        <f>Source!G84</f>
        <v>Техническое обслуживание крана шарового латунного никелированного диаметром до 100 мм</v>
      </c>
      <c r="D92" s="19" t="str">
        <f>Source!H84</f>
        <v>10 шт.</v>
      </c>
      <c r="E92" s="9">
        <f>Source!I84</f>
        <v>0.6</v>
      </c>
      <c r="F92" s="21"/>
      <c r="G92" s="20"/>
      <c r="H92" s="9"/>
      <c r="I92" s="9"/>
      <c r="J92" s="21"/>
      <c r="K92" s="21"/>
      <c r="Q92">
        <f>ROUND((Source!BZ84/100)*ROUND((Source!AF84*Source!AV84)*Source!I84, 2), 2)</f>
        <v>238.6</v>
      </c>
      <c r="R92">
        <f>Source!X84</f>
        <v>238.6</v>
      </c>
      <c r="S92">
        <f>ROUND((Source!CA84/100)*ROUND((Source!AF84*Source!AV84)*Source!I84, 2), 2)</f>
        <v>34.090000000000003</v>
      </c>
      <c r="T92">
        <f>Source!Y84</f>
        <v>34.090000000000003</v>
      </c>
      <c r="U92">
        <f>ROUND((175/100)*ROUND((Source!AE84*Source!AV84)*Source!I84, 2), 2)</f>
        <v>0</v>
      </c>
      <c r="V92">
        <f>ROUND((108/100)*ROUND(Source!CS84*Source!I84, 2), 2)</f>
        <v>0</v>
      </c>
    </row>
    <row r="93" spans="1:22" x14ac:dyDescent="0.2">
      <c r="C93" s="22" t="str">
        <f>"Объем: "&amp;Source!I84&amp;"=(4+"&amp;"2)/"&amp;"10"</f>
        <v>Объем: 0,6=(4+2)/10</v>
      </c>
    </row>
    <row r="94" spans="1:22" ht="14.25" x14ac:dyDescent="0.2">
      <c r="A94" s="18"/>
      <c r="B94" s="18"/>
      <c r="C94" s="18" t="s">
        <v>884</v>
      </c>
      <c r="D94" s="19"/>
      <c r="E94" s="9"/>
      <c r="F94" s="21">
        <f>Source!AO84</f>
        <v>568.09</v>
      </c>
      <c r="G94" s="20" t="str">
        <f>Source!DG84</f>
        <v/>
      </c>
      <c r="H94" s="9">
        <f>Source!AV84</f>
        <v>1</v>
      </c>
      <c r="I94" s="9">
        <f>IF(Source!BA84&lt;&gt; 0, Source!BA84, 1)</f>
        <v>1</v>
      </c>
      <c r="J94" s="21">
        <f>Source!S84</f>
        <v>340.85</v>
      </c>
      <c r="K94" s="21"/>
    </row>
    <row r="95" spans="1:22" ht="14.25" x14ac:dyDescent="0.2">
      <c r="A95" s="18"/>
      <c r="B95" s="18"/>
      <c r="C95" s="18" t="s">
        <v>887</v>
      </c>
      <c r="D95" s="19" t="s">
        <v>888</v>
      </c>
      <c r="E95" s="9">
        <f>Source!AT84</f>
        <v>70</v>
      </c>
      <c r="F95" s="21"/>
      <c r="G95" s="20"/>
      <c r="H95" s="9"/>
      <c r="I95" s="9"/>
      <c r="J95" s="21">
        <f>SUM(R92:R94)</f>
        <v>238.6</v>
      </c>
      <c r="K95" s="21"/>
    </row>
    <row r="96" spans="1:22" ht="14.25" x14ac:dyDescent="0.2">
      <c r="A96" s="18"/>
      <c r="B96" s="18"/>
      <c r="C96" s="18" t="s">
        <v>889</v>
      </c>
      <c r="D96" s="19" t="s">
        <v>888</v>
      </c>
      <c r="E96" s="9">
        <f>Source!AU84</f>
        <v>10</v>
      </c>
      <c r="F96" s="21"/>
      <c r="G96" s="20"/>
      <c r="H96" s="9"/>
      <c r="I96" s="9"/>
      <c r="J96" s="21">
        <f>SUM(T92:T95)</f>
        <v>34.090000000000003</v>
      </c>
      <c r="K96" s="21"/>
    </row>
    <row r="97" spans="1:22" ht="14.25" x14ac:dyDescent="0.2">
      <c r="A97" s="18"/>
      <c r="B97" s="18"/>
      <c r="C97" s="18" t="s">
        <v>890</v>
      </c>
      <c r="D97" s="19" t="s">
        <v>891</v>
      </c>
      <c r="E97" s="9">
        <f>Source!AQ84</f>
        <v>0.92</v>
      </c>
      <c r="F97" s="21"/>
      <c r="G97" s="20" t="str">
        <f>Source!DI84</f>
        <v/>
      </c>
      <c r="H97" s="9">
        <f>Source!AV84</f>
        <v>1</v>
      </c>
      <c r="I97" s="9"/>
      <c r="J97" s="21"/>
      <c r="K97" s="21">
        <f>Source!U84</f>
        <v>0.55200000000000005</v>
      </c>
    </row>
    <row r="98" spans="1:22" ht="15" x14ac:dyDescent="0.25">
      <c r="A98" s="24"/>
      <c r="B98" s="24"/>
      <c r="C98" s="24"/>
      <c r="D98" s="24"/>
      <c r="E98" s="24"/>
      <c r="F98" s="24"/>
      <c r="G98" s="24"/>
      <c r="H98" s="24"/>
      <c r="I98" s="41">
        <f>J94+J95+J96</f>
        <v>613.54000000000008</v>
      </c>
      <c r="J98" s="41"/>
      <c r="K98" s="25">
        <f>IF(Source!I84&lt;&gt;0, ROUND(I98/Source!I84, 2), 0)</f>
        <v>1022.57</v>
      </c>
      <c r="P98" s="23">
        <f>I98</f>
        <v>613.54000000000008</v>
      </c>
    </row>
    <row r="99" spans="1:22" ht="42.75" x14ac:dyDescent="0.2">
      <c r="A99" s="18">
        <v>7</v>
      </c>
      <c r="B99" s="18" t="str">
        <f>Source!F85</f>
        <v>1.15-2203-7-2/1</v>
      </c>
      <c r="C99" s="18" t="str">
        <f>Source!G85</f>
        <v>Техническое обслуживание крана шарового латунного никелированного диаметром до 50 мм</v>
      </c>
      <c r="D99" s="19" t="str">
        <f>Source!H85</f>
        <v>10 шт.</v>
      </c>
      <c r="E99" s="9">
        <f>Source!I85</f>
        <v>0.2</v>
      </c>
      <c r="F99" s="21"/>
      <c r="G99" s="20"/>
      <c r="H99" s="9"/>
      <c r="I99" s="9"/>
      <c r="J99" s="21"/>
      <c r="K99" s="21"/>
      <c r="Q99">
        <f>ROUND((Source!BZ85/100)*ROUND((Source!AF85*Source!AV85)*Source!I85, 2), 2)</f>
        <v>52.73</v>
      </c>
      <c r="R99">
        <f>Source!X85</f>
        <v>52.73</v>
      </c>
      <c r="S99">
        <f>ROUND((Source!CA85/100)*ROUND((Source!AF85*Source!AV85)*Source!I85, 2), 2)</f>
        <v>7.53</v>
      </c>
      <c r="T99">
        <f>Source!Y85</f>
        <v>7.53</v>
      </c>
      <c r="U99">
        <f>ROUND((175/100)*ROUND((Source!AE85*Source!AV85)*Source!I85, 2), 2)</f>
        <v>0</v>
      </c>
      <c r="V99">
        <f>ROUND((108/100)*ROUND(Source!CS85*Source!I85, 2), 2)</f>
        <v>0</v>
      </c>
    </row>
    <row r="100" spans="1:22" x14ac:dyDescent="0.2">
      <c r="C100" s="22" t="str">
        <f>"Объем: "&amp;Source!I85&amp;"=2/"&amp;"10"</f>
        <v>Объем: 0,2=2/10</v>
      </c>
    </row>
    <row r="101" spans="1:22" ht="14.25" x14ac:dyDescent="0.2">
      <c r="A101" s="18"/>
      <c r="B101" s="18"/>
      <c r="C101" s="18" t="s">
        <v>884</v>
      </c>
      <c r="D101" s="19"/>
      <c r="E101" s="9"/>
      <c r="F101" s="21">
        <f>Source!AO85</f>
        <v>376.67</v>
      </c>
      <c r="G101" s="20" t="str">
        <f>Source!DG85</f>
        <v/>
      </c>
      <c r="H101" s="9">
        <f>Source!AV85</f>
        <v>1</v>
      </c>
      <c r="I101" s="9">
        <f>IF(Source!BA85&lt;&gt; 0, Source!BA85, 1)</f>
        <v>1</v>
      </c>
      <c r="J101" s="21">
        <f>Source!S85</f>
        <v>75.33</v>
      </c>
      <c r="K101" s="21"/>
    </row>
    <row r="102" spans="1:22" ht="14.25" x14ac:dyDescent="0.2">
      <c r="A102" s="18"/>
      <c r="B102" s="18"/>
      <c r="C102" s="18" t="s">
        <v>887</v>
      </c>
      <c r="D102" s="19" t="s">
        <v>888</v>
      </c>
      <c r="E102" s="9">
        <f>Source!AT85</f>
        <v>70</v>
      </c>
      <c r="F102" s="21"/>
      <c r="G102" s="20"/>
      <c r="H102" s="9"/>
      <c r="I102" s="9"/>
      <c r="J102" s="21">
        <f>SUM(R99:R101)</f>
        <v>52.73</v>
      </c>
      <c r="K102" s="21"/>
    </row>
    <row r="103" spans="1:22" ht="14.25" x14ac:dyDescent="0.2">
      <c r="A103" s="18"/>
      <c r="B103" s="18"/>
      <c r="C103" s="18" t="s">
        <v>889</v>
      </c>
      <c r="D103" s="19" t="s">
        <v>888</v>
      </c>
      <c r="E103" s="9">
        <f>Source!AU85</f>
        <v>10</v>
      </c>
      <c r="F103" s="21"/>
      <c r="G103" s="20"/>
      <c r="H103" s="9"/>
      <c r="I103" s="9"/>
      <c r="J103" s="21">
        <f>SUM(T99:T102)</f>
        <v>7.53</v>
      </c>
      <c r="K103" s="21"/>
    </row>
    <row r="104" spans="1:22" ht="14.25" x14ac:dyDescent="0.2">
      <c r="A104" s="18"/>
      <c r="B104" s="18"/>
      <c r="C104" s="18" t="s">
        <v>890</v>
      </c>
      <c r="D104" s="19" t="s">
        <v>891</v>
      </c>
      <c r="E104" s="9">
        <f>Source!AQ85</f>
        <v>0.61</v>
      </c>
      <c r="F104" s="21"/>
      <c r="G104" s="20" t="str">
        <f>Source!DI85</f>
        <v/>
      </c>
      <c r="H104" s="9">
        <f>Source!AV85</f>
        <v>1</v>
      </c>
      <c r="I104" s="9"/>
      <c r="J104" s="21"/>
      <c r="K104" s="21">
        <f>Source!U85</f>
        <v>0.122</v>
      </c>
    </row>
    <row r="105" spans="1:22" ht="15" x14ac:dyDescent="0.25">
      <c r="A105" s="24"/>
      <c r="B105" s="24"/>
      <c r="C105" s="24"/>
      <c r="D105" s="24"/>
      <c r="E105" s="24"/>
      <c r="F105" s="24"/>
      <c r="G105" s="24"/>
      <c r="H105" s="24"/>
      <c r="I105" s="41">
        <f>J101+J102+J103</f>
        <v>135.59</v>
      </c>
      <c r="J105" s="41"/>
      <c r="K105" s="25">
        <f>IF(Source!I85&lt;&gt;0, ROUND(I105/Source!I85, 2), 0)</f>
        <v>677.95</v>
      </c>
      <c r="P105" s="23">
        <f>I105</f>
        <v>135.59</v>
      </c>
    </row>
    <row r="106" spans="1:22" ht="42.75" x14ac:dyDescent="0.2">
      <c r="A106" s="18">
        <v>8</v>
      </c>
      <c r="B106" s="18" t="str">
        <f>Source!F86</f>
        <v>1.15-2203-7-1/1</v>
      </c>
      <c r="C106" s="18" t="str">
        <f>Source!G86</f>
        <v>Техническое обслуживание крана шарового латунного никелированного диаметром до 25 мм</v>
      </c>
      <c r="D106" s="19" t="str">
        <f>Source!H86</f>
        <v>10 шт.</v>
      </c>
      <c r="E106" s="9">
        <f>Source!I86</f>
        <v>8.4</v>
      </c>
      <c r="F106" s="21"/>
      <c r="G106" s="20"/>
      <c r="H106" s="9"/>
      <c r="I106" s="9"/>
      <c r="J106" s="21"/>
      <c r="K106" s="21"/>
      <c r="Q106">
        <f>ROUND((Source!BZ86/100)*ROUND((Source!AF86*Source!AV86)*Source!I86, 2), 2)</f>
        <v>1633.88</v>
      </c>
      <c r="R106">
        <f>Source!X86</f>
        <v>1633.88</v>
      </c>
      <c r="S106">
        <f>ROUND((Source!CA86/100)*ROUND((Source!AF86*Source!AV86)*Source!I86, 2), 2)</f>
        <v>233.41</v>
      </c>
      <c r="T106">
        <f>Source!Y86</f>
        <v>233.41</v>
      </c>
      <c r="U106">
        <f>ROUND((175/100)*ROUND((Source!AE86*Source!AV86)*Source!I86, 2), 2)</f>
        <v>0</v>
      </c>
      <c r="V106">
        <f>ROUND((108/100)*ROUND(Source!CS86*Source!I86, 2), 2)</f>
        <v>0</v>
      </c>
    </row>
    <row r="107" spans="1:22" x14ac:dyDescent="0.2">
      <c r="C107" s="22" t="str">
        <f>"Объем: "&amp;Source!I86&amp;"=(6+"&amp;"8+"&amp;"70)/"&amp;"10"</f>
        <v>Объем: 8,4=(6+8+70)/10</v>
      </c>
    </row>
    <row r="108" spans="1:22" ht="14.25" x14ac:dyDescent="0.2">
      <c r="A108" s="18"/>
      <c r="B108" s="18"/>
      <c r="C108" s="18" t="s">
        <v>884</v>
      </c>
      <c r="D108" s="19"/>
      <c r="E108" s="9"/>
      <c r="F108" s="21">
        <f>Source!AO86</f>
        <v>277.87</v>
      </c>
      <c r="G108" s="20" t="str">
        <f>Source!DG86</f>
        <v/>
      </c>
      <c r="H108" s="9">
        <f>Source!AV86</f>
        <v>1</v>
      </c>
      <c r="I108" s="9">
        <f>IF(Source!BA86&lt;&gt; 0, Source!BA86, 1)</f>
        <v>1</v>
      </c>
      <c r="J108" s="21">
        <f>Source!S86</f>
        <v>2334.11</v>
      </c>
      <c r="K108" s="21"/>
    </row>
    <row r="109" spans="1:22" ht="14.25" x14ac:dyDescent="0.2">
      <c r="A109" s="18"/>
      <c r="B109" s="18"/>
      <c r="C109" s="18" t="s">
        <v>887</v>
      </c>
      <c r="D109" s="19" t="s">
        <v>888</v>
      </c>
      <c r="E109" s="9">
        <f>Source!AT86</f>
        <v>70</v>
      </c>
      <c r="F109" s="21"/>
      <c r="G109" s="20"/>
      <c r="H109" s="9"/>
      <c r="I109" s="9"/>
      <c r="J109" s="21">
        <f>SUM(R106:R108)</f>
        <v>1633.88</v>
      </c>
      <c r="K109" s="21"/>
    </row>
    <row r="110" spans="1:22" ht="14.25" x14ac:dyDescent="0.2">
      <c r="A110" s="18"/>
      <c r="B110" s="18"/>
      <c r="C110" s="18" t="s">
        <v>889</v>
      </c>
      <c r="D110" s="19" t="s">
        <v>888</v>
      </c>
      <c r="E110" s="9">
        <f>Source!AU86</f>
        <v>10</v>
      </c>
      <c r="F110" s="21"/>
      <c r="G110" s="20"/>
      <c r="H110" s="9"/>
      <c r="I110" s="9"/>
      <c r="J110" s="21">
        <f>SUM(T106:T109)</f>
        <v>233.41</v>
      </c>
      <c r="K110" s="21"/>
    </row>
    <row r="111" spans="1:22" ht="14.25" x14ac:dyDescent="0.2">
      <c r="A111" s="18"/>
      <c r="B111" s="18"/>
      <c r="C111" s="18" t="s">
        <v>890</v>
      </c>
      <c r="D111" s="19" t="s">
        <v>891</v>
      </c>
      <c r="E111" s="9">
        <f>Source!AQ86</f>
        <v>0.45</v>
      </c>
      <c r="F111" s="21"/>
      <c r="G111" s="20" t="str">
        <f>Source!DI86</f>
        <v/>
      </c>
      <c r="H111" s="9">
        <f>Source!AV86</f>
        <v>1</v>
      </c>
      <c r="I111" s="9"/>
      <c r="J111" s="21"/>
      <c r="K111" s="21">
        <f>Source!U86</f>
        <v>3.7800000000000002</v>
      </c>
    </row>
    <row r="112" spans="1:22" ht="15" x14ac:dyDescent="0.25">
      <c r="A112" s="24"/>
      <c r="B112" s="24"/>
      <c r="C112" s="24"/>
      <c r="D112" s="24"/>
      <c r="E112" s="24"/>
      <c r="F112" s="24"/>
      <c r="G112" s="24"/>
      <c r="H112" s="24"/>
      <c r="I112" s="41">
        <f>J108+J109+J110</f>
        <v>4201.4000000000005</v>
      </c>
      <c r="J112" s="41"/>
      <c r="K112" s="25">
        <f>IF(Source!I86&lt;&gt;0, ROUND(I112/Source!I86, 2), 0)</f>
        <v>500.17</v>
      </c>
      <c r="P112" s="23">
        <f>I112</f>
        <v>4201.4000000000005</v>
      </c>
    </row>
    <row r="114" spans="1:22" ht="15" x14ac:dyDescent="0.25">
      <c r="A114" s="44" t="str">
        <f>CONCATENATE("Итого по подразделу: ",IF(Source!G95&lt;&gt;"Новый подраздел", Source!G95, ""))</f>
        <v>Итого по подразделу: Хоз-питьевой водопровод В1</v>
      </c>
      <c r="B114" s="44"/>
      <c r="C114" s="44"/>
      <c r="D114" s="44"/>
      <c r="E114" s="44"/>
      <c r="F114" s="44"/>
      <c r="G114" s="44"/>
      <c r="H114" s="44"/>
      <c r="I114" s="42">
        <f>SUM(P91:P113)</f>
        <v>4950.5300000000007</v>
      </c>
      <c r="J114" s="43"/>
      <c r="K114" s="27"/>
    </row>
    <row r="117" spans="1:22" ht="16.5" x14ac:dyDescent="0.25">
      <c r="A117" s="46" t="str">
        <f>CONCATENATE("Подраздел: ",IF(Source!G125&lt;&gt;"Новый подраздел", Source!G125, ""))</f>
        <v>Подраздел: Водомерный узел</v>
      </c>
      <c r="B117" s="46"/>
      <c r="C117" s="46"/>
      <c r="D117" s="46"/>
      <c r="E117" s="46"/>
      <c r="F117" s="46"/>
      <c r="G117" s="46"/>
      <c r="H117" s="46"/>
      <c r="I117" s="46"/>
      <c r="J117" s="46"/>
      <c r="K117" s="46"/>
    </row>
    <row r="118" spans="1:22" ht="42.75" x14ac:dyDescent="0.2">
      <c r="A118" s="18">
        <v>9</v>
      </c>
      <c r="B118" s="18" t="str">
        <f>Source!F129</f>
        <v>1.23-2103-39-3/1</v>
      </c>
      <c r="C118" s="18" t="str">
        <f>Source!G129</f>
        <v>Техническое обслуживание счетчиков холодной и горячей воды условным диаметром 50-80 мм.</v>
      </c>
      <c r="D118" s="19" t="str">
        <f>Source!H129</f>
        <v>шт.</v>
      </c>
      <c r="E118" s="9">
        <f>Source!I129</f>
        <v>1</v>
      </c>
      <c r="F118" s="21"/>
      <c r="G118" s="20"/>
      <c r="H118" s="9"/>
      <c r="I118" s="9"/>
      <c r="J118" s="21"/>
      <c r="K118" s="21"/>
      <c r="Q118">
        <f>ROUND((Source!BZ129/100)*ROUND((Source!AF129*Source!AV129)*Source!I129, 2), 2)</f>
        <v>1192.3699999999999</v>
      </c>
      <c r="R118">
        <f>Source!X129</f>
        <v>1192.3699999999999</v>
      </c>
      <c r="S118">
        <f>ROUND((Source!CA129/100)*ROUND((Source!AF129*Source!AV129)*Source!I129, 2), 2)</f>
        <v>170.34</v>
      </c>
      <c r="T118">
        <f>Source!Y129</f>
        <v>170.34</v>
      </c>
      <c r="U118">
        <f>ROUND((175/100)*ROUND((Source!AE129*Source!AV129)*Source!I129, 2), 2)</f>
        <v>0</v>
      </c>
      <c r="V118">
        <f>ROUND((108/100)*ROUND(Source!CS129*Source!I129, 2), 2)</f>
        <v>0</v>
      </c>
    </row>
    <row r="119" spans="1:22" ht="14.25" x14ac:dyDescent="0.2">
      <c r="A119" s="18"/>
      <c r="B119" s="18"/>
      <c r="C119" s="18" t="s">
        <v>884</v>
      </c>
      <c r="D119" s="19"/>
      <c r="E119" s="9"/>
      <c r="F119" s="21">
        <f>Source!AO129</f>
        <v>1703.38</v>
      </c>
      <c r="G119" s="20" t="str">
        <f>Source!DG129</f>
        <v/>
      </c>
      <c r="H119" s="9">
        <f>Source!AV129</f>
        <v>1</v>
      </c>
      <c r="I119" s="9">
        <f>IF(Source!BA129&lt;&gt; 0, Source!BA129, 1)</f>
        <v>1</v>
      </c>
      <c r="J119" s="21">
        <f>Source!S129</f>
        <v>1703.38</v>
      </c>
      <c r="K119" s="21"/>
    </row>
    <row r="120" spans="1:22" ht="14.25" x14ac:dyDescent="0.2">
      <c r="A120" s="18"/>
      <c r="B120" s="18"/>
      <c r="C120" s="18" t="s">
        <v>886</v>
      </c>
      <c r="D120" s="19"/>
      <c r="E120" s="9"/>
      <c r="F120" s="21">
        <f>Source!AL129</f>
        <v>0.27</v>
      </c>
      <c r="G120" s="20" t="str">
        <f>Source!DD129</f>
        <v/>
      </c>
      <c r="H120" s="9">
        <f>Source!AW129</f>
        <v>1</v>
      </c>
      <c r="I120" s="9">
        <f>IF(Source!BC129&lt;&gt; 0, Source!BC129, 1)</f>
        <v>1</v>
      </c>
      <c r="J120" s="21">
        <f>Source!P129</f>
        <v>0.27</v>
      </c>
      <c r="K120" s="21"/>
    </row>
    <row r="121" spans="1:22" ht="14.25" x14ac:dyDescent="0.2">
      <c r="A121" s="18"/>
      <c r="B121" s="18"/>
      <c r="C121" s="18" t="s">
        <v>887</v>
      </c>
      <c r="D121" s="19" t="s">
        <v>888</v>
      </c>
      <c r="E121" s="9">
        <f>Source!AT129</f>
        <v>70</v>
      </c>
      <c r="F121" s="21"/>
      <c r="G121" s="20"/>
      <c r="H121" s="9"/>
      <c r="I121" s="9"/>
      <c r="J121" s="21">
        <f>SUM(R118:R120)</f>
        <v>1192.3699999999999</v>
      </c>
      <c r="K121" s="21"/>
    </row>
    <row r="122" spans="1:22" ht="14.25" x14ac:dyDescent="0.2">
      <c r="A122" s="18"/>
      <c r="B122" s="18"/>
      <c r="C122" s="18" t="s">
        <v>889</v>
      </c>
      <c r="D122" s="19" t="s">
        <v>888</v>
      </c>
      <c r="E122" s="9">
        <f>Source!AU129</f>
        <v>10</v>
      </c>
      <c r="F122" s="21"/>
      <c r="G122" s="20"/>
      <c r="H122" s="9"/>
      <c r="I122" s="9"/>
      <c r="J122" s="21">
        <f>SUM(T118:T121)</f>
        <v>170.34</v>
      </c>
      <c r="K122" s="21"/>
    </row>
    <row r="123" spans="1:22" ht="14.25" x14ac:dyDescent="0.2">
      <c r="A123" s="18"/>
      <c r="B123" s="18"/>
      <c r="C123" s="18" t="s">
        <v>890</v>
      </c>
      <c r="D123" s="19" t="s">
        <v>891</v>
      </c>
      <c r="E123" s="9">
        <f>Source!AQ129</f>
        <v>3.03</v>
      </c>
      <c r="F123" s="21"/>
      <c r="G123" s="20" t="str">
        <f>Source!DI129</f>
        <v/>
      </c>
      <c r="H123" s="9">
        <f>Source!AV129</f>
        <v>1</v>
      </c>
      <c r="I123" s="9"/>
      <c r="J123" s="21"/>
      <c r="K123" s="21">
        <f>Source!U129</f>
        <v>3.03</v>
      </c>
    </row>
    <row r="124" spans="1:22" ht="15" x14ac:dyDescent="0.25">
      <c r="A124" s="24"/>
      <c r="B124" s="24"/>
      <c r="C124" s="24"/>
      <c r="D124" s="24"/>
      <c r="E124" s="24"/>
      <c r="F124" s="24"/>
      <c r="G124" s="24"/>
      <c r="H124" s="24"/>
      <c r="I124" s="41">
        <f>J119+J120+J121+J122</f>
        <v>3066.36</v>
      </c>
      <c r="J124" s="41"/>
      <c r="K124" s="25">
        <f>IF(Source!I129&lt;&gt;0, ROUND(I124/Source!I129, 2), 0)</f>
        <v>3066.36</v>
      </c>
      <c r="P124" s="23">
        <f>I124</f>
        <v>3066.36</v>
      </c>
    </row>
    <row r="125" spans="1:22" ht="42.75" x14ac:dyDescent="0.2">
      <c r="A125" s="18">
        <v>10</v>
      </c>
      <c r="B125" s="18" t="str">
        <f>Source!F130</f>
        <v>1.15-2203-4-2/1</v>
      </c>
      <c r="C125" s="18" t="str">
        <f>Source!G130</f>
        <v>Техническое обслуживание фланцевых задвижек без электропривода диаметром 100 мм</v>
      </c>
      <c r="D125" s="19" t="str">
        <f>Source!H130</f>
        <v>шт.</v>
      </c>
      <c r="E125" s="9">
        <f>Source!I130</f>
        <v>6</v>
      </c>
      <c r="F125" s="21"/>
      <c r="G125" s="20"/>
      <c r="H125" s="9"/>
      <c r="I125" s="9"/>
      <c r="J125" s="21"/>
      <c r="K125" s="21"/>
      <c r="Q125">
        <f>ROUND((Source!BZ130/100)*ROUND((Source!AF130*Source!AV130)*Source!I130, 2), 2)</f>
        <v>566.66</v>
      </c>
      <c r="R125">
        <f>Source!X130</f>
        <v>566.66</v>
      </c>
      <c r="S125">
        <f>ROUND((Source!CA130/100)*ROUND((Source!AF130*Source!AV130)*Source!I130, 2), 2)</f>
        <v>80.95</v>
      </c>
      <c r="T125">
        <f>Source!Y130</f>
        <v>80.95</v>
      </c>
      <c r="U125">
        <f>ROUND((175/100)*ROUND((Source!AE130*Source!AV130)*Source!I130, 2), 2)</f>
        <v>0</v>
      </c>
      <c r="V125">
        <f>ROUND((108/100)*ROUND(Source!CS130*Source!I130, 2), 2)</f>
        <v>0</v>
      </c>
    </row>
    <row r="126" spans="1:22" ht="14.25" x14ac:dyDescent="0.2">
      <c r="A126" s="18"/>
      <c r="B126" s="18"/>
      <c r="C126" s="18" t="s">
        <v>884</v>
      </c>
      <c r="D126" s="19"/>
      <c r="E126" s="9"/>
      <c r="F126" s="21">
        <f>Source!AO130</f>
        <v>134.91999999999999</v>
      </c>
      <c r="G126" s="20" t="str">
        <f>Source!DG130</f>
        <v/>
      </c>
      <c r="H126" s="9">
        <f>Source!AV130</f>
        <v>1</v>
      </c>
      <c r="I126" s="9">
        <f>IF(Source!BA130&lt;&gt; 0, Source!BA130, 1)</f>
        <v>1</v>
      </c>
      <c r="J126" s="21">
        <f>Source!S130</f>
        <v>809.52</v>
      </c>
      <c r="K126" s="21"/>
    </row>
    <row r="127" spans="1:22" ht="14.25" x14ac:dyDescent="0.2">
      <c r="A127" s="18"/>
      <c r="B127" s="18"/>
      <c r="C127" s="18" t="s">
        <v>886</v>
      </c>
      <c r="D127" s="19"/>
      <c r="E127" s="9"/>
      <c r="F127" s="21">
        <f>Source!AL130</f>
        <v>101.69</v>
      </c>
      <c r="G127" s="20" t="str">
        <f>Source!DD130</f>
        <v/>
      </c>
      <c r="H127" s="9">
        <f>Source!AW130</f>
        <v>1</v>
      </c>
      <c r="I127" s="9">
        <f>IF(Source!BC130&lt;&gt; 0, Source!BC130, 1)</f>
        <v>1</v>
      </c>
      <c r="J127" s="21">
        <f>Source!P130</f>
        <v>610.14</v>
      </c>
      <c r="K127" s="21"/>
    </row>
    <row r="128" spans="1:22" ht="14.25" x14ac:dyDescent="0.2">
      <c r="A128" s="18"/>
      <c r="B128" s="18"/>
      <c r="C128" s="18" t="s">
        <v>887</v>
      </c>
      <c r="D128" s="19" t="s">
        <v>888</v>
      </c>
      <c r="E128" s="9">
        <f>Source!AT130</f>
        <v>70</v>
      </c>
      <c r="F128" s="21"/>
      <c r="G128" s="20"/>
      <c r="H128" s="9"/>
      <c r="I128" s="9"/>
      <c r="J128" s="21">
        <f>SUM(R125:R127)</f>
        <v>566.66</v>
      </c>
      <c r="K128" s="21"/>
    </row>
    <row r="129" spans="1:22" ht="14.25" x14ac:dyDescent="0.2">
      <c r="A129" s="18"/>
      <c r="B129" s="18"/>
      <c r="C129" s="18" t="s">
        <v>889</v>
      </c>
      <c r="D129" s="19" t="s">
        <v>888</v>
      </c>
      <c r="E129" s="9">
        <f>Source!AU130</f>
        <v>10</v>
      </c>
      <c r="F129" s="21"/>
      <c r="G129" s="20"/>
      <c r="H129" s="9"/>
      <c r="I129" s="9"/>
      <c r="J129" s="21">
        <f>SUM(T125:T128)</f>
        <v>80.95</v>
      </c>
      <c r="K129" s="21"/>
    </row>
    <row r="130" spans="1:22" ht="14.25" x14ac:dyDescent="0.2">
      <c r="A130" s="18"/>
      <c r="B130" s="18"/>
      <c r="C130" s="18" t="s">
        <v>890</v>
      </c>
      <c r="D130" s="19" t="s">
        <v>891</v>
      </c>
      <c r="E130" s="9">
        <f>Source!AQ130</f>
        <v>0.24</v>
      </c>
      <c r="F130" s="21"/>
      <c r="G130" s="20" t="str">
        <f>Source!DI130</f>
        <v/>
      </c>
      <c r="H130" s="9">
        <f>Source!AV130</f>
        <v>1</v>
      </c>
      <c r="I130" s="9"/>
      <c r="J130" s="21"/>
      <c r="K130" s="21">
        <f>Source!U130</f>
        <v>1.44</v>
      </c>
    </row>
    <row r="131" spans="1:22" ht="15" x14ac:dyDescent="0.25">
      <c r="A131" s="24"/>
      <c r="B131" s="24"/>
      <c r="C131" s="24"/>
      <c r="D131" s="24"/>
      <c r="E131" s="24"/>
      <c r="F131" s="24"/>
      <c r="G131" s="24"/>
      <c r="H131" s="24"/>
      <c r="I131" s="41">
        <f>J126+J127+J128+J129</f>
        <v>2067.2699999999995</v>
      </c>
      <c r="J131" s="41"/>
      <c r="K131" s="25">
        <f>IF(Source!I130&lt;&gt;0, ROUND(I131/Source!I130, 2), 0)</f>
        <v>344.55</v>
      </c>
      <c r="P131" s="23">
        <f>I131</f>
        <v>2067.2699999999995</v>
      </c>
    </row>
    <row r="132" spans="1:22" ht="42.75" x14ac:dyDescent="0.2">
      <c r="A132" s="18">
        <v>11</v>
      </c>
      <c r="B132" s="18" t="str">
        <f>Source!F131</f>
        <v>1.15-2203-5-1/1</v>
      </c>
      <c r="C132" s="18" t="str">
        <f>Source!G131</f>
        <v>Техническое обслуживание фланцевых задвижек с электроприводом диаметром 100 мм</v>
      </c>
      <c r="D132" s="19" t="str">
        <f>Source!H131</f>
        <v>шт.</v>
      </c>
      <c r="E132" s="9">
        <f>Source!I131</f>
        <v>1</v>
      </c>
      <c r="F132" s="21"/>
      <c r="G132" s="20"/>
      <c r="H132" s="9"/>
      <c r="I132" s="9"/>
      <c r="J132" s="21"/>
      <c r="K132" s="21"/>
      <c r="Q132">
        <f>ROUND((Source!BZ131/100)*ROUND((Source!AF131*Source!AV131)*Source!I131, 2), 2)</f>
        <v>1231.8399999999999</v>
      </c>
      <c r="R132">
        <f>Source!X131</f>
        <v>1231.8399999999999</v>
      </c>
      <c r="S132">
        <f>ROUND((Source!CA131/100)*ROUND((Source!AF131*Source!AV131)*Source!I131, 2), 2)</f>
        <v>175.98</v>
      </c>
      <c r="T132">
        <f>Source!Y131</f>
        <v>175.98</v>
      </c>
      <c r="U132">
        <f>ROUND((175/100)*ROUND((Source!AE131*Source!AV131)*Source!I131, 2), 2)</f>
        <v>0</v>
      </c>
      <c r="V132">
        <f>ROUND((108/100)*ROUND(Source!CS131*Source!I131, 2), 2)</f>
        <v>0</v>
      </c>
    </row>
    <row r="133" spans="1:22" ht="14.25" x14ac:dyDescent="0.2">
      <c r="A133" s="18"/>
      <c r="B133" s="18"/>
      <c r="C133" s="18" t="s">
        <v>884</v>
      </c>
      <c r="D133" s="19"/>
      <c r="E133" s="9"/>
      <c r="F133" s="21">
        <f>Source!AO131</f>
        <v>1759.77</v>
      </c>
      <c r="G133" s="20" t="str">
        <f>Source!DG131</f>
        <v/>
      </c>
      <c r="H133" s="9">
        <f>Source!AV131</f>
        <v>1</v>
      </c>
      <c r="I133" s="9">
        <f>IF(Source!BA131&lt;&gt; 0, Source!BA131, 1)</f>
        <v>1</v>
      </c>
      <c r="J133" s="21">
        <f>Source!S131</f>
        <v>1759.77</v>
      </c>
      <c r="K133" s="21"/>
    </row>
    <row r="134" spans="1:22" ht="14.25" x14ac:dyDescent="0.2">
      <c r="A134" s="18"/>
      <c r="B134" s="18"/>
      <c r="C134" s="18" t="s">
        <v>886</v>
      </c>
      <c r="D134" s="19"/>
      <c r="E134" s="9"/>
      <c r="F134" s="21">
        <f>Source!AL131</f>
        <v>101.69</v>
      </c>
      <c r="G134" s="20" t="str">
        <f>Source!DD131</f>
        <v/>
      </c>
      <c r="H134" s="9">
        <f>Source!AW131</f>
        <v>1</v>
      </c>
      <c r="I134" s="9">
        <f>IF(Source!BC131&lt;&gt; 0, Source!BC131, 1)</f>
        <v>1</v>
      </c>
      <c r="J134" s="21">
        <f>Source!P131</f>
        <v>101.69</v>
      </c>
      <c r="K134" s="21"/>
    </row>
    <row r="135" spans="1:22" ht="14.25" x14ac:dyDescent="0.2">
      <c r="A135" s="18"/>
      <c r="B135" s="18"/>
      <c r="C135" s="18" t="s">
        <v>887</v>
      </c>
      <c r="D135" s="19" t="s">
        <v>888</v>
      </c>
      <c r="E135" s="9">
        <f>Source!AT131</f>
        <v>70</v>
      </c>
      <c r="F135" s="21"/>
      <c r="G135" s="20"/>
      <c r="H135" s="9"/>
      <c r="I135" s="9"/>
      <c r="J135" s="21">
        <f>SUM(R132:R134)</f>
        <v>1231.8399999999999</v>
      </c>
      <c r="K135" s="21"/>
    </row>
    <row r="136" spans="1:22" ht="14.25" x14ac:dyDescent="0.2">
      <c r="A136" s="18"/>
      <c r="B136" s="18"/>
      <c r="C136" s="18" t="s">
        <v>889</v>
      </c>
      <c r="D136" s="19" t="s">
        <v>888</v>
      </c>
      <c r="E136" s="9">
        <f>Source!AU131</f>
        <v>10</v>
      </c>
      <c r="F136" s="21"/>
      <c r="G136" s="20"/>
      <c r="H136" s="9"/>
      <c r="I136" s="9"/>
      <c r="J136" s="21">
        <f>SUM(T132:T135)</f>
        <v>175.98</v>
      </c>
      <c r="K136" s="21"/>
    </row>
    <row r="137" spans="1:22" ht="14.25" x14ac:dyDescent="0.2">
      <c r="A137" s="18"/>
      <c r="B137" s="18"/>
      <c r="C137" s="18" t="s">
        <v>890</v>
      </c>
      <c r="D137" s="19" t="s">
        <v>891</v>
      </c>
      <c r="E137" s="9">
        <f>Source!AQ131</f>
        <v>2.2400000000000002</v>
      </c>
      <c r="F137" s="21"/>
      <c r="G137" s="20" t="str">
        <f>Source!DI131</f>
        <v/>
      </c>
      <c r="H137" s="9">
        <f>Source!AV131</f>
        <v>1</v>
      </c>
      <c r="I137" s="9"/>
      <c r="J137" s="21"/>
      <c r="K137" s="21">
        <f>Source!U131</f>
        <v>2.2400000000000002</v>
      </c>
    </row>
    <row r="138" spans="1:22" ht="15" x14ac:dyDescent="0.25">
      <c r="A138" s="24"/>
      <c r="B138" s="24"/>
      <c r="C138" s="24"/>
      <c r="D138" s="24"/>
      <c r="E138" s="24"/>
      <c r="F138" s="24"/>
      <c r="G138" s="24"/>
      <c r="H138" s="24"/>
      <c r="I138" s="41">
        <f>J133+J134+J135+J136</f>
        <v>3269.28</v>
      </c>
      <c r="J138" s="41"/>
      <c r="K138" s="25">
        <f>IF(Source!I131&lt;&gt;0, ROUND(I138/Source!I131, 2), 0)</f>
        <v>3269.28</v>
      </c>
      <c r="P138" s="23">
        <f>I138</f>
        <v>3269.28</v>
      </c>
    </row>
    <row r="139" spans="1:22" ht="42.75" x14ac:dyDescent="0.2">
      <c r="A139" s="18">
        <v>12</v>
      </c>
      <c r="B139" s="18" t="str">
        <f>Source!F136</f>
        <v>1.23-2103-41-1/1</v>
      </c>
      <c r="C139" s="18" t="str">
        <f>Source!G136</f>
        <v>Техническое обслуживание регулирующего клапана  //  Вентиль запорный муфтовый</v>
      </c>
      <c r="D139" s="19" t="str">
        <f>Source!H136</f>
        <v>шт.</v>
      </c>
      <c r="E139" s="9">
        <f>Source!I136</f>
        <v>1</v>
      </c>
      <c r="F139" s="21"/>
      <c r="G139" s="20"/>
      <c r="H139" s="9"/>
      <c r="I139" s="9"/>
      <c r="J139" s="21"/>
      <c r="K139" s="21"/>
      <c r="Q139">
        <f>ROUND((Source!BZ136/100)*ROUND((Source!AF136*Source!AV136)*Source!I136, 2), 2)</f>
        <v>145.6</v>
      </c>
      <c r="R139">
        <f>Source!X136</f>
        <v>145.6</v>
      </c>
      <c r="S139">
        <f>ROUND((Source!CA136/100)*ROUND((Source!AF136*Source!AV136)*Source!I136, 2), 2)</f>
        <v>20.8</v>
      </c>
      <c r="T139">
        <f>Source!Y136</f>
        <v>20.8</v>
      </c>
      <c r="U139">
        <f>ROUND((175/100)*ROUND((Source!AE136*Source!AV136)*Source!I136, 2), 2)</f>
        <v>86.75</v>
      </c>
      <c r="V139">
        <f>ROUND((108/100)*ROUND(Source!CS136*Source!I136, 2), 2)</f>
        <v>53.54</v>
      </c>
    </row>
    <row r="140" spans="1:22" ht="14.25" x14ac:dyDescent="0.2">
      <c r="A140" s="18"/>
      <c r="B140" s="18"/>
      <c r="C140" s="18" t="s">
        <v>884</v>
      </c>
      <c r="D140" s="19"/>
      <c r="E140" s="9"/>
      <c r="F140" s="21">
        <f>Source!AO136</f>
        <v>208</v>
      </c>
      <c r="G140" s="20" t="str">
        <f>Source!DG136</f>
        <v/>
      </c>
      <c r="H140" s="9">
        <f>Source!AV136</f>
        <v>1</v>
      </c>
      <c r="I140" s="9">
        <f>IF(Source!BA136&lt;&gt; 0, Source!BA136, 1)</f>
        <v>1</v>
      </c>
      <c r="J140" s="21">
        <f>Source!S136</f>
        <v>208</v>
      </c>
      <c r="K140" s="21"/>
    </row>
    <row r="141" spans="1:22" ht="14.25" x14ac:dyDescent="0.2">
      <c r="A141" s="18"/>
      <c r="B141" s="18"/>
      <c r="C141" s="18" t="s">
        <v>885</v>
      </c>
      <c r="D141" s="19"/>
      <c r="E141" s="9"/>
      <c r="F141" s="21">
        <f>Source!AM136</f>
        <v>78.180000000000007</v>
      </c>
      <c r="G141" s="20" t="str">
        <f>Source!DE136</f>
        <v/>
      </c>
      <c r="H141" s="9">
        <f>Source!AV136</f>
        <v>1</v>
      </c>
      <c r="I141" s="9">
        <f>IF(Source!BB136&lt;&gt; 0, Source!BB136, 1)</f>
        <v>1</v>
      </c>
      <c r="J141" s="21">
        <f>Source!Q136</f>
        <v>78.180000000000007</v>
      </c>
      <c r="K141" s="21"/>
    </row>
    <row r="142" spans="1:22" ht="14.25" x14ac:dyDescent="0.2">
      <c r="A142" s="18"/>
      <c r="B142" s="18"/>
      <c r="C142" s="18" t="s">
        <v>892</v>
      </c>
      <c r="D142" s="19"/>
      <c r="E142" s="9"/>
      <c r="F142" s="21">
        <f>Source!AN136</f>
        <v>49.57</v>
      </c>
      <c r="G142" s="20" t="str">
        <f>Source!DF136</f>
        <v/>
      </c>
      <c r="H142" s="9">
        <f>Source!AV136</f>
        <v>1</v>
      </c>
      <c r="I142" s="9">
        <f>IF(Source!BS136&lt;&gt; 0, Source!BS136, 1)</f>
        <v>1</v>
      </c>
      <c r="J142" s="26">
        <f>Source!R136</f>
        <v>49.57</v>
      </c>
      <c r="K142" s="21"/>
    </row>
    <row r="143" spans="1:22" ht="14.25" x14ac:dyDescent="0.2">
      <c r="A143" s="18"/>
      <c r="B143" s="18"/>
      <c r="C143" s="18" t="s">
        <v>887</v>
      </c>
      <c r="D143" s="19" t="s">
        <v>888</v>
      </c>
      <c r="E143" s="9">
        <f>Source!AT136</f>
        <v>70</v>
      </c>
      <c r="F143" s="21"/>
      <c r="G143" s="20"/>
      <c r="H143" s="9"/>
      <c r="I143" s="9"/>
      <c r="J143" s="21">
        <f>SUM(R139:R142)</f>
        <v>145.6</v>
      </c>
      <c r="K143" s="21"/>
    </row>
    <row r="144" spans="1:22" ht="14.25" x14ac:dyDescent="0.2">
      <c r="A144" s="18"/>
      <c r="B144" s="18"/>
      <c r="C144" s="18" t="s">
        <v>889</v>
      </c>
      <c r="D144" s="19" t="s">
        <v>888</v>
      </c>
      <c r="E144" s="9">
        <f>Source!AU136</f>
        <v>10</v>
      </c>
      <c r="F144" s="21"/>
      <c r="G144" s="20"/>
      <c r="H144" s="9"/>
      <c r="I144" s="9"/>
      <c r="J144" s="21">
        <f>SUM(T139:T143)</f>
        <v>20.8</v>
      </c>
      <c r="K144" s="21"/>
    </row>
    <row r="145" spans="1:22" ht="14.25" x14ac:dyDescent="0.2">
      <c r="A145" s="18"/>
      <c r="B145" s="18"/>
      <c r="C145" s="18" t="s">
        <v>893</v>
      </c>
      <c r="D145" s="19" t="s">
        <v>888</v>
      </c>
      <c r="E145" s="9">
        <f>108</f>
        <v>108</v>
      </c>
      <c r="F145" s="21"/>
      <c r="G145" s="20"/>
      <c r="H145" s="9"/>
      <c r="I145" s="9"/>
      <c r="J145" s="21">
        <f>SUM(V139:V144)</f>
        <v>53.54</v>
      </c>
      <c r="K145" s="21"/>
    </row>
    <row r="146" spans="1:22" ht="14.25" x14ac:dyDescent="0.2">
      <c r="A146" s="18"/>
      <c r="B146" s="18"/>
      <c r="C146" s="18" t="s">
        <v>890</v>
      </c>
      <c r="D146" s="19" t="s">
        <v>891</v>
      </c>
      <c r="E146" s="9">
        <f>Source!AQ136</f>
        <v>0.37</v>
      </c>
      <c r="F146" s="21"/>
      <c r="G146" s="20" t="str">
        <f>Source!DI136</f>
        <v/>
      </c>
      <c r="H146" s="9">
        <f>Source!AV136</f>
        <v>1</v>
      </c>
      <c r="I146" s="9"/>
      <c r="J146" s="21"/>
      <c r="K146" s="21">
        <f>Source!U136</f>
        <v>0.37</v>
      </c>
    </row>
    <row r="147" spans="1:22" ht="15" x14ac:dyDescent="0.25">
      <c r="A147" s="24"/>
      <c r="B147" s="24"/>
      <c r="C147" s="24"/>
      <c r="D147" s="24"/>
      <c r="E147" s="24"/>
      <c r="F147" s="24"/>
      <c r="G147" s="24"/>
      <c r="H147" s="24"/>
      <c r="I147" s="41">
        <f>J140+J141+J143+J144+J145</f>
        <v>506.12</v>
      </c>
      <c r="J147" s="41"/>
      <c r="K147" s="25">
        <f>IF(Source!I136&lt;&gt;0, ROUND(I147/Source!I136, 2), 0)</f>
        <v>506.12</v>
      </c>
      <c r="P147" s="23">
        <f>I147</f>
        <v>506.12</v>
      </c>
    </row>
    <row r="148" spans="1:22" ht="42.75" x14ac:dyDescent="0.2">
      <c r="A148" s="18">
        <v>13</v>
      </c>
      <c r="B148" s="18" t="str">
        <f>Source!F137</f>
        <v>1.15-2203-9-2/1</v>
      </c>
      <c r="C148" s="18" t="str">
        <f>Source!G137</f>
        <v>Техническое обслуживание клапанов обратных фланцевых диаметром 100-150 мм</v>
      </c>
      <c r="D148" s="19" t="str">
        <f>Source!H137</f>
        <v>шт.</v>
      </c>
      <c r="E148" s="9">
        <f>Source!I137</f>
        <v>1</v>
      </c>
      <c r="F148" s="21"/>
      <c r="G148" s="20"/>
      <c r="H148" s="9"/>
      <c r="I148" s="9"/>
      <c r="J148" s="21"/>
      <c r="K148" s="21"/>
      <c r="Q148">
        <f>ROUND((Source!BZ137/100)*ROUND((Source!AF137*Source!AV137)*Source!I137, 2), 2)</f>
        <v>86.57</v>
      </c>
      <c r="R148">
        <f>Source!X137</f>
        <v>86.57</v>
      </c>
      <c r="S148">
        <f>ROUND((Source!CA137/100)*ROUND((Source!AF137*Source!AV137)*Source!I137, 2), 2)</f>
        <v>12.37</v>
      </c>
      <c r="T148">
        <f>Source!Y137</f>
        <v>12.37</v>
      </c>
      <c r="U148">
        <f>ROUND((175/100)*ROUND((Source!AE137*Source!AV137)*Source!I137, 2), 2)</f>
        <v>0</v>
      </c>
      <c r="V148">
        <f>ROUND((108/100)*ROUND(Source!CS137*Source!I137, 2), 2)</f>
        <v>0</v>
      </c>
    </row>
    <row r="149" spans="1:22" ht="14.25" x14ac:dyDescent="0.2">
      <c r="A149" s="18"/>
      <c r="B149" s="18"/>
      <c r="C149" s="18" t="s">
        <v>884</v>
      </c>
      <c r="D149" s="19"/>
      <c r="E149" s="9"/>
      <c r="F149" s="21">
        <f>Source!AO137</f>
        <v>123.67</v>
      </c>
      <c r="G149" s="20" t="str">
        <f>Source!DG137</f>
        <v/>
      </c>
      <c r="H149" s="9">
        <f>Source!AV137</f>
        <v>1</v>
      </c>
      <c r="I149" s="9">
        <f>IF(Source!BA137&lt;&gt; 0, Source!BA137, 1)</f>
        <v>1</v>
      </c>
      <c r="J149" s="21">
        <f>Source!S137</f>
        <v>123.67</v>
      </c>
      <c r="K149" s="21"/>
    </row>
    <row r="150" spans="1:22" ht="14.25" x14ac:dyDescent="0.2">
      <c r="A150" s="18"/>
      <c r="B150" s="18"/>
      <c r="C150" s="18" t="s">
        <v>886</v>
      </c>
      <c r="D150" s="19"/>
      <c r="E150" s="9"/>
      <c r="F150" s="21">
        <f>Source!AL137</f>
        <v>0.63</v>
      </c>
      <c r="G150" s="20" t="str">
        <f>Source!DD137</f>
        <v/>
      </c>
      <c r="H150" s="9">
        <f>Source!AW137</f>
        <v>1</v>
      </c>
      <c r="I150" s="9">
        <f>IF(Source!BC137&lt;&gt; 0, Source!BC137, 1)</f>
        <v>1</v>
      </c>
      <c r="J150" s="21">
        <f>Source!P137</f>
        <v>0.63</v>
      </c>
      <c r="K150" s="21"/>
    </row>
    <row r="151" spans="1:22" ht="14.25" x14ac:dyDescent="0.2">
      <c r="A151" s="18"/>
      <c r="B151" s="18"/>
      <c r="C151" s="18" t="s">
        <v>887</v>
      </c>
      <c r="D151" s="19" t="s">
        <v>888</v>
      </c>
      <c r="E151" s="9">
        <f>Source!AT137</f>
        <v>70</v>
      </c>
      <c r="F151" s="21"/>
      <c r="G151" s="20"/>
      <c r="H151" s="9"/>
      <c r="I151" s="9"/>
      <c r="J151" s="21">
        <f>SUM(R148:R150)</f>
        <v>86.57</v>
      </c>
      <c r="K151" s="21"/>
    </row>
    <row r="152" spans="1:22" ht="14.25" x14ac:dyDescent="0.2">
      <c r="A152" s="18"/>
      <c r="B152" s="18"/>
      <c r="C152" s="18" t="s">
        <v>889</v>
      </c>
      <c r="D152" s="19" t="s">
        <v>888</v>
      </c>
      <c r="E152" s="9">
        <f>Source!AU137</f>
        <v>10</v>
      </c>
      <c r="F152" s="21"/>
      <c r="G152" s="20"/>
      <c r="H152" s="9"/>
      <c r="I152" s="9"/>
      <c r="J152" s="21">
        <f>SUM(T148:T151)</f>
        <v>12.37</v>
      </c>
      <c r="K152" s="21"/>
    </row>
    <row r="153" spans="1:22" ht="14.25" x14ac:dyDescent="0.2">
      <c r="A153" s="18"/>
      <c r="B153" s="18"/>
      <c r="C153" s="18" t="s">
        <v>890</v>
      </c>
      <c r="D153" s="19" t="s">
        <v>891</v>
      </c>
      <c r="E153" s="9">
        <f>Source!AQ137</f>
        <v>0.22</v>
      </c>
      <c r="F153" s="21"/>
      <c r="G153" s="20" t="str">
        <f>Source!DI137</f>
        <v/>
      </c>
      <c r="H153" s="9">
        <f>Source!AV137</f>
        <v>1</v>
      </c>
      <c r="I153" s="9"/>
      <c r="J153" s="21"/>
      <c r="K153" s="21">
        <f>Source!U137</f>
        <v>0.22</v>
      </c>
    </row>
    <row r="154" spans="1:22" ht="15" x14ac:dyDescent="0.25">
      <c r="A154" s="24"/>
      <c r="B154" s="24"/>
      <c r="C154" s="24"/>
      <c r="D154" s="24"/>
      <c r="E154" s="24"/>
      <c r="F154" s="24"/>
      <c r="G154" s="24"/>
      <c r="H154" s="24"/>
      <c r="I154" s="41">
        <f>J149+J150+J151+J152</f>
        <v>223.24</v>
      </c>
      <c r="J154" s="41"/>
      <c r="K154" s="25">
        <f>IF(Source!I137&lt;&gt;0, ROUND(I154/Source!I137, 2), 0)</f>
        <v>223.24</v>
      </c>
      <c r="P154" s="23">
        <f>I154</f>
        <v>223.24</v>
      </c>
    </row>
    <row r="155" spans="1:22" ht="42.75" x14ac:dyDescent="0.2">
      <c r="A155" s="18">
        <v>14</v>
      </c>
      <c r="B155" s="18" t="str">
        <f>Source!F138</f>
        <v>1.15-2203-4-2/1</v>
      </c>
      <c r="C155" s="18" t="str">
        <f>Source!G138</f>
        <v>Техническое обслуживание фланцевых задвижек без электропривода диаметром 100 мм</v>
      </c>
      <c r="D155" s="19" t="str">
        <f>Source!H138</f>
        <v>шт.</v>
      </c>
      <c r="E155" s="9">
        <f>Source!I138</f>
        <v>2</v>
      </c>
      <c r="F155" s="21"/>
      <c r="G155" s="20"/>
      <c r="H155" s="9"/>
      <c r="I155" s="9"/>
      <c r="J155" s="21"/>
      <c r="K155" s="21"/>
      <c r="Q155">
        <f>ROUND((Source!BZ138/100)*ROUND((Source!AF138*Source!AV138)*Source!I138, 2), 2)</f>
        <v>188.89</v>
      </c>
      <c r="R155">
        <f>Source!X138</f>
        <v>188.89</v>
      </c>
      <c r="S155">
        <f>ROUND((Source!CA138/100)*ROUND((Source!AF138*Source!AV138)*Source!I138, 2), 2)</f>
        <v>26.98</v>
      </c>
      <c r="T155">
        <f>Source!Y138</f>
        <v>26.98</v>
      </c>
      <c r="U155">
        <f>ROUND((175/100)*ROUND((Source!AE138*Source!AV138)*Source!I138, 2), 2)</f>
        <v>0</v>
      </c>
      <c r="V155">
        <f>ROUND((108/100)*ROUND(Source!CS138*Source!I138, 2), 2)</f>
        <v>0</v>
      </c>
    </row>
    <row r="156" spans="1:22" ht="14.25" x14ac:dyDescent="0.2">
      <c r="A156" s="18"/>
      <c r="B156" s="18"/>
      <c r="C156" s="18" t="s">
        <v>884</v>
      </c>
      <c r="D156" s="19"/>
      <c r="E156" s="9"/>
      <c r="F156" s="21">
        <f>Source!AO138</f>
        <v>134.91999999999999</v>
      </c>
      <c r="G156" s="20" t="str">
        <f>Source!DG138</f>
        <v/>
      </c>
      <c r="H156" s="9">
        <f>Source!AV138</f>
        <v>1</v>
      </c>
      <c r="I156" s="9">
        <f>IF(Source!BA138&lt;&gt; 0, Source!BA138, 1)</f>
        <v>1</v>
      </c>
      <c r="J156" s="21">
        <f>Source!S138</f>
        <v>269.83999999999997</v>
      </c>
      <c r="K156" s="21"/>
    </row>
    <row r="157" spans="1:22" ht="14.25" x14ac:dyDescent="0.2">
      <c r="A157" s="18"/>
      <c r="B157" s="18"/>
      <c r="C157" s="18" t="s">
        <v>886</v>
      </c>
      <c r="D157" s="19"/>
      <c r="E157" s="9"/>
      <c r="F157" s="21">
        <f>Source!AL138</f>
        <v>101.69</v>
      </c>
      <c r="G157" s="20" t="str">
        <f>Source!DD138</f>
        <v/>
      </c>
      <c r="H157" s="9">
        <f>Source!AW138</f>
        <v>1</v>
      </c>
      <c r="I157" s="9">
        <f>IF(Source!BC138&lt;&gt; 0, Source!BC138, 1)</f>
        <v>1</v>
      </c>
      <c r="J157" s="21">
        <f>Source!P138</f>
        <v>203.38</v>
      </c>
      <c r="K157" s="21"/>
    </row>
    <row r="158" spans="1:22" ht="14.25" x14ac:dyDescent="0.2">
      <c r="A158" s="18"/>
      <c r="B158" s="18"/>
      <c r="C158" s="18" t="s">
        <v>887</v>
      </c>
      <c r="D158" s="19" t="s">
        <v>888</v>
      </c>
      <c r="E158" s="9">
        <f>Source!AT138</f>
        <v>70</v>
      </c>
      <c r="F158" s="21"/>
      <c r="G158" s="20"/>
      <c r="H158" s="9"/>
      <c r="I158" s="9"/>
      <c r="J158" s="21">
        <f>SUM(R155:R157)</f>
        <v>188.89</v>
      </c>
      <c r="K158" s="21"/>
    </row>
    <row r="159" spans="1:22" ht="14.25" x14ac:dyDescent="0.2">
      <c r="A159" s="18"/>
      <c r="B159" s="18"/>
      <c r="C159" s="18" t="s">
        <v>889</v>
      </c>
      <c r="D159" s="19" t="s">
        <v>888</v>
      </c>
      <c r="E159" s="9">
        <f>Source!AU138</f>
        <v>10</v>
      </c>
      <c r="F159" s="21"/>
      <c r="G159" s="20"/>
      <c r="H159" s="9"/>
      <c r="I159" s="9"/>
      <c r="J159" s="21">
        <f>SUM(T155:T158)</f>
        <v>26.98</v>
      </c>
      <c r="K159" s="21"/>
    </row>
    <row r="160" spans="1:22" ht="14.25" x14ac:dyDescent="0.2">
      <c r="A160" s="18"/>
      <c r="B160" s="18"/>
      <c r="C160" s="18" t="s">
        <v>890</v>
      </c>
      <c r="D160" s="19" t="s">
        <v>891</v>
      </c>
      <c r="E160" s="9">
        <f>Source!AQ138</f>
        <v>0.24</v>
      </c>
      <c r="F160" s="21"/>
      <c r="G160" s="20" t="str">
        <f>Source!DI138</f>
        <v/>
      </c>
      <c r="H160" s="9">
        <f>Source!AV138</f>
        <v>1</v>
      </c>
      <c r="I160" s="9"/>
      <c r="J160" s="21"/>
      <c r="K160" s="21">
        <f>Source!U138</f>
        <v>0.48</v>
      </c>
    </row>
    <row r="161" spans="1:22" ht="15" x14ac:dyDescent="0.25">
      <c r="A161" s="24"/>
      <c r="B161" s="24"/>
      <c r="C161" s="24"/>
      <c r="D161" s="24"/>
      <c r="E161" s="24"/>
      <c r="F161" s="24"/>
      <c r="G161" s="24"/>
      <c r="H161" s="24"/>
      <c r="I161" s="41">
        <f>J156+J157+J158+J159</f>
        <v>689.08999999999992</v>
      </c>
      <c r="J161" s="41"/>
      <c r="K161" s="25">
        <f>IF(Source!I138&lt;&gt;0, ROUND(I161/Source!I138, 2), 0)</f>
        <v>344.55</v>
      </c>
      <c r="P161" s="23">
        <f>I161</f>
        <v>689.08999999999992</v>
      </c>
    </row>
    <row r="162" spans="1:22" ht="42.75" x14ac:dyDescent="0.2">
      <c r="A162" s="18">
        <v>15</v>
      </c>
      <c r="B162" s="18" t="str">
        <f>Source!F139</f>
        <v>1.15-2203-9-2/1</v>
      </c>
      <c r="C162" s="18" t="str">
        <f>Source!G139</f>
        <v>Техническое обслуживание клапанов обратных фланцевых диаметром 100-150 мм</v>
      </c>
      <c r="D162" s="19" t="str">
        <f>Source!H139</f>
        <v>шт.</v>
      </c>
      <c r="E162" s="9">
        <f>Source!I139</f>
        <v>1</v>
      </c>
      <c r="F162" s="21"/>
      <c r="G162" s="20"/>
      <c r="H162" s="9"/>
      <c r="I162" s="9"/>
      <c r="J162" s="21"/>
      <c r="K162" s="21"/>
      <c r="Q162">
        <f>ROUND((Source!BZ139/100)*ROUND((Source!AF139*Source!AV139)*Source!I139, 2), 2)</f>
        <v>86.57</v>
      </c>
      <c r="R162">
        <f>Source!X139</f>
        <v>86.57</v>
      </c>
      <c r="S162">
        <f>ROUND((Source!CA139/100)*ROUND((Source!AF139*Source!AV139)*Source!I139, 2), 2)</f>
        <v>12.37</v>
      </c>
      <c r="T162">
        <f>Source!Y139</f>
        <v>12.37</v>
      </c>
      <c r="U162">
        <f>ROUND((175/100)*ROUND((Source!AE139*Source!AV139)*Source!I139, 2), 2)</f>
        <v>0</v>
      </c>
      <c r="V162">
        <f>ROUND((108/100)*ROUND(Source!CS139*Source!I139, 2), 2)</f>
        <v>0</v>
      </c>
    </row>
    <row r="163" spans="1:22" ht="14.25" x14ac:dyDescent="0.2">
      <c r="A163" s="18"/>
      <c r="B163" s="18"/>
      <c r="C163" s="18" t="s">
        <v>884</v>
      </c>
      <c r="D163" s="19"/>
      <c r="E163" s="9"/>
      <c r="F163" s="21">
        <f>Source!AO139</f>
        <v>123.67</v>
      </c>
      <c r="G163" s="20" t="str">
        <f>Source!DG139</f>
        <v/>
      </c>
      <c r="H163" s="9">
        <f>Source!AV139</f>
        <v>1</v>
      </c>
      <c r="I163" s="9">
        <f>IF(Source!BA139&lt;&gt; 0, Source!BA139, 1)</f>
        <v>1</v>
      </c>
      <c r="J163" s="21">
        <f>Source!S139</f>
        <v>123.67</v>
      </c>
      <c r="K163" s="21"/>
    </row>
    <row r="164" spans="1:22" ht="14.25" x14ac:dyDescent="0.2">
      <c r="A164" s="18"/>
      <c r="B164" s="18"/>
      <c r="C164" s="18" t="s">
        <v>886</v>
      </c>
      <c r="D164" s="19"/>
      <c r="E164" s="9"/>
      <c r="F164" s="21">
        <f>Source!AL139</f>
        <v>0.63</v>
      </c>
      <c r="G164" s="20" t="str">
        <f>Source!DD139</f>
        <v/>
      </c>
      <c r="H164" s="9">
        <f>Source!AW139</f>
        <v>1</v>
      </c>
      <c r="I164" s="9">
        <f>IF(Source!BC139&lt;&gt; 0, Source!BC139, 1)</f>
        <v>1</v>
      </c>
      <c r="J164" s="21">
        <f>Source!P139</f>
        <v>0.63</v>
      </c>
      <c r="K164" s="21"/>
    </row>
    <row r="165" spans="1:22" ht="14.25" x14ac:dyDescent="0.2">
      <c r="A165" s="18"/>
      <c r="B165" s="18"/>
      <c r="C165" s="18" t="s">
        <v>887</v>
      </c>
      <c r="D165" s="19" t="s">
        <v>888</v>
      </c>
      <c r="E165" s="9">
        <f>Source!AT139</f>
        <v>70</v>
      </c>
      <c r="F165" s="21"/>
      <c r="G165" s="20"/>
      <c r="H165" s="9"/>
      <c r="I165" s="9"/>
      <c r="J165" s="21">
        <f>SUM(R162:R164)</f>
        <v>86.57</v>
      </c>
      <c r="K165" s="21"/>
    </row>
    <row r="166" spans="1:22" ht="14.25" x14ac:dyDescent="0.2">
      <c r="A166" s="18"/>
      <c r="B166" s="18"/>
      <c r="C166" s="18" t="s">
        <v>889</v>
      </c>
      <c r="D166" s="19" t="s">
        <v>888</v>
      </c>
      <c r="E166" s="9">
        <f>Source!AU139</f>
        <v>10</v>
      </c>
      <c r="F166" s="21"/>
      <c r="G166" s="20"/>
      <c r="H166" s="9"/>
      <c r="I166" s="9"/>
      <c r="J166" s="21">
        <f>SUM(T162:T165)</f>
        <v>12.37</v>
      </c>
      <c r="K166" s="21"/>
    </row>
    <row r="167" spans="1:22" ht="14.25" x14ac:dyDescent="0.2">
      <c r="A167" s="18"/>
      <c r="B167" s="18"/>
      <c r="C167" s="18" t="s">
        <v>890</v>
      </c>
      <c r="D167" s="19" t="s">
        <v>891</v>
      </c>
      <c r="E167" s="9">
        <f>Source!AQ139</f>
        <v>0.22</v>
      </c>
      <c r="F167" s="21"/>
      <c r="G167" s="20" t="str">
        <f>Source!DI139</f>
        <v/>
      </c>
      <c r="H167" s="9">
        <f>Source!AV139</f>
        <v>1</v>
      </c>
      <c r="I167" s="9"/>
      <c r="J167" s="21"/>
      <c r="K167" s="21">
        <f>Source!U139</f>
        <v>0.22</v>
      </c>
    </row>
    <row r="168" spans="1:22" ht="15" x14ac:dyDescent="0.25">
      <c r="A168" s="24"/>
      <c r="B168" s="24"/>
      <c r="C168" s="24"/>
      <c r="D168" s="24"/>
      <c r="E168" s="24"/>
      <c r="F168" s="24"/>
      <c r="G168" s="24"/>
      <c r="H168" s="24"/>
      <c r="I168" s="41">
        <f>J163+J164+J165+J166</f>
        <v>223.24</v>
      </c>
      <c r="J168" s="41"/>
      <c r="K168" s="25">
        <f>IF(Source!I139&lt;&gt;0, ROUND(I168/Source!I139, 2), 0)</f>
        <v>223.24</v>
      </c>
      <c r="P168" s="23">
        <f>I168</f>
        <v>223.24</v>
      </c>
    </row>
    <row r="170" spans="1:22" ht="15" x14ac:dyDescent="0.25">
      <c r="A170" s="44" t="str">
        <f>CONCATENATE("Итого по подразделу: ",IF(Source!G141&lt;&gt;"Новый подраздел", Source!G141, ""))</f>
        <v>Итого по подразделу: Водомерный узел</v>
      </c>
      <c r="B170" s="44"/>
      <c r="C170" s="44"/>
      <c r="D170" s="44"/>
      <c r="E170" s="44"/>
      <c r="F170" s="44"/>
      <c r="G170" s="44"/>
      <c r="H170" s="44"/>
      <c r="I170" s="42">
        <f>SUM(P117:P169)</f>
        <v>10044.6</v>
      </c>
      <c r="J170" s="43"/>
      <c r="K170" s="27"/>
    </row>
    <row r="173" spans="1:22" ht="16.5" x14ac:dyDescent="0.25">
      <c r="A173" s="46" t="str">
        <f>CONCATENATE("Подраздел: ",IF(Source!G171&lt;&gt;"Новый подраздел", Source!G171, ""))</f>
        <v>Подраздел: Горячее водоснабжение Т3Т4</v>
      </c>
      <c r="B173" s="46"/>
      <c r="C173" s="46"/>
      <c r="D173" s="46"/>
      <c r="E173" s="46"/>
      <c r="F173" s="46"/>
      <c r="G173" s="46"/>
      <c r="H173" s="46"/>
      <c r="I173" s="46"/>
      <c r="J173" s="46"/>
      <c r="K173" s="46"/>
    </row>
    <row r="174" spans="1:22" ht="42.75" x14ac:dyDescent="0.2">
      <c r="A174" s="18">
        <v>16</v>
      </c>
      <c r="B174" s="18" t="str">
        <f>Source!F175</f>
        <v>1.15-2203-7-1/1</v>
      </c>
      <c r="C174" s="18" t="str">
        <f>Source!G175</f>
        <v>Техническое обслуживание крана шарового латунного никелированного диаметром до 25 мм</v>
      </c>
      <c r="D174" s="19" t="str">
        <f>Source!H175</f>
        <v>10 шт.</v>
      </c>
      <c r="E174" s="9">
        <f>Source!I175</f>
        <v>3.4</v>
      </c>
      <c r="F174" s="21"/>
      <c r="G174" s="20"/>
      <c r="H174" s="9"/>
      <c r="I174" s="9"/>
      <c r="J174" s="21"/>
      <c r="K174" s="21"/>
      <c r="Q174">
        <f>ROUND((Source!BZ175/100)*ROUND((Source!AF175*Source!AV175)*Source!I175, 2), 2)</f>
        <v>661.33</v>
      </c>
      <c r="R174">
        <f>Source!X175</f>
        <v>661.33</v>
      </c>
      <c r="S174">
        <f>ROUND((Source!CA175/100)*ROUND((Source!AF175*Source!AV175)*Source!I175, 2), 2)</f>
        <v>94.48</v>
      </c>
      <c r="T174">
        <f>Source!Y175</f>
        <v>94.48</v>
      </c>
      <c r="U174">
        <f>ROUND((175/100)*ROUND((Source!AE175*Source!AV175)*Source!I175, 2), 2)</f>
        <v>0</v>
      </c>
      <c r="V174">
        <f>ROUND((108/100)*ROUND(Source!CS175*Source!I175, 2), 2)</f>
        <v>0</v>
      </c>
    </row>
    <row r="175" spans="1:22" x14ac:dyDescent="0.2">
      <c r="C175" s="22" t="str">
        <f>"Объем: "&amp;Source!I175&amp;"=34/"&amp;"10"</f>
        <v>Объем: 3,4=34/10</v>
      </c>
    </row>
    <row r="176" spans="1:22" ht="14.25" x14ac:dyDescent="0.2">
      <c r="A176" s="18"/>
      <c r="B176" s="18"/>
      <c r="C176" s="18" t="s">
        <v>884</v>
      </c>
      <c r="D176" s="19"/>
      <c r="E176" s="9"/>
      <c r="F176" s="21">
        <f>Source!AO175</f>
        <v>277.87</v>
      </c>
      <c r="G176" s="20" t="str">
        <f>Source!DG175</f>
        <v/>
      </c>
      <c r="H176" s="9">
        <f>Source!AV175</f>
        <v>1</v>
      </c>
      <c r="I176" s="9">
        <f>IF(Source!BA175&lt;&gt; 0, Source!BA175, 1)</f>
        <v>1</v>
      </c>
      <c r="J176" s="21">
        <f>Source!S175</f>
        <v>944.76</v>
      </c>
      <c r="K176" s="21"/>
    </row>
    <row r="177" spans="1:22" ht="14.25" x14ac:dyDescent="0.2">
      <c r="A177" s="18"/>
      <c r="B177" s="18"/>
      <c r="C177" s="18" t="s">
        <v>887</v>
      </c>
      <c r="D177" s="19" t="s">
        <v>888</v>
      </c>
      <c r="E177" s="9">
        <f>Source!AT175</f>
        <v>70</v>
      </c>
      <c r="F177" s="21"/>
      <c r="G177" s="20"/>
      <c r="H177" s="9"/>
      <c r="I177" s="9"/>
      <c r="J177" s="21">
        <f>SUM(R174:R176)</f>
        <v>661.33</v>
      </c>
      <c r="K177" s="21"/>
    </row>
    <row r="178" spans="1:22" ht="14.25" x14ac:dyDescent="0.2">
      <c r="A178" s="18"/>
      <c r="B178" s="18"/>
      <c r="C178" s="18" t="s">
        <v>889</v>
      </c>
      <c r="D178" s="19" t="s">
        <v>888</v>
      </c>
      <c r="E178" s="9">
        <f>Source!AU175</f>
        <v>10</v>
      </c>
      <c r="F178" s="21"/>
      <c r="G178" s="20"/>
      <c r="H178" s="9"/>
      <c r="I178" s="9"/>
      <c r="J178" s="21">
        <f>SUM(T174:T177)</f>
        <v>94.48</v>
      </c>
      <c r="K178" s="21"/>
    </row>
    <row r="179" spans="1:22" ht="14.25" x14ac:dyDescent="0.2">
      <c r="A179" s="18"/>
      <c r="B179" s="18"/>
      <c r="C179" s="18" t="s">
        <v>890</v>
      </c>
      <c r="D179" s="19" t="s">
        <v>891</v>
      </c>
      <c r="E179" s="9">
        <f>Source!AQ175</f>
        <v>0.45</v>
      </c>
      <c r="F179" s="21"/>
      <c r="G179" s="20" t="str">
        <f>Source!DI175</f>
        <v/>
      </c>
      <c r="H179" s="9">
        <f>Source!AV175</f>
        <v>1</v>
      </c>
      <c r="I179" s="9"/>
      <c r="J179" s="21"/>
      <c r="K179" s="21">
        <f>Source!U175</f>
        <v>1.53</v>
      </c>
    </row>
    <row r="180" spans="1:22" ht="15" x14ac:dyDescent="0.25">
      <c r="A180" s="24"/>
      <c r="B180" s="24"/>
      <c r="C180" s="24"/>
      <c r="D180" s="24"/>
      <c r="E180" s="24"/>
      <c r="F180" s="24"/>
      <c r="G180" s="24"/>
      <c r="H180" s="24"/>
      <c r="I180" s="41">
        <f>J176+J177+J178</f>
        <v>1700.5700000000002</v>
      </c>
      <c r="J180" s="41"/>
      <c r="K180" s="25">
        <f>IF(Source!I175&lt;&gt;0, ROUND(I180/Source!I175, 2), 0)</f>
        <v>500.17</v>
      </c>
      <c r="P180" s="23">
        <f>I180</f>
        <v>1700.5700000000002</v>
      </c>
    </row>
    <row r="182" spans="1:22" ht="15" x14ac:dyDescent="0.25">
      <c r="A182" s="44" t="str">
        <f>CONCATENATE("Итого по подразделу: ",IF(Source!G177&lt;&gt;"Новый подраздел", Source!G177, ""))</f>
        <v>Итого по подразделу: Горячее водоснабжение Т3Т4</v>
      </c>
      <c r="B182" s="44"/>
      <c r="C182" s="44"/>
      <c r="D182" s="44"/>
      <c r="E182" s="44"/>
      <c r="F182" s="44"/>
      <c r="G182" s="44"/>
      <c r="H182" s="44"/>
      <c r="I182" s="42">
        <f>SUM(P173:P181)</f>
        <v>1700.5700000000002</v>
      </c>
      <c r="J182" s="43"/>
      <c r="K182" s="27"/>
    </row>
    <row r="185" spans="1:22" ht="16.5" x14ac:dyDescent="0.25">
      <c r="A185" s="46" t="str">
        <f>CONCATENATE("Подраздел: ",IF(Source!G207&lt;&gt;"Новый подраздел", Source!G207, ""))</f>
        <v>Подраздел: Система К1</v>
      </c>
      <c r="B185" s="46"/>
      <c r="C185" s="46"/>
      <c r="D185" s="46"/>
      <c r="E185" s="46"/>
      <c r="F185" s="46"/>
      <c r="G185" s="46"/>
      <c r="H185" s="46"/>
      <c r="I185" s="46"/>
      <c r="J185" s="46"/>
      <c r="K185" s="46"/>
    </row>
    <row r="187" spans="1:22" ht="15" x14ac:dyDescent="0.25">
      <c r="B187" s="45" t="str">
        <f>Source!G217</f>
        <v>Сантехническое оборудование</v>
      </c>
      <c r="C187" s="45"/>
      <c r="D187" s="45"/>
      <c r="E187" s="45"/>
      <c r="F187" s="45"/>
      <c r="G187" s="45"/>
      <c r="H187" s="45"/>
      <c r="I187" s="45"/>
      <c r="J187" s="45"/>
    </row>
    <row r="188" spans="1:22" ht="28.5" x14ac:dyDescent="0.2">
      <c r="A188" s="18">
        <v>17</v>
      </c>
      <c r="B188" s="18" t="str">
        <f>Source!F220</f>
        <v>1.16-3201-2-1/1</v>
      </c>
      <c r="C188" s="18" t="str">
        <f>Source!G220</f>
        <v>Укрепление расшатавшихся санитарно-технических приборов - умывальники</v>
      </c>
      <c r="D188" s="19" t="str">
        <f>Source!H220</f>
        <v>100 шт.</v>
      </c>
      <c r="E188" s="9">
        <f>Source!I220</f>
        <v>0.24</v>
      </c>
      <c r="F188" s="21"/>
      <c r="G188" s="20"/>
      <c r="H188" s="9"/>
      <c r="I188" s="9"/>
      <c r="J188" s="21"/>
      <c r="K188" s="21"/>
      <c r="Q188">
        <f>ROUND((Source!BZ220/100)*ROUND((Source!AF220*Source!AV220)*Source!I220, 2), 2)</f>
        <v>8893.15</v>
      </c>
      <c r="R188">
        <f>Source!X220</f>
        <v>8893.15</v>
      </c>
      <c r="S188">
        <f>ROUND((Source!CA220/100)*ROUND((Source!AF220*Source!AV220)*Source!I220, 2), 2)</f>
        <v>1270.45</v>
      </c>
      <c r="T188">
        <f>Source!Y220</f>
        <v>1270.45</v>
      </c>
      <c r="U188">
        <f>ROUND((175/100)*ROUND((Source!AE220*Source!AV220)*Source!I220, 2), 2)</f>
        <v>0.3</v>
      </c>
      <c r="V188">
        <f>ROUND((108/100)*ROUND(Source!CS220*Source!I220, 2), 2)</f>
        <v>0.18</v>
      </c>
    </row>
    <row r="189" spans="1:22" x14ac:dyDescent="0.2">
      <c r="C189" s="22" t="str">
        <f>"Объем: "&amp;Source!I220&amp;"=(22+"&amp;"2)/"&amp;"100"</f>
        <v>Объем: 0,24=(22+2)/100</v>
      </c>
    </row>
    <row r="190" spans="1:22" ht="14.25" x14ac:dyDescent="0.2">
      <c r="A190" s="18"/>
      <c r="B190" s="18"/>
      <c r="C190" s="18" t="s">
        <v>884</v>
      </c>
      <c r="D190" s="19"/>
      <c r="E190" s="9"/>
      <c r="F190" s="21">
        <f>Source!AO220</f>
        <v>52935.41</v>
      </c>
      <c r="G190" s="20" t="str">
        <f>Source!DG220</f>
        <v/>
      </c>
      <c r="H190" s="9">
        <f>Source!AV220</f>
        <v>1</v>
      </c>
      <c r="I190" s="9">
        <f>IF(Source!BA220&lt;&gt; 0, Source!BA220, 1)</f>
        <v>1</v>
      </c>
      <c r="J190" s="21">
        <f>Source!S220</f>
        <v>12704.5</v>
      </c>
      <c r="K190" s="21"/>
    </row>
    <row r="191" spans="1:22" ht="14.25" x14ac:dyDescent="0.2">
      <c r="A191" s="18"/>
      <c r="B191" s="18"/>
      <c r="C191" s="18" t="s">
        <v>885</v>
      </c>
      <c r="D191" s="19"/>
      <c r="E191" s="9"/>
      <c r="F191" s="21">
        <f>Source!AM220</f>
        <v>61.83</v>
      </c>
      <c r="G191" s="20" t="str">
        <f>Source!DE220</f>
        <v/>
      </c>
      <c r="H191" s="9">
        <f>Source!AV220</f>
        <v>1</v>
      </c>
      <c r="I191" s="9">
        <f>IF(Source!BB220&lt;&gt; 0, Source!BB220, 1)</f>
        <v>1</v>
      </c>
      <c r="J191" s="21">
        <f>Source!Q220</f>
        <v>14.84</v>
      </c>
      <c r="K191" s="21"/>
    </row>
    <row r="192" spans="1:22" ht="14.25" x14ac:dyDescent="0.2">
      <c r="A192" s="18"/>
      <c r="B192" s="18"/>
      <c r="C192" s="18" t="s">
        <v>892</v>
      </c>
      <c r="D192" s="19"/>
      <c r="E192" s="9"/>
      <c r="F192" s="21">
        <f>Source!AN220</f>
        <v>0.7</v>
      </c>
      <c r="G192" s="20" t="str">
        <f>Source!DF220</f>
        <v/>
      </c>
      <c r="H192" s="9">
        <f>Source!AV220</f>
        <v>1</v>
      </c>
      <c r="I192" s="9">
        <f>IF(Source!BS220&lt;&gt; 0, Source!BS220, 1)</f>
        <v>1</v>
      </c>
      <c r="J192" s="26">
        <f>Source!R220</f>
        <v>0.17</v>
      </c>
      <c r="K192" s="21"/>
    </row>
    <row r="193" spans="1:22" ht="14.25" x14ac:dyDescent="0.2">
      <c r="A193" s="18"/>
      <c r="B193" s="18"/>
      <c r="C193" s="18" t="s">
        <v>886</v>
      </c>
      <c r="D193" s="19"/>
      <c r="E193" s="9"/>
      <c r="F193" s="21">
        <f>Source!AL220</f>
        <v>776.55</v>
      </c>
      <c r="G193" s="20" t="str">
        <f>Source!DD220</f>
        <v/>
      </c>
      <c r="H193" s="9">
        <f>Source!AW220</f>
        <v>1</v>
      </c>
      <c r="I193" s="9">
        <f>IF(Source!BC220&lt;&gt; 0, Source!BC220, 1)</f>
        <v>1</v>
      </c>
      <c r="J193" s="21">
        <f>Source!P220</f>
        <v>186.37</v>
      </c>
      <c r="K193" s="21"/>
    </row>
    <row r="194" spans="1:22" ht="14.25" x14ac:dyDescent="0.2">
      <c r="A194" s="18"/>
      <c r="B194" s="18"/>
      <c r="C194" s="18" t="s">
        <v>887</v>
      </c>
      <c r="D194" s="19" t="s">
        <v>888</v>
      </c>
      <c r="E194" s="9">
        <f>Source!AT220</f>
        <v>70</v>
      </c>
      <c r="F194" s="21"/>
      <c r="G194" s="20"/>
      <c r="H194" s="9"/>
      <c r="I194" s="9"/>
      <c r="J194" s="21">
        <f>SUM(R188:R193)</f>
        <v>8893.15</v>
      </c>
      <c r="K194" s="21"/>
    </row>
    <row r="195" spans="1:22" ht="14.25" x14ac:dyDescent="0.2">
      <c r="A195" s="18"/>
      <c r="B195" s="18"/>
      <c r="C195" s="18" t="s">
        <v>889</v>
      </c>
      <c r="D195" s="19" t="s">
        <v>888</v>
      </c>
      <c r="E195" s="9">
        <f>Source!AU220</f>
        <v>10</v>
      </c>
      <c r="F195" s="21"/>
      <c r="G195" s="20"/>
      <c r="H195" s="9"/>
      <c r="I195" s="9"/>
      <c r="J195" s="21">
        <f>SUM(T188:T194)</f>
        <v>1270.45</v>
      </c>
      <c r="K195" s="21"/>
    </row>
    <row r="196" spans="1:22" ht="14.25" x14ac:dyDescent="0.2">
      <c r="A196" s="18"/>
      <c r="B196" s="18"/>
      <c r="C196" s="18" t="s">
        <v>893</v>
      </c>
      <c r="D196" s="19" t="s">
        <v>888</v>
      </c>
      <c r="E196" s="9">
        <f>108</f>
        <v>108</v>
      </c>
      <c r="F196" s="21"/>
      <c r="G196" s="20"/>
      <c r="H196" s="9"/>
      <c r="I196" s="9"/>
      <c r="J196" s="21">
        <f>SUM(V188:V195)</f>
        <v>0.18</v>
      </c>
      <c r="K196" s="21"/>
    </row>
    <row r="197" spans="1:22" ht="14.25" x14ac:dyDescent="0.2">
      <c r="A197" s="18"/>
      <c r="B197" s="18"/>
      <c r="C197" s="18" t="s">
        <v>890</v>
      </c>
      <c r="D197" s="19" t="s">
        <v>891</v>
      </c>
      <c r="E197" s="9">
        <f>Source!AQ220</f>
        <v>104.44</v>
      </c>
      <c r="F197" s="21"/>
      <c r="G197" s="20" t="str">
        <f>Source!DI220</f>
        <v/>
      </c>
      <c r="H197" s="9">
        <f>Source!AV220</f>
        <v>1</v>
      </c>
      <c r="I197" s="9"/>
      <c r="J197" s="21"/>
      <c r="K197" s="21">
        <f>Source!U220</f>
        <v>25.0656</v>
      </c>
    </row>
    <row r="198" spans="1:22" ht="15" x14ac:dyDescent="0.25">
      <c r="A198" s="24"/>
      <c r="B198" s="24"/>
      <c r="C198" s="24"/>
      <c r="D198" s="24"/>
      <c r="E198" s="24"/>
      <c r="F198" s="24"/>
      <c r="G198" s="24"/>
      <c r="H198" s="24"/>
      <c r="I198" s="41">
        <f>J190+J191+J193+J194+J195+J196</f>
        <v>23069.49</v>
      </c>
      <c r="J198" s="41"/>
      <c r="K198" s="25">
        <f>IF(Source!I220&lt;&gt;0, ROUND(I198/Source!I220, 2), 0)</f>
        <v>96122.880000000005</v>
      </c>
      <c r="P198" s="23">
        <f>I198</f>
        <v>23069.49</v>
      </c>
    </row>
    <row r="199" spans="1:22" ht="42.75" x14ac:dyDescent="0.2">
      <c r="A199" s="18">
        <v>18</v>
      </c>
      <c r="B199" s="18" t="str">
        <f>Source!F221</f>
        <v>1.16-3201-2-2/1</v>
      </c>
      <c r="C199" s="18" t="str">
        <f>Source!G221</f>
        <v>Укрепление расшатавшихся санитарно-технических приборов - унитазы и биде</v>
      </c>
      <c r="D199" s="19" t="str">
        <f>Source!H221</f>
        <v>100 шт.</v>
      </c>
      <c r="E199" s="9">
        <f>Source!I221</f>
        <v>0.41</v>
      </c>
      <c r="F199" s="21"/>
      <c r="G199" s="20"/>
      <c r="H199" s="9"/>
      <c r="I199" s="9"/>
      <c r="J199" s="21"/>
      <c r="K199" s="21"/>
      <c r="Q199">
        <f>ROUND((Source!BZ221/100)*ROUND((Source!AF221*Source!AV221)*Source!I221, 2), 2)</f>
        <v>22100.65</v>
      </c>
      <c r="R199">
        <f>Source!X221</f>
        <v>22100.65</v>
      </c>
      <c r="S199">
        <f>ROUND((Source!CA221/100)*ROUND((Source!AF221*Source!AV221)*Source!I221, 2), 2)</f>
        <v>3157.24</v>
      </c>
      <c r="T199">
        <f>Source!Y221</f>
        <v>3157.24</v>
      </c>
      <c r="U199">
        <f>ROUND((175/100)*ROUND((Source!AE221*Source!AV221)*Source!I221, 2), 2)</f>
        <v>0.51</v>
      </c>
      <c r="V199">
        <f>ROUND((108/100)*ROUND(Source!CS221*Source!I221, 2), 2)</f>
        <v>0.31</v>
      </c>
    </row>
    <row r="200" spans="1:22" x14ac:dyDescent="0.2">
      <c r="C200" s="22" t="str">
        <f>"Объем: "&amp;Source!I221&amp;"=(34+"&amp;"2+"&amp;"5)/"&amp;"100"</f>
        <v>Объем: 0,41=(34+2+5)/100</v>
      </c>
    </row>
    <row r="201" spans="1:22" ht="14.25" x14ac:dyDescent="0.2">
      <c r="A201" s="18"/>
      <c r="B201" s="18"/>
      <c r="C201" s="18" t="s">
        <v>884</v>
      </c>
      <c r="D201" s="19"/>
      <c r="E201" s="9"/>
      <c r="F201" s="21">
        <f>Source!AO221</f>
        <v>77005.72</v>
      </c>
      <c r="G201" s="20" t="str">
        <f>Source!DG221</f>
        <v/>
      </c>
      <c r="H201" s="9">
        <f>Source!AV221</f>
        <v>1</v>
      </c>
      <c r="I201" s="9">
        <f>IF(Source!BA221&lt;&gt; 0, Source!BA221, 1)</f>
        <v>1</v>
      </c>
      <c r="J201" s="21">
        <f>Source!S221</f>
        <v>31572.35</v>
      </c>
      <c r="K201" s="21"/>
    </row>
    <row r="202" spans="1:22" ht="14.25" x14ac:dyDescent="0.2">
      <c r="A202" s="18"/>
      <c r="B202" s="18"/>
      <c r="C202" s="18" t="s">
        <v>885</v>
      </c>
      <c r="D202" s="19"/>
      <c r="E202" s="9"/>
      <c r="F202" s="21">
        <f>Source!AM221</f>
        <v>61.83</v>
      </c>
      <c r="G202" s="20" t="str">
        <f>Source!DE221</f>
        <v/>
      </c>
      <c r="H202" s="9">
        <f>Source!AV221</f>
        <v>1</v>
      </c>
      <c r="I202" s="9">
        <f>IF(Source!BB221&lt;&gt; 0, Source!BB221, 1)</f>
        <v>1</v>
      </c>
      <c r="J202" s="21">
        <f>Source!Q221</f>
        <v>25.35</v>
      </c>
      <c r="K202" s="21"/>
    </row>
    <row r="203" spans="1:22" ht="14.25" x14ac:dyDescent="0.2">
      <c r="A203" s="18"/>
      <c r="B203" s="18"/>
      <c r="C203" s="18" t="s">
        <v>892</v>
      </c>
      <c r="D203" s="19"/>
      <c r="E203" s="9"/>
      <c r="F203" s="21">
        <f>Source!AN221</f>
        <v>0.7</v>
      </c>
      <c r="G203" s="20" t="str">
        <f>Source!DF221</f>
        <v/>
      </c>
      <c r="H203" s="9">
        <f>Source!AV221</f>
        <v>1</v>
      </c>
      <c r="I203" s="9">
        <f>IF(Source!BS221&lt;&gt; 0, Source!BS221, 1)</f>
        <v>1</v>
      </c>
      <c r="J203" s="26">
        <f>Source!R221</f>
        <v>0.28999999999999998</v>
      </c>
      <c r="K203" s="21"/>
    </row>
    <row r="204" spans="1:22" ht="14.25" x14ac:dyDescent="0.2">
      <c r="A204" s="18"/>
      <c r="B204" s="18"/>
      <c r="C204" s="18" t="s">
        <v>886</v>
      </c>
      <c r="D204" s="19"/>
      <c r="E204" s="9"/>
      <c r="F204" s="21">
        <f>Source!AL221</f>
        <v>776.55</v>
      </c>
      <c r="G204" s="20" t="str">
        <f>Source!DD221</f>
        <v/>
      </c>
      <c r="H204" s="9">
        <f>Source!AW221</f>
        <v>1</v>
      </c>
      <c r="I204" s="9">
        <f>IF(Source!BC221&lt;&gt; 0, Source!BC221, 1)</f>
        <v>1</v>
      </c>
      <c r="J204" s="21">
        <f>Source!P221</f>
        <v>318.39</v>
      </c>
      <c r="K204" s="21"/>
    </row>
    <row r="205" spans="1:22" ht="14.25" x14ac:dyDescent="0.2">
      <c r="A205" s="18"/>
      <c r="B205" s="18"/>
      <c r="C205" s="18" t="s">
        <v>887</v>
      </c>
      <c r="D205" s="19" t="s">
        <v>888</v>
      </c>
      <c r="E205" s="9">
        <f>Source!AT221</f>
        <v>70</v>
      </c>
      <c r="F205" s="21"/>
      <c r="G205" s="20"/>
      <c r="H205" s="9"/>
      <c r="I205" s="9"/>
      <c r="J205" s="21">
        <f>SUM(R199:R204)</f>
        <v>22100.65</v>
      </c>
      <c r="K205" s="21"/>
    </row>
    <row r="206" spans="1:22" ht="14.25" x14ac:dyDescent="0.2">
      <c r="A206" s="18"/>
      <c r="B206" s="18"/>
      <c r="C206" s="18" t="s">
        <v>889</v>
      </c>
      <c r="D206" s="19" t="s">
        <v>888</v>
      </c>
      <c r="E206" s="9">
        <f>Source!AU221</f>
        <v>10</v>
      </c>
      <c r="F206" s="21"/>
      <c r="G206" s="20"/>
      <c r="H206" s="9"/>
      <c r="I206" s="9"/>
      <c r="J206" s="21">
        <f>SUM(T199:T205)</f>
        <v>3157.24</v>
      </c>
      <c r="K206" s="21"/>
    </row>
    <row r="207" spans="1:22" ht="14.25" x14ac:dyDescent="0.2">
      <c r="A207" s="18"/>
      <c r="B207" s="18"/>
      <c r="C207" s="18" t="s">
        <v>893</v>
      </c>
      <c r="D207" s="19" t="s">
        <v>888</v>
      </c>
      <c r="E207" s="9">
        <f>108</f>
        <v>108</v>
      </c>
      <c r="F207" s="21"/>
      <c r="G207" s="20"/>
      <c r="H207" s="9"/>
      <c r="I207" s="9"/>
      <c r="J207" s="21">
        <f>SUM(V199:V206)</f>
        <v>0.31</v>
      </c>
      <c r="K207" s="21"/>
    </row>
    <row r="208" spans="1:22" ht="14.25" x14ac:dyDescent="0.2">
      <c r="A208" s="18"/>
      <c r="B208" s="18"/>
      <c r="C208" s="18" t="s">
        <v>890</v>
      </c>
      <c r="D208" s="19" t="s">
        <v>891</v>
      </c>
      <c r="E208" s="9">
        <f>Source!AQ221</f>
        <v>151.93</v>
      </c>
      <c r="F208" s="21"/>
      <c r="G208" s="20" t="str">
        <f>Source!DI221</f>
        <v/>
      </c>
      <c r="H208" s="9">
        <f>Source!AV221</f>
        <v>1</v>
      </c>
      <c r="I208" s="9"/>
      <c r="J208" s="21"/>
      <c r="K208" s="21">
        <f>Source!U221</f>
        <v>62.2913</v>
      </c>
    </row>
    <row r="209" spans="1:22" ht="15" x14ac:dyDescent="0.25">
      <c r="A209" s="24"/>
      <c r="B209" s="24"/>
      <c r="C209" s="24"/>
      <c r="D209" s="24"/>
      <c r="E209" s="24"/>
      <c r="F209" s="24"/>
      <c r="G209" s="24"/>
      <c r="H209" s="24"/>
      <c r="I209" s="41">
        <f>J201+J202+J204+J205+J206+J207</f>
        <v>57174.289999999994</v>
      </c>
      <c r="J209" s="41"/>
      <c r="K209" s="25">
        <f>IF(Source!I221&lt;&gt;0, ROUND(I209/Source!I221, 2), 0)</f>
        <v>139449.49</v>
      </c>
      <c r="P209" s="23">
        <f>I209</f>
        <v>57174.289999999994</v>
      </c>
    </row>
    <row r="210" spans="1:22" ht="28.5" x14ac:dyDescent="0.2">
      <c r="A210" s="18">
        <v>19</v>
      </c>
      <c r="B210" s="18" t="str">
        <f>Source!F222</f>
        <v>1.16-2203-1-1/1</v>
      </c>
      <c r="C210" s="18" t="str">
        <f>Source!G222</f>
        <v>Прочистка сифонов умывальников и моек</v>
      </c>
      <c r="D210" s="19" t="str">
        <f>Source!H222</f>
        <v>100 шт.</v>
      </c>
      <c r="E210" s="9">
        <f>Source!I222</f>
        <v>0.24</v>
      </c>
      <c r="F210" s="21"/>
      <c r="G210" s="20"/>
      <c r="H210" s="9"/>
      <c r="I210" s="9"/>
      <c r="J210" s="21"/>
      <c r="K210" s="21"/>
      <c r="Q210">
        <f>ROUND((Source!BZ222/100)*ROUND((Source!AF222*Source!AV222)*Source!I222, 2), 2)</f>
        <v>9543.7000000000007</v>
      </c>
      <c r="R210">
        <f>Source!X222</f>
        <v>9543.7000000000007</v>
      </c>
      <c r="S210">
        <f>ROUND((Source!CA222/100)*ROUND((Source!AF222*Source!AV222)*Source!I222, 2), 2)</f>
        <v>1363.39</v>
      </c>
      <c r="T210">
        <f>Source!Y222</f>
        <v>1363.39</v>
      </c>
      <c r="U210">
        <f>ROUND((175/100)*ROUND((Source!AE222*Source!AV222)*Source!I222, 2), 2)</f>
        <v>0</v>
      </c>
      <c r="V210">
        <f>ROUND((108/100)*ROUND(Source!CS222*Source!I222, 2), 2)</f>
        <v>0</v>
      </c>
    </row>
    <row r="211" spans="1:22" x14ac:dyDescent="0.2">
      <c r="C211" s="22" t="str">
        <f>"Объем: "&amp;Source!I222&amp;"=(22+"&amp;"2)/"&amp;"100"</f>
        <v>Объем: 0,24=(22+2)/100</v>
      </c>
    </row>
    <row r="212" spans="1:22" ht="14.25" x14ac:dyDescent="0.2">
      <c r="A212" s="18"/>
      <c r="B212" s="18"/>
      <c r="C212" s="18" t="s">
        <v>884</v>
      </c>
      <c r="D212" s="19"/>
      <c r="E212" s="9"/>
      <c r="F212" s="21">
        <f>Source!AO222</f>
        <v>14201.94</v>
      </c>
      <c r="G212" s="20" t="str">
        <f>Source!DG222</f>
        <v>)*4</v>
      </c>
      <c r="H212" s="9">
        <f>Source!AV222</f>
        <v>1</v>
      </c>
      <c r="I212" s="9">
        <f>IF(Source!BA222&lt;&gt; 0, Source!BA222, 1)</f>
        <v>1</v>
      </c>
      <c r="J212" s="21">
        <f>Source!S222</f>
        <v>13633.86</v>
      </c>
      <c r="K212" s="21"/>
    </row>
    <row r="213" spans="1:22" ht="14.25" x14ac:dyDescent="0.2">
      <c r="A213" s="18"/>
      <c r="B213" s="18"/>
      <c r="C213" s="18" t="s">
        <v>886</v>
      </c>
      <c r="D213" s="19"/>
      <c r="E213" s="9"/>
      <c r="F213" s="21">
        <f>Source!AL222</f>
        <v>243.57</v>
      </c>
      <c r="G213" s="20" t="str">
        <f>Source!DD222</f>
        <v>)*4</v>
      </c>
      <c r="H213" s="9">
        <f>Source!AW222</f>
        <v>1</v>
      </c>
      <c r="I213" s="9">
        <f>IF(Source!BC222&lt;&gt; 0, Source!BC222, 1)</f>
        <v>1</v>
      </c>
      <c r="J213" s="21">
        <f>Source!P222</f>
        <v>233.83</v>
      </c>
      <c r="K213" s="21"/>
    </row>
    <row r="214" spans="1:22" ht="14.25" x14ac:dyDescent="0.2">
      <c r="A214" s="18"/>
      <c r="B214" s="18"/>
      <c r="C214" s="18" t="s">
        <v>887</v>
      </c>
      <c r="D214" s="19" t="s">
        <v>888</v>
      </c>
      <c r="E214" s="9">
        <f>Source!AT222</f>
        <v>70</v>
      </c>
      <c r="F214" s="21"/>
      <c r="G214" s="20"/>
      <c r="H214" s="9"/>
      <c r="I214" s="9"/>
      <c r="J214" s="21">
        <f>SUM(R210:R213)</f>
        <v>9543.7000000000007</v>
      </c>
      <c r="K214" s="21"/>
    </row>
    <row r="215" spans="1:22" ht="14.25" x14ac:dyDescent="0.2">
      <c r="A215" s="18"/>
      <c r="B215" s="18"/>
      <c r="C215" s="18" t="s">
        <v>889</v>
      </c>
      <c r="D215" s="19" t="s">
        <v>888</v>
      </c>
      <c r="E215" s="9">
        <f>Source!AU222</f>
        <v>10</v>
      </c>
      <c r="F215" s="21"/>
      <c r="G215" s="20"/>
      <c r="H215" s="9"/>
      <c r="I215" s="9"/>
      <c r="J215" s="21">
        <f>SUM(T210:T214)</f>
        <v>1363.39</v>
      </c>
      <c r="K215" s="21"/>
    </row>
    <row r="216" spans="1:22" ht="14.25" x14ac:dyDescent="0.2">
      <c r="A216" s="18"/>
      <c r="B216" s="18"/>
      <c r="C216" s="18" t="s">
        <v>890</v>
      </c>
      <c r="D216" s="19" t="s">
        <v>891</v>
      </c>
      <c r="E216" s="9">
        <f>Source!AQ222</f>
        <v>28.02</v>
      </c>
      <c r="F216" s="21"/>
      <c r="G216" s="20" t="str">
        <f>Source!DI222</f>
        <v>)*4</v>
      </c>
      <c r="H216" s="9">
        <f>Source!AV222</f>
        <v>1</v>
      </c>
      <c r="I216" s="9"/>
      <c r="J216" s="21"/>
      <c r="K216" s="21">
        <f>Source!U222</f>
        <v>26.899199999999997</v>
      </c>
    </row>
    <row r="217" spans="1:22" ht="15" x14ac:dyDescent="0.25">
      <c r="A217" s="24"/>
      <c r="B217" s="24"/>
      <c r="C217" s="24"/>
      <c r="D217" s="24"/>
      <c r="E217" s="24"/>
      <c r="F217" s="24"/>
      <c r="G217" s="24"/>
      <c r="H217" s="24"/>
      <c r="I217" s="41">
        <f>J212+J213+J214+J215</f>
        <v>24774.78</v>
      </c>
      <c r="J217" s="41"/>
      <c r="K217" s="25">
        <f>IF(Source!I222&lt;&gt;0, ROUND(I217/Source!I222, 2), 0)</f>
        <v>103228.25</v>
      </c>
      <c r="P217" s="23">
        <f>I217</f>
        <v>24774.78</v>
      </c>
    </row>
    <row r="218" spans="1:22" ht="42.75" x14ac:dyDescent="0.2">
      <c r="A218" s="18">
        <v>20</v>
      </c>
      <c r="B218" s="18" t="str">
        <f>Source!F223</f>
        <v>1.23-2103-41-1/1</v>
      </c>
      <c r="C218" s="18" t="str">
        <f>Source!G223</f>
        <v>Техническое обслуживание регулирующего клапана  //  Смеситель для раковин, Смеситель для душа</v>
      </c>
      <c r="D218" s="19" t="str">
        <f>Source!H223</f>
        <v>шт.</v>
      </c>
      <c r="E218" s="9">
        <f>Source!I223</f>
        <v>24</v>
      </c>
      <c r="F218" s="21"/>
      <c r="G218" s="20"/>
      <c r="H218" s="9"/>
      <c r="I218" s="9"/>
      <c r="J218" s="21"/>
      <c r="K218" s="21"/>
      <c r="Q218">
        <f>ROUND((Source!BZ223/100)*ROUND((Source!AF223*Source!AV223)*Source!I223, 2), 2)</f>
        <v>3494.4</v>
      </c>
      <c r="R218">
        <f>Source!X223</f>
        <v>3494.4</v>
      </c>
      <c r="S218">
        <f>ROUND((Source!CA223/100)*ROUND((Source!AF223*Source!AV223)*Source!I223, 2), 2)</f>
        <v>499.2</v>
      </c>
      <c r="T218">
        <f>Source!Y223</f>
        <v>499.2</v>
      </c>
      <c r="U218">
        <f>ROUND((175/100)*ROUND((Source!AE223*Source!AV223)*Source!I223, 2), 2)</f>
        <v>2081.94</v>
      </c>
      <c r="V218">
        <f>ROUND((108/100)*ROUND(Source!CS223*Source!I223, 2), 2)</f>
        <v>1284.8499999999999</v>
      </c>
    </row>
    <row r="219" spans="1:22" x14ac:dyDescent="0.2">
      <c r="C219" s="22" t="str">
        <f>"Объем: "&amp;Source!I223&amp;"=22+"&amp;"2"</f>
        <v>Объем: 24=22+2</v>
      </c>
    </row>
    <row r="220" spans="1:22" ht="14.25" x14ac:dyDescent="0.2">
      <c r="A220" s="18"/>
      <c r="B220" s="18"/>
      <c r="C220" s="18" t="s">
        <v>884</v>
      </c>
      <c r="D220" s="19"/>
      <c r="E220" s="9"/>
      <c r="F220" s="21">
        <f>Source!AO223</f>
        <v>208</v>
      </c>
      <c r="G220" s="20" t="str">
        <f>Source!DG223</f>
        <v/>
      </c>
      <c r="H220" s="9">
        <f>Source!AV223</f>
        <v>1</v>
      </c>
      <c r="I220" s="9">
        <f>IF(Source!BA223&lt;&gt; 0, Source!BA223, 1)</f>
        <v>1</v>
      </c>
      <c r="J220" s="21">
        <f>Source!S223</f>
        <v>4992</v>
      </c>
      <c r="K220" s="21"/>
    </row>
    <row r="221" spans="1:22" ht="14.25" x14ac:dyDescent="0.2">
      <c r="A221" s="18"/>
      <c r="B221" s="18"/>
      <c r="C221" s="18" t="s">
        <v>885</v>
      </c>
      <c r="D221" s="19"/>
      <c r="E221" s="9"/>
      <c r="F221" s="21">
        <f>Source!AM223</f>
        <v>78.180000000000007</v>
      </c>
      <c r="G221" s="20" t="str">
        <f>Source!DE223</f>
        <v/>
      </c>
      <c r="H221" s="9">
        <f>Source!AV223</f>
        <v>1</v>
      </c>
      <c r="I221" s="9">
        <f>IF(Source!BB223&lt;&gt; 0, Source!BB223, 1)</f>
        <v>1</v>
      </c>
      <c r="J221" s="21">
        <f>Source!Q223</f>
        <v>1876.32</v>
      </c>
      <c r="K221" s="21"/>
    </row>
    <row r="222" spans="1:22" ht="14.25" x14ac:dyDescent="0.2">
      <c r="A222" s="18"/>
      <c r="B222" s="18"/>
      <c r="C222" s="18" t="s">
        <v>892</v>
      </c>
      <c r="D222" s="19"/>
      <c r="E222" s="9"/>
      <c r="F222" s="21">
        <f>Source!AN223</f>
        <v>49.57</v>
      </c>
      <c r="G222" s="20" t="str">
        <f>Source!DF223</f>
        <v/>
      </c>
      <c r="H222" s="9">
        <f>Source!AV223</f>
        <v>1</v>
      </c>
      <c r="I222" s="9">
        <f>IF(Source!BS223&lt;&gt; 0, Source!BS223, 1)</f>
        <v>1</v>
      </c>
      <c r="J222" s="26">
        <f>Source!R223</f>
        <v>1189.68</v>
      </c>
      <c r="K222" s="21"/>
    </row>
    <row r="223" spans="1:22" ht="14.25" x14ac:dyDescent="0.2">
      <c r="A223" s="18"/>
      <c r="B223" s="18"/>
      <c r="C223" s="18" t="s">
        <v>887</v>
      </c>
      <c r="D223" s="19" t="s">
        <v>888</v>
      </c>
      <c r="E223" s="9">
        <f>Source!AT223</f>
        <v>70</v>
      </c>
      <c r="F223" s="21"/>
      <c r="G223" s="20"/>
      <c r="H223" s="9"/>
      <c r="I223" s="9"/>
      <c r="J223" s="21">
        <f>SUM(R218:R222)</f>
        <v>3494.4</v>
      </c>
      <c r="K223" s="21"/>
    </row>
    <row r="224" spans="1:22" ht="14.25" x14ac:dyDescent="0.2">
      <c r="A224" s="18"/>
      <c r="B224" s="18"/>
      <c r="C224" s="18" t="s">
        <v>889</v>
      </c>
      <c r="D224" s="19" t="s">
        <v>888</v>
      </c>
      <c r="E224" s="9">
        <f>Source!AU223</f>
        <v>10</v>
      </c>
      <c r="F224" s="21"/>
      <c r="G224" s="20"/>
      <c r="H224" s="9"/>
      <c r="I224" s="9"/>
      <c r="J224" s="21">
        <f>SUM(T218:T223)</f>
        <v>499.2</v>
      </c>
      <c r="K224" s="21"/>
    </row>
    <row r="225" spans="1:22" ht="14.25" x14ac:dyDescent="0.2">
      <c r="A225" s="18"/>
      <c r="B225" s="18"/>
      <c r="C225" s="18" t="s">
        <v>893</v>
      </c>
      <c r="D225" s="19" t="s">
        <v>888</v>
      </c>
      <c r="E225" s="9">
        <f>108</f>
        <v>108</v>
      </c>
      <c r="F225" s="21"/>
      <c r="G225" s="20"/>
      <c r="H225" s="9"/>
      <c r="I225" s="9"/>
      <c r="J225" s="21">
        <f>SUM(V218:V224)</f>
        <v>1284.8499999999999</v>
      </c>
      <c r="K225" s="21"/>
    </row>
    <row r="226" spans="1:22" ht="14.25" x14ac:dyDescent="0.2">
      <c r="A226" s="18"/>
      <c r="B226" s="18"/>
      <c r="C226" s="18" t="s">
        <v>890</v>
      </c>
      <c r="D226" s="19" t="s">
        <v>891</v>
      </c>
      <c r="E226" s="9">
        <f>Source!AQ223</f>
        <v>0.37</v>
      </c>
      <c r="F226" s="21"/>
      <c r="G226" s="20" t="str">
        <f>Source!DI223</f>
        <v/>
      </c>
      <c r="H226" s="9">
        <f>Source!AV223</f>
        <v>1</v>
      </c>
      <c r="I226" s="9"/>
      <c r="J226" s="21"/>
      <c r="K226" s="21">
        <f>Source!U223</f>
        <v>8.879999999999999</v>
      </c>
    </row>
    <row r="227" spans="1:22" ht="15" x14ac:dyDescent="0.25">
      <c r="A227" s="24"/>
      <c r="B227" s="24"/>
      <c r="C227" s="24"/>
      <c r="D227" s="24"/>
      <c r="E227" s="24"/>
      <c r="F227" s="24"/>
      <c r="G227" s="24"/>
      <c r="H227" s="24"/>
      <c r="I227" s="41">
        <f>J220+J221+J223+J224+J225</f>
        <v>12146.77</v>
      </c>
      <c r="J227" s="41"/>
      <c r="K227" s="25">
        <f>IF(Source!I223&lt;&gt;0, ROUND(I227/Source!I223, 2), 0)</f>
        <v>506.12</v>
      </c>
      <c r="P227" s="23">
        <f>I227</f>
        <v>12146.77</v>
      </c>
    </row>
    <row r="228" spans="1:22" ht="42.75" x14ac:dyDescent="0.2">
      <c r="A228" s="18">
        <v>21</v>
      </c>
      <c r="B228" s="18" t="str">
        <f>Source!F224</f>
        <v>1.21-2303-24-1/1</v>
      </c>
      <c r="C228" s="18" t="str">
        <f>Source!G224</f>
        <v>Техническое обслуживание электроводонагревателей объемом до 80 литров</v>
      </c>
      <c r="D228" s="19" t="str">
        <f>Source!H224</f>
        <v>шт.</v>
      </c>
      <c r="E228" s="9">
        <f>Source!I224</f>
        <v>8</v>
      </c>
      <c r="F228" s="21"/>
      <c r="G228" s="20"/>
      <c r="H228" s="9"/>
      <c r="I228" s="9"/>
      <c r="J228" s="21"/>
      <c r="K228" s="21"/>
      <c r="Q228">
        <f>ROUND((Source!BZ224/100)*ROUND((Source!AF224*Source!AV224)*Source!I224, 2), 2)</f>
        <v>6966.57</v>
      </c>
      <c r="R228">
        <f>Source!X224</f>
        <v>6966.57</v>
      </c>
      <c r="S228">
        <f>ROUND((Source!CA224/100)*ROUND((Source!AF224*Source!AV224)*Source!I224, 2), 2)</f>
        <v>995.22</v>
      </c>
      <c r="T228">
        <f>Source!Y224</f>
        <v>995.22</v>
      </c>
      <c r="U228">
        <f>ROUND((175/100)*ROUND((Source!AE224*Source!AV224)*Source!I224, 2), 2)</f>
        <v>12526.78</v>
      </c>
      <c r="V228">
        <f>ROUND((108/100)*ROUND(Source!CS224*Source!I224, 2), 2)</f>
        <v>7730.81</v>
      </c>
    </row>
    <row r="229" spans="1:22" ht="14.25" x14ac:dyDescent="0.2">
      <c r="A229" s="18"/>
      <c r="B229" s="18"/>
      <c r="C229" s="18" t="s">
        <v>884</v>
      </c>
      <c r="D229" s="19"/>
      <c r="E229" s="9"/>
      <c r="F229" s="21">
        <f>Source!AO224</f>
        <v>1244.03</v>
      </c>
      <c r="G229" s="20" t="str">
        <f>Source!DG224</f>
        <v/>
      </c>
      <c r="H229" s="9">
        <f>Source!AV224</f>
        <v>1</v>
      </c>
      <c r="I229" s="9">
        <f>IF(Source!BA224&lt;&gt; 0, Source!BA224, 1)</f>
        <v>1</v>
      </c>
      <c r="J229" s="21">
        <f>Source!S224</f>
        <v>9952.24</v>
      </c>
      <c r="K229" s="21"/>
    </row>
    <row r="230" spans="1:22" ht="14.25" x14ac:dyDescent="0.2">
      <c r="A230" s="18"/>
      <c r="B230" s="18"/>
      <c r="C230" s="18" t="s">
        <v>885</v>
      </c>
      <c r="D230" s="19"/>
      <c r="E230" s="9"/>
      <c r="F230" s="21">
        <f>Source!AM224</f>
        <v>1411.16</v>
      </c>
      <c r="G230" s="20" t="str">
        <f>Source!DE224</f>
        <v/>
      </c>
      <c r="H230" s="9">
        <f>Source!AV224</f>
        <v>1</v>
      </c>
      <c r="I230" s="9">
        <f>IF(Source!BB224&lt;&gt; 0, Source!BB224, 1)</f>
        <v>1</v>
      </c>
      <c r="J230" s="21">
        <f>Source!Q224</f>
        <v>11289.28</v>
      </c>
      <c r="K230" s="21"/>
    </row>
    <row r="231" spans="1:22" ht="14.25" x14ac:dyDescent="0.2">
      <c r="A231" s="18"/>
      <c r="B231" s="18"/>
      <c r="C231" s="18" t="s">
        <v>892</v>
      </c>
      <c r="D231" s="19"/>
      <c r="E231" s="9"/>
      <c r="F231" s="21">
        <f>Source!AN224</f>
        <v>894.77</v>
      </c>
      <c r="G231" s="20" t="str">
        <f>Source!DF224</f>
        <v/>
      </c>
      <c r="H231" s="9">
        <f>Source!AV224</f>
        <v>1</v>
      </c>
      <c r="I231" s="9">
        <f>IF(Source!BS224&lt;&gt; 0, Source!BS224, 1)</f>
        <v>1</v>
      </c>
      <c r="J231" s="26">
        <f>Source!R224</f>
        <v>7158.16</v>
      </c>
      <c r="K231" s="21"/>
    </row>
    <row r="232" spans="1:22" ht="14.25" x14ac:dyDescent="0.2">
      <c r="A232" s="18"/>
      <c r="B232" s="18"/>
      <c r="C232" s="18" t="s">
        <v>886</v>
      </c>
      <c r="D232" s="19"/>
      <c r="E232" s="9"/>
      <c r="F232" s="21">
        <f>Source!AL224</f>
        <v>0.63</v>
      </c>
      <c r="G232" s="20" t="str">
        <f>Source!DD224</f>
        <v/>
      </c>
      <c r="H232" s="9">
        <f>Source!AW224</f>
        <v>1</v>
      </c>
      <c r="I232" s="9">
        <f>IF(Source!BC224&lt;&gt; 0, Source!BC224, 1)</f>
        <v>1</v>
      </c>
      <c r="J232" s="21">
        <f>Source!P224</f>
        <v>5.04</v>
      </c>
      <c r="K232" s="21"/>
    </row>
    <row r="233" spans="1:22" ht="14.25" x14ac:dyDescent="0.2">
      <c r="A233" s="18"/>
      <c r="B233" s="18"/>
      <c r="C233" s="18" t="s">
        <v>887</v>
      </c>
      <c r="D233" s="19" t="s">
        <v>888</v>
      </c>
      <c r="E233" s="9">
        <f>Source!AT224</f>
        <v>70</v>
      </c>
      <c r="F233" s="21"/>
      <c r="G233" s="20"/>
      <c r="H233" s="9"/>
      <c r="I233" s="9"/>
      <c r="J233" s="21">
        <f>SUM(R228:R232)</f>
        <v>6966.57</v>
      </c>
      <c r="K233" s="21"/>
    </row>
    <row r="234" spans="1:22" ht="14.25" x14ac:dyDescent="0.2">
      <c r="A234" s="18"/>
      <c r="B234" s="18"/>
      <c r="C234" s="18" t="s">
        <v>889</v>
      </c>
      <c r="D234" s="19" t="s">
        <v>888</v>
      </c>
      <c r="E234" s="9">
        <f>Source!AU224</f>
        <v>10</v>
      </c>
      <c r="F234" s="21"/>
      <c r="G234" s="20"/>
      <c r="H234" s="9"/>
      <c r="I234" s="9"/>
      <c r="J234" s="21">
        <f>SUM(T228:T233)</f>
        <v>995.22</v>
      </c>
      <c r="K234" s="21"/>
    </row>
    <row r="235" spans="1:22" ht="14.25" x14ac:dyDescent="0.2">
      <c r="A235" s="18"/>
      <c r="B235" s="18"/>
      <c r="C235" s="18" t="s">
        <v>893</v>
      </c>
      <c r="D235" s="19" t="s">
        <v>888</v>
      </c>
      <c r="E235" s="9">
        <f>108</f>
        <v>108</v>
      </c>
      <c r="F235" s="21"/>
      <c r="G235" s="20"/>
      <c r="H235" s="9"/>
      <c r="I235" s="9"/>
      <c r="J235" s="21">
        <f>SUM(V228:V234)</f>
        <v>7730.81</v>
      </c>
      <c r="K235" s="21"/>
    </row>
    <row r="236" spans="1:22" ht="14.25" x14ac:dyDescent="0.2">
      <c r="A236" s="18"/>
      <c r="B236" s="18"/>
      <c r="C236" s="18" t="s">
        <v>890</v>
      </c>
      <c r="D236" s="19" t="s">
        <v>891</v>
      </c>
      <c r="E236" s="9">
        <f>Source!AQ224</f>
        <v>1.75</v>
      </c>
      <c r="F236" s="21"/>
      <c r="G236" s="20" t="str">
        <f>Source!DI224</f>
        <v/>
      </c>
      <c r="H236" s="9">
        <f>Source!AV224</f>
        <v>1</v>
      </c>
      <c r="I236" s="9"/>
      <c r="J236" s="21"/>
      <c r="K236" s="21">
        <f>Source!U224</f>
        <v>14</v>
      </c>
    </row>
    <row r="237" spans="1:22" ht="15" x14ac:dyDescent="0.25">
      <c r="A237" s="24"/>
      <c r="B237" s="24"/>
      <c r="C237" s="24"/>
      <c r="D237" s="24"/>
      <c r="E237" s="24"/>
      <c r="F237" s="24"/>
      <c r="G237" s="24"/>
      <c r="H237" s="24"/>
      <c r="I237" s="41">
        <f>J229+J230+J232+J233+J234+J235</f>
        <v>36939.160000000003</v>
      </c>
      <c r="J237" s="41"/>
      <c r="K237" s="25">
        <f>IF(Source!I224&lt;&gt;0, ROUND(I237/Source!I224, 2), 0)</f>
        <v>4617.3999999999996</v>
      </c>
      <c r="P237" s="23">
        <f>I237</f>
        <v>36939.160000000003</v>
      </c>
    </row>
    <row r="239" spans="1:22" ht="15" x14ac:dyDescent="0.25">
      <c r="A239" s="44" t="str">
        <f>CONCATENATE("Итого по подразделу: ",IF(Source!G226&lt;&gt;"Новый подраздел", Source!G226, ""))</f>
        <v>Итого по подразделу: Система К1</v>
      </c>
      <c r="B239" s="44"/>
      <c r="C239" s="44"/>
      <c r="D239" s="44"/>
      <c r="E239" s="44"/>
      <c r="F239" s="44"/>
      <c r="G239" s="44"/>
      <c r="H239" s="44"/>
      <c r="I239" s="42">
        <f>SUM(P185:P238)</f>
        <v>154104.49</v>
      </c>
      <c r="J239" s="43"/>
      <c r="K239" s="27"/>
    </row>
    <row r="242" spans="1:22" ht="15" x14ac:dyDescent="0.25">
      <c r="A242" s="44" t="str">
        <f>CONCATENATE("Итого по разделу: ",IF(Source!G256&lt;&gt;"Новый раздел", Source!G256, ""))</f>
        <v>Итого по разделу: Водоснабжение и водоотведение</v>
      </c>
      <c r="B242" s="44"/>
      <c r="C242" s="44"/>
      <c r="D242" s="44"/>
      <c r="E242" s="44"/>
      <c r="F242" s="44"/>
      <c r="G242" s="44"/>
      <c r="H242" s="44"/>
      <c r="I242" s="42">
        <f>SUM(P89:P241)</f>
        <v>170800.19</v>
      </c>
      <c r="J242" s="43"/>
      <c r="K242" s="27"/>
    </row>
    <row r="245" spans="1:22" ht="16.5" x14ac:dyDescent="0.25">
      <c r="A245" s="46" t="str">
        <f>CONCATENATE("Раздел: ",IF(Source!G286&lt;&gt;"Новый раздел", Source!G286, ""))</f>
        <v>Раздел: Вентиляция и кондиционирование</v>
      </c>
      <c r="B245" s="46"/>
      <c r="C245" s="46"/>
      <c r="D245" s="46"/>
      <c r="E245" s="46"/>
      <c r="F245" s="46"/>
      <c r="G245" s="46"/>
      <c r="H245" s="46"/>
      <c r="I245" s="46"/>
      <c r="J245" s="46"/>
      <c r="K245" s="46"/>
    </row>
    <row r="247" spans="1:22" ht="16.5" x14ac:dyDescent="0.25">
      <c r="A247" s="46" t="str">
        <f>CONCATENATE("Подраздел: ",IF(Source!G290&lt;&gt;"Новый подраздел", Source!G290, ""))</f>
        <v>Подраздел: Общеобменная вентиляция</v>
      </c>
      <c r="B247" s="46"/>
      <c r="C247" s="46"/>
      <c r="D247" s="46"/>
      <c r="E247" s="46"/>
      <c r="F247" s="46"/>
      <c r="G247" s="46"/>
      <c r="H247" s="46"/>
      <c r="I247" s="46"/>
      <c r="J247" s="46"/>
      <c r="K247" s="46"/>
    </row>
    <row r="248" spans="1:22" ht="42.75" x14ac:dyDescent="0.2">
      <c r="A248" s="18">
        <v>22</v>
      </c>
      <c r="B248" s="18" t="str">
        <f>Source!F296</f>
        <v>1.18-2403-21-6/1</v>
      </c>
      <c r="C248" s="18" t="str">
        <f>Source!G296</f>
        <v>Техническое обслуживание приточных установок производительностью до 20000 м3/ч - ежеквартальное</v>
      </c>
      <c r="D248" s="19" t="str">
        <f>Source!H296</f>
        <v>установка</v>
      </c>
      <c r="E248" s="9">
        <f>Source!I296</f>
        <v>4</v>
      </c>
      <c r="F248" s="21"/>
      <c r="G248" s="20"/>
      <c r="H248" s="9"/>
      <c r="I248" s="9"/>
      <c r="J248" s="21"/>
      <c r="K248" s="21"/>
      <c r="Q248">
        <f>ROUND((Source!BZ296/100)*ROUND((Source!AF296*Source!AV296)*Source!I296, 2), 2)</f>
        <v>18728.7</v>
      </c>
      <c r="R248">
        <f>Source!X296</f>
        <v>18728.7</v>
      </c>
      <c r="S248">
        <f>ROUND((Source!CA296/100)*ROUND((Source!AF296*Source!AV296)*Source!I296, 2), 2)</f>
        <v>2675.53</v>
      </c>
      <c r="T248">
        <f>Source!Y296</f>
        <v>2675.53</v>
      </c>
      <c r="U248">
        <f>ROUND((175/100)*ROUND((Source!AE296*Source!AV296)*Source!I296, 2), 2)</f>
        <v>0.98</v>
      </c>
      <c r="V248">
        <f>ROUND((108/100)*ROUND(Source!CS296*Source!I296, 2), 2)</f>
        <v>0.6</v>
      </c>
    </row>
    <row r="249" spans="1:22" ht="14.25" x14ac:dyDescent="0.2">
      <c r="A249" s="18"/>
      <c r="B249" s="18"/>
      <c r="C249" s="18" t="s">
        <v>884</v>
      </c>
      <c r="D249" s="19"/>
      <c r="E249" s="9"/>
      <c r="F249" s="21">
        <f>Source!AO296</f>
        <v>3344.41</v>
      </c>
      <c r="G249" s="20" t="str">
        <f>Source!DG296</f>
        <v>*2</v>
      </c>
      <c r="H249" s="9">
        <f>Source!AV296</f>
        <v>1</v>
      </c>
      <c r="I249" s="9">
        <f>IF(Source!BA296&lt;&gt; 0, Source!BA296, 1)</f>
        <v>1</v>
      </c>
      <c r="J249" s="21">
        <f>Source!S296</f>
        <v>26755.279999999999</v>
      </c>
      <c r="K249" s="21"/>
    </row>
    <row r="250" spans="1:22" ht="14.25" x14ac:dyDescent="0.2">
      <c r="A250" s="18"/>
      <c r="B250" s="18"/>
      <c r="C250" s="18" t="s">
        <v>885</v>
      </c>
      <c r="D250" s="19"/>
      <c r="E250" s="9"/>
      <c r="F250" s="21">
        <f>Source!AM296</f>
        <v>5.36</v>
      </c>
      <c r="G250" s="20" t="str">
        <f>Source!DE296</f>
        <v>*2</v>
      </c>
      <c r="H250" s="9">
        <f>Source!AV296</f>
        <v>1</v>
      </c>
      <c r="I250" s="9">
        <f>IF(Source!BB296&lt;&gt; 0, Source!BB296, 1)</f>
        <v>1</v>
      </c>
      <c r="J250" s="21">
        <f>Source!Q296</f>
        <v>42.88</v>
      </c>
      <c r="K250" s="21"/>
    </row>
    <row r="251" spans="1:22" ht="14.25" x14ac:dyDescent="0.2">
      <c r="A251" s="18"/>
      <c r="B251" s="18"/>
      <c r="C251" s="18" t="s">
        <v>892</v>
      </c>
      <c r="D251" s="19"/>
      <c r="E251" s="9"/>
      <c r="F251" s="21">
        <f>Source!AN296</f>
        <v>7.0000000000000007E-2</v>
      </c>
      <c r="G251" s="20" t="str">
        <f>Source!DF296</f>
        <v>*2</v>
      </c>
      <c r="H251" s="9">
        <f>Source!AV296</f>
        <v>1</v>
      </c>
      <c r="I251" s="9">
        <f>IF(Source!BS296&lt;&gt; 0, Source!BS296, 1)</f>
        <v>1</v>
      </c>
      <c r="J251" s="26">
        <f>Source!R296</f>
        <v>0.56000000000000005</v>
      </c>
      <c r="K251" s="21"/>
    </row>
    <row r="252" spans="1:22" ht="14.25" x14ac:dyDescent="0.2">
      <c r="A252" s="18"/>
      <c r="B252" s="18"/>
      <c r="C252" s="18" t="s">
        <v>886</v>
      </c>
      <c r="D252" s="19"/>
      <c r="E252" s="9"/>
      <c r="F252" s="21">
        <f>Source!AL296</f>
        <v>32.119999999999997</v>
      </c>
      <c r="G252" s="20" t="str">
        <f>Source!DD296</f>
        <v>*2</v>
      </c>
      <c r="H252" s="9">
        <f>Source!AW296</f>
        <v>1</v>
      </c>
      <c r="I252" s="9">
        <f>IF(Source!BC296&lt;&gt; 0, Source!BC296, 1)</f>
        <v>1</v>
      </c>
      <c r="J252" s="21">
        <f>Source!P296</f>
        <v>256.95999999999998</v>
      </c>
      <c r="K252" s="21"/>
    </row>
    <row r="253" spans="1:22" ht="14.25" x14ac:dyDescent="0.2">
      <c r="A253" s="18"/>
      <c r="B253" s="18"/>
      <c r="C253" s="18" t="s">
        <v>887</v>
      </c>
      <c r="D253" s="19" t="s">
        <v>888</v>
      </c>
      <c r="E253" s="9">
        <f>Source!AT296</f>
        <v>70</v>
      </c>
      <c r="F253" s="21"/>
      <c r="G253" s="20"/>
      <c r="H253" s="9"/>
      <c r="I253" s="9"/>
      <c r="J253" s="21">
        <f>SUM(R248:R252)</f>
        <v>18728.7</v>
      </c>
      <c r="K253" s="21"/>
    </row>
    <row r="254" spans="1:22" ht="14.25" x14ac:dyDescent="0.2">
      <c r="A254" s="18"/>
      <c r="B254" s="18"/>
      <c r="C254" s="18" t="s">
        <v>889</v>
      </c>
      <c r="D254" s="19" t="s">
        <v>888</v>
      </c>
      <c r="E254" s="9">
        <f>Source!AU296</f>
        <v>10</v>
      </c>
      <c r="F254" s="21"/>
      <c r="G254" s="20"/>
      <c r="H254" s="9"/>
      <c r="I254" s="9"/>
      <c r="J254" s="21">
        <f>SUM(T248:T253)</f>
        <v>2675.53</v>
      </c>
      <c r="K254" s="21"/>
    </row>
    <row r="255" spans="1:22" ht="14.25" x14ac:dyDescent="0.2">
      <c r="A255" s="18"/>
      <c r="B255" s="18"/>
      <c r="C255" s="18" t="s">
        <v>893</v>
      </c>
      <c r="D255" s="19" t="s">
        <v>888</v>
      </c>
      <c r="E255" s="9">
        <f>108</f>
        <v>108</v>
      </c>
      <c r="F255" s="21"/>
      <c r="G255" s="20"/>
      <c r="H255" s="9"/>
      <c r="I255" s="9"/>
      <c r="J255" s="21">
        <f>SUM(V248:V254)</f>
        <v>0.6</v>
      </c>
      <c r="K255" s="21"/>
    </row>
    <row r="256" spans="1:22" ht="14.25" x14ac:dyDescent="0.2">
      <c r="A256" s="18"/>
      <c r="B256" s="18"/>
      <c r="C256" s="18" t="s">
        <v>890</v>
      </c>
      <c r="D256" s="19" t="s">
        <v>891</v>
      </c>
      <c r="E256" s="9">
        <f>Source!AQ296</f>
        <v>5.04</v>
      </c>
      <c r="F256" s="21"/>
      <c r="G256" s="20" t="str">
        <f>Source!DI296</f>
        <v>*2</v>
      </c>
      <c r="H256" s="9">
        <f>Source!AV296</f>
        <v>1</v>
      </c>
      <c r="I256" s="9"/>
      <c r="J256" s="21"/>
      <c r="K256" s="21">
        <f>Source!U296</f>
        <v>40.32</v>
      </c>
    </row>
    <row r="257" spans="1:22" ht="15" x14ac:dyDescent="0.25">
      <c r="A257" s="24"/>
      <c r="B257" s="24"/>
      <c r="C257" s="24"/>
      <c r="D257" s="24"/>
      <c r="E257" s="24"/>
      <c r="F257" s="24"/>
      <c r="G257" s="24"/>
      <c r="H257" s="24"/>
      <c r="I257" s="41">
        <f>J249+J250+J252+J253+J254+J255</f>
        <v>48459.95</v>
      </c>
      <c r="J257" s="41"/>
      <c r="K257" s="25">
        <f>IF(Source!I296&lt;&gt;0, ROUND(I257/Source!I296, 2), 0)</f>
        <v>12114.99</v>
      </c>
      <c r="P257" s="23">
        <f>I257</f>
        <v>48459.95</v>
      </c>
    </row>
    <row r="258" spans="1:22" ht="42.75" x14ac:dyDescent="0.2">
      <c r="A258" s="18">
        <v>23</v>
      </c>
      <c r="B258" s="18" t="str">
        <f>Source!F300</f>
        <v>1.18-2403-20-4/1</v>
      </c>
      <c r="C258" s="18" t="str">
        <f>Source!G300</f>
        <v>Техническое обслуживание вытяжных установок производительностью до 20000 м3/ч - ежеквартальное</v>
      </c>
      <c r="D258" s="19" t="str">
        <f>Source!H300</f>
        <v>установка</v>
      </c>
      <c r="E258" s="9">
        <f>Source!I300</f>
        <v>4</v>
      </c>
      <c r="F258" s="21"/>
      <c r="G258" s="20"/>
      <c r="H258" s="9"/>
      <c r="I258" s="9"/>
      <c r="J258" s="21"/>
      <c r="K258" s="21"/>
      <c r="Q258">
        <f>ROUND((Source!BZ300/100)*ROUND((Source!AF300*Source!AV300)*Source!I300, 2), 2)</f>
        <v>10330.540000000001</v>
      </c>
      <c r="R258">
        <f>Source!X300</f>
        <v>10330.540000000001</v>
      </c>
      <c r="S258">
        <f>ROUND((Source!CA300/100)*ROUND((Source!AF300*Source!AV300)*Source!I300, 2), 2)</f>
        <v>1475.79</v>
      </c>
      <c r="T258">
        <f>Source!Y300</f>
        <v>1475.79</v>
      </c>
      <c r="U258">
        <f>ROUND((175/100)*ROUND((Source!AE300*Source!AV300)*Source!I300, 2), 2)</f>
        <v>0</v>
      </c>
      <c r="V258">
        <f>ROUND((108/100)*ROUND(Source!CS300*Source!I300, 2), 2)</f>
        <v>0</v>
      </c>
    </row>
    <row r="259" spans="1:22" ht="14.25" x14ac:dyDescent="0.2">
      <c r="A259" s="18"/>
      <c r="B259" s="18"/>
      <c r="C259" s="18" t="s">
        <v>884</v>
      </c>
      <c r="D259" s="19"/>
      <c r="E259" s="9"/>
      <c r="F259" s="21">
        <f>Source!AO300</f>
        <v>1844.74</v>
      </c>
      <c r="G259" s="20" t="str">
        <f>Source!DG300</f>
        <v>)*2</v>
      </c>
      <c r="H259" s="9">
        <f>Source!AV300</f>
        <v>1</v>
      </c>
      <c r="I259" s="9">
        <f>IF(Source!BA300&lt;&gt; 0, Source!BA300, 1)</f>
        <v>1</v>
      </c>
      <c r="J259" s="21">
        <f>Source!S300</f>
        <v>14757.92</v>
      </c>
      <c r="K259" s="21"/>
    </row>
    <row r="260" spans="1:22" ht="14.25" x14ac:dyDescent="0.2">
      <c r="A260" s="18"/>
      <c r="B260" s="18"/>
      <c r="C260" s="18" t="s">
        <v>886</v>
      </c>
      <c r="D260" s="19"/>
      <c r="E260" s="9"/>
      <c r="F260" s="21">
        <f>Source!AL300</f>
        <v>0.13</v>
      </c>
      <c r="G260" s="20" t="str">
        <f>Source!DD300</f>
        <v>)*2</v>
      </c>
      <c r="H260" s="9">
        <f>Source!AW300</f>
        <v>1</v>
      </c>
      <c r="I260" s="9">
        <f>IF(Source!BC300&lt;&gt; 0, Source!BC300, 1)</f>
        <v>1</v>
      </c>
      <c r="J260" s="21">
        <f>Source!P300</f>
        <v>1.04</v>
      </c>
      <c r="K260" s="21"/>
    </row>
    <row r="261" spans="1:22" ht="14.25" x14ac:dyDescent="0.2">
      <c r="A261" s="18"/>
      <c r="B261" s="18"/>
      <c r="C261" s="18" t="s">
        <v>887</v>
      </c>
      <c r="D261" s="19" t="s">
        <v>888</v>
      </c>
      <c r="E261" s="9">
        <f>Source!AT300</f>
        <v>70</v>
      </c>
      <c r="F261" s="21"/>
      <c r="G261" s="20"/>
      <c r="H261" s="9"/>
      <c r="I261" s="9"/>
      <c r="J261" s="21">
        <f>SUM(R258:R260)</f>
        <v>10330.540000000001</v>
      </c>
      <c r="K261" s="21"/>
    </row>
    <row r="262" spans="1:22" ht="14.25" x14ac:dyDescent="0.2">
      <c r="A262" s="18"/>
      <c r="B262" s="18"/>
      <c r="C262" s="18" t="s">
        <v>889</v>
      </c>
      <c r="D262" s="19" t="s">
        <v>888</v>
      </c>
      <c r="E262" s="9">
        <f>Source!AU300</f>
        <v>10</v>
      </c>
      <c r="F262" s="21"/>
      <c r="G262" s="20"/>
      <c r="H262" s="9"/>
      <c r="I262" s="9"/>
      <c r="J262" s="21">
        <f>SUM(T258:T261)</f>
        <v>1475.79</v>
      </c>
      <c r="K262" s="21"/>
    </row>
    <row r="263" spans="1:22" ht="14.25" x14ac:dyDescent="0.2">
      <c r="A263" s="18"/>
      <c r="B263" s="18"/>
      <c r="C263" s="18" t="s">
        <v>890</v>
      </c>
      <c r="D263" s="19" t="s">
        <v>891</v>
      </c>
      <c r="E263" s="9">
        <f>Source!AQ300</f>
        <v>2.78</v>
      </c>
      <c r="F263" s="21"/>
      <c r="G263" s="20" t="str">
        <f>Source!DI300</f>
        <v>)*2</v>
      </c>
      <c r="H263" s="9">
        <f>Source!AV300</f>
        <v>1</v>
      </c>
      <c r="I263" s="9"/>
      <c r="J263" s="21"/>
      <c r="K263" s="21">
        <f>Source!U300</f>
        <v>22.24</v>
      </c>
    </row>
    <row r="264" spans="1:22" ht="15" x14ac:dyDescent="0.25">
      <c r="A264" s="24"/>
      <c r="B264" s="24"/>
      <c r="C264" s="24"/>
      <c r="D264" s="24"/>
      <c r="E264" s="24"/>
      <c r="F264" s="24"/>
      <c r="G264" s="24"/>
      <c r="H264" s="24"/>
      <c r="I264" s="41">
        <f>J259+J260+J261+J262</f>
        <v>26565.29</v>
      </c>
      <c r="J264" s="41"/>
      <c r="K264" s="25">
        <f>IF(Source!I300&lt;&gt;0, ROUND(I264/Source!I300, 2), 0)</f>
        <v>6641.32</v>
      </c>
      <c r="P264" s="23">
        <f>I264</f>
        <v>26565.29</v>
      </c>
    </row>
    <row r="265" spans="1:22" ht="42.75" x14ac:dyDescent="0.2">
      <c r="A265" s="18">
        <v>24</v>
      </c>
      <c r="B265" s="18" t="str">
        <f>Source!F306</f>
        <v>1.18-2403-21-5/1</v>
      </c>
      <c r="C265" s="18" t="str">
        <f>Source!G306</f>
        <v>Техническое обслуживание приточных установок производительностью до 10000 м3/ч - ежеквартальное</v>
      </c>
      <c r="D265" s="19" t="str">
        <f>Source!H306</f>
        <v>установка</v>
      </c>
      <c r="E265" s="9">
        <f>Source!I306</f>
        <v>1</v>
      </c>
      <c r="F265" s="21"/>
      <c r="G265" s="20"/>
      <c r="H265" s="9"/>
      <c r="I265" s="9"/>
      <c r="J265" s="21"/>
      <c r="K265" s="21"/>
      <c r="Q265">
        <f>ROUND((Source!BZ306/100)*ROUND((Source!AF306*Source!AV306)*Source!I306, 2), 2)</f>
        <v>3511.65</v>
      </c>
      <c r="R265">
        <f>Source!X306</f>
        <v>3511.65</v>
      </c>
      <c r="S265">
        <f>ROUND((Source!CA306/100)*ROUND((Source!AF306*Source!AV306)*Source!I306, 2), 2)</f>
        <v>501.66</v>
      </c>
      <c r="T265">
        <f>Source!Y306</f>
        <v>501.66</v>
      </c>
      <c r="U265">
        <f>ROUND((175/100)*ROUND((Source!AE306*Source!AV306)*Source!I306, 2), 2)</f>
        <v>0.14000000000000001</v>
      </c>
      <c r="V265">
        <f>ROUND((108/100)*ROUND(Source!CS306*Source!I306, 2), 2)</f>
        <v>0.09</v>
      </c>
    </row>
    <row r="266" spans="1:22" ht="14.25" x14ac:dyDescent="0.2">
      <c r="A266" s="18"/>
      <c r="B266" s="18"/>
      <c r="C266" s="18" t="s">
        <v>884</v>
      </c>
      <c r="D266" s="19"/>
      <c r="E266" s="9"/>
      <c r="F266" s="21">
        <f>Source!AO306</f>
        <v>2508.3200000000002</v>
      </c>
      <c r="G266" s="20" t="str">
        <f>Source!DG306</f>
        <v>)*2</v>
      </c>
      <c r="H266" s="9">
        <f>Source!AV306</f>
        <v>1</v>
      </c>
      <c r="I266" s="9">
        <f>IF(Source!BA306&lt;&gt; 0, Source!BA306, 1)</f>
        <v>1</v>
      </c>
      <c r="J266" s="21">
        <f>Source!S306</f>
        <v>5016.6400000000003</v>
      </c>
      <c r="K266" s="21"/>
    </row>
    <row r="267" spans="1:22" ht="14.25" x14ac:dyDescent="0.2">
      <c r="A267" s="18"/>
      <c r="B267" s="18"/>
      <c r="C267" s="18" t="s">
        <v>885</v>
      </c>
      <c r="D267" s="19"/>
      <c r="E267" s="9"/>
      <c r="F267" s="21">
        <f>Source!AM306</f>
        <v>2.98</v>
      </c>
      <c r="G267" s="20" t="str">
        <f>Source!DE306</f>
        <v>)*2</v>
      </c>
      <c r="H267" s="9">
        <f>Source!AV306</f>
        <v>1</v>
      </c>
      <c r="I267" s="9">
        <f>IF(Source!BB306&lt;&gt; 0, Source!BB306, 1)</f>
        <v>1</v>
      </c>
      <c r="J267" s="21">
        <f>Source!Q306</f>
        <v>5.96</v>
      </c>
      <c r="K267" s="21"/>
    </row>
    <row r="268" spans="1:22" ht="14.25" x14ac:dyDescent="0.2">
      <c r="A268" s="18"/>
      <c r="B268" s="18"/>
      <c r="C268" s="18" t="s">
        <v>892</v>
      </c>
      <c r="D268" s="19"/>
      <c r="E268" s="9"/>
      <c r="F268" s="21">
        <f>Source!AN306</f>
        <v>0.04</v>
      </c>
      <c r="G268" s="20" t="str">
        <f>Source!DF306</f>
        <v>)*2</v>
      </c>
      <c r="H268" s="9">
        <f>Source!AV306</f>
        <v>1</v>
      </c>
      <c r="I268" s="9">
        <f>IF(Source!BS306&lt;&gt; 0, Source!BS306, 1)</f>
        <v>1</v>
      </c>
      <c r="J268" s="26">
        <f>Source!R306</f>
        <v>0.08</v>
      </c>
      <c r="K268" s="21"/>
    </row>
    <row r="269" spans="1:22" ht="14.25" x14ac:dyDescent="0.2">
      <c r="A269" s="18"/>
      <c r="B269" s="18"/>
      <c r="C269" s="18" t="s">
        <v>886</v>
      </c>
      <c r="D269" s="19"/>
      <c r="E269" s="9"/>
      <c r="F269" s="21">
        <f>Source!AL306</f>
        <v>17.95</v>
      </c>
      <c r="G269" s="20" t="str">
        <f>Source!DD306</f>
        <v>)*2</v>
      </c>
      <c r="H269" s="9">
        <f>Source!AW306</f>
        <v>1</v>
      </c>
      <c r="I269" s="9">
        <f>IF(Source!BC306&lt;&gt; 0, Source!BC306, 1)</f>
        <v>1</v>
      </c>
      <c r="J269" s="21">
        <f>Source!P306</f>
        <v>35.9</v>
      </c>
      <c r="K269" s="21"/>
    </row>
    <row r="270" spans="1:22" ht="14.25" x14ac:dyDescent="0.2">
      <c r="A270" s="18"/>
      <c r="B270" s="18"/>
      <c r="C270" s="18" t="s">
        <v>887</v>
      </c>
      <c r="D270" s="19" t="s">
        <v>888</v>
      </c>
      <c r="E270" s="9">
        <f>Source!AT306</f>
        <v>70</v>
      </c>
      <c r="F270" s="21"/>
      <c r="G270" s="20"/>
      <c r="H270" s="9"/>
      <c r="I270" s="9"/>
      <c r="J270" s="21">
        <f>SUM(R265:R269)</f>
        <v>3511.65</v>
      </c>
      <c r="K270" s="21"/>
    </row>
    <row r="271" spans="1:22" ht="14.25" x14ac:dyDescent="0.2">
      <c r="A271" s="18"/>
      <c r="B271" s="18"/>
      <c r="C271" s="18" t="s">
        <v>889</v>
      </c>
      <c r="D271" s="19" t="s">
        <v>888</v>
      </c>
      <c r="E271" s="9">
        <f>Source!AU306</f>
        <v>10</v>
      </c>
      <c r="F271" s="21"/>
      <c r="G271" s="20"/>
      <c r="H271" s="9"/>
      <c r="I271" s="9"/>
      <c r="J271" s="21">
        <f>SUM(T265:T270)</f>
        <v>501.66</v>
      </c>
      <c r="K271" s="21"/>
    </row>
    <row r="272" spans="1:22" ht="14.25" x14ac:dyDescent="0.2">
      <c r="A272" s="18"/>
      <c r="B272" s="18"/>
      <c r="C272" s="18" t="s">
        <v>893</v>
      </c>
      <c r="D272" s="19" t="s">
        <v>888</v>
      </c>
      <c r="E272" s="9">
        <f>108</f>
        <v>108</v>
      </c>
      <c r="F272" s="21"/>
      <c r="G272" s="20"/>
      <c r="H272" s="9"/>
      <c r="I272" s="9"/>
      <c r="J272" s="21">
        <f>SUM(V265:V271)</f>
        <v>0.09</v>
      </c>
      <c r="K272" s="21"/>
    </row>
    <row r="273" spans="1:22" ht="14.25" x14ac:dyDescent="0.2">
      <c r="A273" s="18"/>
      <c r="B273" s="18"/>
      <c r="C273" s="18" t="s">
        <v>890</v>
      </c>
      <c r="D273" s="19" t="s">
        <v>891</v>
      </c>
      <c r="E273" s="9">
        <f>Source!AQ306</f>
        <v>3.78</v>
      </c>
      <c r="F273" s="21"/>
      <c r="G273" s="20" t="str">
        <f>Source!DI306</f>
        <v>)*2</v>
      </c>
      <c r="H273" s="9">
        <f>Source!AV306</f>
        <v>1</v>
      </c>
      <c r="I273" s="9"/>
      <c r="J273" s="21"/>
      <c r="K273" s="21">
        <f>Source!U306</f>
        <v>7.56</v>
      </c>
    </row>
    <row r="274" spans="1:22" ht="15" x14ac:dyDescent="0.25">
      <c r="A274" s="24"/>
      <c r="B274" s="24"/>
      <c r="C274" s="24"/>
      <c r="D274" s="24"/>
      <c r="E274" s="24"/>
      <c r="F274" s="24"/>
      <c r="G274" s="24"/>
      <c r="H274" s="24"/>
      <c r="I274" s="41">
        <f>J266+J267+J269+J270+J271+J272</f>
        <v>9071.9</v>
      </c>
      <c r="J274" s="41"/>
      <c r="K274" s="25">
        <f>IF(Source!I306&lt;&gt;0, ROUND(I274/Source!I306, 2), 0)</f>
        <v>9071.9</v>
      </c>
      <c r="P274" s="23">
        <f>I274</f>
        <v>9071.9</v>
      </c>
    </row>
    <row r="275" spans="1:22" ht="42.75" x14ac:dyDescent="0.2">
      <c r="A275" s="18">
        <v>25</v>
      </c>
      <c r="B275" s="18" t="str">
        <f>Source!F310</f>
        <v>1.18-2403-21-4/1</v>
      </c>
      <c r="C275" s="18" t="str">
        <f>Source!G310</f>
        <v>Техническое обслуживание приточных установок производительностью до 5000 м3/ч - ежеквартальное</v>
      </c>
      <c r="D275" s="19" t="str">
        <f>Source!H310</f>
        <v>установка</v>
      </c>
      <c r="E275" s="9">
        <f>Source!I310</f>
        <v>1</v>
      </c>
      <c r="F275" s="21"/>
      <c r="G275" s="20"/>
      <c r="H275" s="9"/>
      <c r="I275" s="9"/>
      <c r="J275" s="21"/>
      <c r="K275" s="21"/>
      <c r="Q275">
        <f>ROUND((Source!BZ310/100)*ROUND((Source!AF310*Source!AV310)*Source!I310, 2), 2)</f>
        <v>2917.08</v>
      </c>
      <c r="R275">
        <f>Source!X310</f>
        <v>2917.08</v>
      </c>
      <c r="S275">
        <f>ROUND((Source!CA310/100)*ROUND((Source!AF310*Source!AV310)*Source!I310, 2), 2)</f>
        <v>416.73</v>
      </c>
      <c r="T275">
        <f>Source!Y310</f>
        <v>416.73</v>
      </c>
      <c r="U275">
        <f>ROUND((175/100)*ROUND((Source!AE310*Source!AV310)*Source!I310, 2), 2)</f>
        <v>7.0000000000000007E-2</v>
      </c>
      <c r="V275">
        <f>ROUND((108/100)*ROUND(Source!CS310*Source!I310, 2), 2)</f>
        <v>0.04</v>
      </c>
    </row>
    <row r="276" spans="1:22" ht="14.25" x14ac:dyDescent="0.2">
      <c r="A276" s="18"/>
      <c r="B276" s="18"/>
      <c r="C276" s="18" t="s">
        <v>884</v>
      </c>
      <c r="D276" s="19"/>
      <c r="E276" s="9"/>
      <c r="F276" s="21">
        <f>Source!AO310</f>
        <v>2083.63</v>
      </c>
      <c r="G276" s="20" t="str">
        <f>Source!DG310</f>
        <v>)*2</v>
      </c>
      <c r="H276" s="9">
        <f>Source!AV310</f>
        <v>1</v>
      </c>
      <c r="I276" s="9">
        <f>IF(Source!BA310&lt;&gt; 0, Source!BA310, 1)</f>
        <v>1</v>
      </c>
      <c r="J276" s="21">
        <f>Source!S310</f>
        <v>4167.26</v>
      </c>
      <c r="K276" s="21"/>
    </row>
    <row r="277" spans="1:22" ht="14.25" x14ac:dyDescent="0.2">
      <c r="A277" s="18"/>
      <c r="B277" s="18"/>
      <c r="C277" s="18" t="s">
        <v>885</v>
      </c>
      <c r="D277" s="19"/>
      <c r="E277" s="9"/>
      <c r="F277" s="21">
        <f>Source!AM310</f>
        <v>1.79</v>
      </c>
      <c r="G277" s="20" t="str">
        <f>Source!DE310</f>
        <v>)*2</v>
      </c>
      <c r="H277" s="9">
        <f>Source!AV310</f>
        <v>1</v>
      </c>
      <c r="I277" s="9">
        <f>IF(Source!BB310&lt;&gt; 0, Source!BB310, 1)</f>
        <v>1</v>
      </c>
      <c r="J277" s="21">
        <f>Source!Q310</f>
        <v>3.58</v>
      </c>
      <c r="K277" s="21"/>
    </row>
    <row r="278" spans="1:22" ht="14.25" x14ac:dyDescent="0.2">
      <c r="A278" s="18"/>
      <c r="B278" s="18"/>
      <c r="C278" s="18" t="s">
        <v>892</v>
      </c>
      <c r="D278" s="19"/>
      <c r="E278" s="9"/>
      <c r="F278" s="21">
        <f>Source!AN310</f>
        <v>0.02</v>
      </c>
      <c r="G278" s="20" t="str">
        <f>Source!DF310</f>
        <v>)*2</v>
      </c>
      <c r="H278" s="9">
        <f>Source!AV310</f>
        <v>1</v>
      </c>
      <c r="I278" s="9">
        <f>IF(Source!BS310&lt;&gt; 0, Source!BS310, 1)</f>
        <v>1</v>
      </c>
      <c r="J278" s="26">
        <f>Source!R310</f>
        <v>0.04</v>
      </c>
      <c r="K278" s="21"/>
    </row>
    <row r="279" spans="1:22" ht="14.25" x14ac:dyDescent="0.2">
      <c r="A279" s="18"/>
      <c r="B279" s="18"/>
      <c r="C279" s="18" t="s">
        <v>886</v>
      </c>
      <c r="D279" s="19"/>
      <c r="E279" s="9"/>
      <c r="F279" s="21">
        <f>Source!AL310</f>
        <v>10.08</v>
      </c>
      <c r="G279" s="20" t="str">
        <f>Source!DD310</f>
        <v>)*2</v>
      </c>
      <c r="H279" s="9">
        <f>Source!AW310</f>
        <v>1</v>
      </c>
      <c r="I279" s="9">
        <f>IF(Source!BC310&lt;&gt; 0, Source!BC310, 1)</f>
        <v>1</v>
      </c>
      <c r="J279" s="21">
        <f>Source!P310</f>
        <v>20.16</v>
      </c>
      <c r="K279" s="21"/>
    </row>
    <row r="280" spans="1:22" ht="14.25" x14ac:dyDescent="0.2">
      <c r="A280" s="18"/>
      <c r="B280" s="18"/>
      <c r="C280" s="18" t="s">
        <v>887</v>
      </c>
      <c r="D280" s="19" t="s">
        <v>888</v>
      </c>
      <c r="E280" s="9">
        <f>Source!AT310</f>
        <v>70</v>
      </c>
      <c r="F280" s="21"/>
      <c r="G280" s="20"/>
      <c r="H280" s="9"/>
      <c r="I280" s="9"/>
      <c r="J280" s="21">
        <f>SUM(R275:R279)</f>
        <v>2917.08</v>
      </c>
      <c r="K280" s="21"/>
    </row>
    <row r="281" spans="1:22" ht="14.25" x14ac:dyDescent="0.2">
      <c r="A281" s="18"/>
      <c r="B281" s="18"/>
      <c r="C281" s="18" t="s">
        <v>889</v>
      </c>
      <c r="D281" s="19" t="s">
        <v>888</v>
      </c>
      <c r="E281" s="9">
        <f>Source!AU310</f>
        <v>10</v>
      </c>
      <c r="F281" s="21"/>
      <c r="G281" s="20"/>
      <c r="H281" s="9"/>
      <c r="I281" s="9"/>
      <c r="J281" s="21">
        <f>SUM(T275:T280)</f>
        <v>416.73</v>
      </c>
      <c r="K281" s="21"/>
    </row>
    <row r="282" spans="1:22" ht="14.25" x14ac:dyDescent="0.2">
      <c r="A282" s="18"/>
      <c r="B282" s="18"/>
      <c r="C282" s="18" t="s">
        <v>893</v>
      </c>
      <c r="D282" s="19" t="s">
        <v>888</v>
      </c>
      <c r="E282" s="9">
        <f>108</f>
        <v>108</v>
      </c>
      <c r="F282" s="21"/>
      <c r="G282" s="20"/>
      <c r="H282" s="9"/>
      <c r="I282" s="9"/>
      <c r="J282" s="21">
        <f>SUM(V275:V281)</f>
        <v>0.04</v>
      </c>
      <c r="K282" s="21"/>
    </row>
    <row r="283" spans="1:22" ht="14.25" x14ac:dyDescent="0.2">
      <c r="A283" s="18"/>
      <c r="B283" s="18"/>
      <c r="C283" s="18" t="s">
        <v>890</v>
      </c>
      <c r="D283" s="19" t="s">
        <v>891</v>
      </c>
      <c r="E283" s="9">
        <f>Source!AQ310</f>
        <v>3.14</v>
      </c>
      <c r="F283" s="21"/>
      <c r="G283" s="20" t="str">
        <f>Source!DI310</f>
        <v>)*2</v>
      </c>
      <c r="H283" s="9">
        <f>Source!AV310</f>
        <v>1</v>
      </c>
      <c r="I283" s="9"/>
      <c r="J283" s="21"/>
      <c r="K283" s="21">
        <f>Source!U310</f>
        <v>6.28</v>
      </c>
    </row>
    <row r="284" spans="1:22" ht="15" x14ac:dyDescent="0.25">
      <c r="A284" s="24"/>
      <c r="B284" s="24"/>
      <c r="C284" s="24"/>
      <c r="D284" s="24"/>
      <c r="E284" s="24"/>
      <c r="F284" s="24"/>
      <c r="G284" s="24"/>
      <c r="H284" s="24"/>
      <c r="I284" s="41">
        <f>J276+J277+J279+J280+J281+J282</f>
        <v>7524.8499999999995</v>
      </c>
      <c r="J284" s="41"/>
      <c r="K284" s="25">
        <f>IF(Source!I310&lt;&gt;0, ROUND(I284/Source!I310, 2), 0)</f>
        <v>7524.85</v>
      </c>
      <c r="P284" s="23">
        <f>I284</f>
        <v>7524.8499999999995</v>
      </c>
    </row>
    <row r="285" spans="1:22" ht="42.75" x14ac:dyDescent="0.2">
      <c r="A285" s="18">
        <v>26</v>
      </c>
      <c r="B285" s="18" t="str">
        <f>Source!F314</f>
        <v>1.18-2403-21-4/1</v>
      </c>
      <c r="C285" s="18" t="str">
        <f>Source!G314</f>
        <v>Техническое обслуживание приточных установок производительностью до 5000 м3/ч - ежеквартальное</v>
      </c>
      <c r="D285" s="19" t="str">
        <f>Source!H314</f>
        <v>установка</v>
      </c>
      <c r="E285" s="9">
        <f>Source!I314</f>
        <v>1</v>
      </c>
      <c r="F285" s="21"/>
      <c r="G285" s="20"/>
      <c r="H285" s="9"/>
      <c r="I285" s="9"/>
      <c r="J285" s="21"/>
      <c r="K285" s="21"/>
      <c r="Q285">
        <f>ROUND((Source!BZ314/100)*ROUND((Source!AF314*Source!AV314)*Source!I314, 2), 2)</f>
        <v>2917.08</v>
      </c>
      <c r="R285">
        <f>Source!X314</f>
        <v>2917.08</v>
      </c>
      <c r="S285">
        <f>ROUND((Source!CA314/100)*ROUND((Source!AF314*Source!AV314)*Source!I314, 2), 2)</f>
        <v>416.73</v>
      </c>
      <c r="T285">
        <f>Source!Y314</f>
        <v>416.73</v>
      </c>
      <c r="U285">
        <f>ROUND((175/100)*ROUND((Source!AE314*Source!AV314)*Source!I314, 2), 2)</f>
        <v>7.0000000000000007E-2</v>
      </c>
      <c r="V285">
        <f>ROUND((108/100)*ROUND(Source!CS314*Source!I314, 2), 2)</f>
        <v>0.04</v>
      </c>
    </row>
    <row r="286" spans="1:22" ht="14.25" x14ac:dyDescent="0.2">
      <c r="A286" s="18"/>
      <c r="B286" s="18"/>
      <c r="C286" s="18" t="s">
        <v>884</v>
      </c>
      <c r="D286" s="19"/>
      <c r="E286" s="9"/>
      <c r="F286" s="21">
        <f>Source!AO314</f>
        <v>2083.63</v>
      </c>
      <c r="G286" s="20" t="str">
        <f>Source!DG314</f>
        <v>)*2</v>
      </c>
      <c r="H286" s="9">
        <f>Source!AV314</f>
        <v>1</v>
      </c>
      <c r="I286" s="9">
        <f>IF(Source!BA314&lt;&gt; 0, Source!BA314, 1)</f>
        <v>1</v>
      </c>
      <c r="J286" s="21">
        <f>Source!S314</f>
        <v>4167.26</v>
      </c>
      <c r="K286" s="21"/>
    </row>
    <row r="287" spans="1:22" ht="14.25" x14ac:dyDescent="0.2">
      <c r="A287" s="18"/>
      <c r="B287" s="18"/>
      <c r="C287" s="18" t="s">
        <v>885</v>
      </c>
      <c r="D287" s="19"/>
      <c r="E287" s="9"/>
      <c r="F287" s="21">
        <f>Source!AM314</f>
        <v>1.79</v>
      </c>
      <c r="G287" s="20" t="str">
        <f>Source!DE314</f>
        <v>)*2</v>
      </c>
      <c r="H287" s="9">
        <f>Source!AV314</f>
        <v>1</v>
      </c>
      <c r="I287" s="9">
        <f>IF(Source!BB314&lt;&gt; 0, Source!BB314, 1)</f>
        <v>1</v>
      </c>
      <c r="J287" s="21">
        <f>Source!Q314</f>
        <v>3.58</v>
      </c>
      <c r="K287" s="21"/>
    </row>
    <row r="288" spans="1:22" ht="14.25" x14ac:dyDescent="0.2">
      <c r="A288" s="18"/>
      <c r="B288" s="18"/>
      <c r="C288" s="18" t="s">
        <v>892</v>
      </c>
      <c r="D288" s="19"/>
      <c r="E288" s="9"/>
      <c r="F288" s="21">
        <f>Source!AN314</f>
        <v>0.02</v>
      </c>
      <c r="G288" s="20" t="str">
        <f>Source!DF314</f>
        <v>)*2</v>
      </c>
      <c r="H288" s="9">
        <f>Source!AV314</f>
        <v>1</v>
      </c>
      <c r="I288" s="9">
        <f>IF(Source!BS314&lt;&gt; 0, Source!BS314, 1)</f>
        <v>1</v>
      </c>
      <c r="J288" s="26">
        <f>Source!R314</f>
        <v>0.04</v>
      </c>
      <c r="K288" s="21"/>
    </row>
    <row r="289" spans="1:22" ht="14.25" x14ac:dyDescent="0.2">
      <c r="A289" s="18"/>
      <c r="B289" s="18"/>
      <c r="C289" s="18" t="s">
        <v>886</v>
      </c>
      <c r="D289" s="19"/>
      <c r="E289" s="9"/>
      <c r="F289" s="21">
        <f>Source!AL314</f>
        <v>10.08</v>
      </c>
      <c r="G289" s="20" t="str">
        <f>Source!DD314</f>
        <v>)*2</v>
      </c>
      <c r="H289" s="9">
        <f>Source!AW314</f>
        <v>1</v>
      </c>
      <c r="I289" s="9">
        <f>IF(Source!BC314&lt;&gt; 0, Source!BC314, 1)</f>
        <v>1</v>
      </c>
      <c r="J289" s="21">
        <f>Source!P314</f>
        <v>20.16</v>
      </c>
      <c r="K289" s="21"/>
    </row>
    <row r="290" spans="1:22" ht="14.25" x14ac:dyDescent="0.2">
      <c r="A290" s="18"/>
      <c r="B290" s="18"/>
      <c r="C290" s="18" t="s">
        <v>887</v>
      </c>
      <c r="D290" s="19" t="s">
        <v>888</v>
      </c>
      <c r="E290" s="9">
        <f>Source!AT314</f>
        <v>70</v>
      </c>
      <c r="F290" s="21"/>
      <c r="G290" s="20"/>
      <c r="H290" s="9"/>
      <c r="I290" s="9"/>
      <c r="J290" s="21">
        <f>SUM(R285:R289)</f>
        <v>2917.08</v>
      </c>
      <c r="K290" s="21"/>
    </row>
    <row r="291" spans="1:22" ht="14.25" x14ac:dyDescent="0.2">
      <c r="A291" s="18"/>
      <c r="B291" s="18"/>
      <c r="C291" s="18" t="s">
        <v>889</v>
      </c>
      <c r="D291" s="19" t="s">
        <v>888</v>
      </c>
      <c r="E291" s="9">
        <f>Source!AU314</f>
        <v>10</v>
      </c>
      <c r="F291" s="21"/>
      <c r="G291" s="20"/>
      <c r="H291" s="9"/>
      <c r="I291" s="9"/>
      <c r="J291" s="21">
        <f>SUM(T285:T290)</f>
        <v>416.73</v>
      </c>
      <c r="K291" s="21"/>
    </row>
    <row r="292" spans="1:22" ht="14.25" x14ac:dyDescent="0.2">
      <c r="A292" s="18"/>
      <c r="B292" s="18"/>
      <c r="C292" s="18" t="s">
        <v>893</v>
      </c>
      <c r="D292" s="19" t="s">
        <v>888</v>
      </c>
      <c r="E292" s="9">
        <f>108</f>
        <v>108</v>
      </c>
      <c r="F292" s="21"/>
      <c r="G292" s="20"/>
      <c r="H292" s="9"/>
      <c r="I292" s="9"/>
      <c r="J292" s="21">
        <f>SUM(V285:V291)</f>
        <v>0.04</v>
      </c>
      <c r="K292" s="21"/>
    </row>
    <row r="293" spans="1:22" ht="14.25" x14ac:dyDescent="0.2">
      <c r="A293" s="18"/>
      <c r="B293" s="18"/>
      <c r="C293" s="18" t="s">
        <v>890</v>
      </c>
      <c r="D293" s="19" t="s">
        <v>891</v>
      </c>
      <c r="E293" s="9">
        <f>Source!AQ314</f>
        <v>3.14</v>
      </c>
      <c r="F293" s="21"/>
      <c r="G293" s="20" t="str">
        <f>Source!DI314</f>
        <v>)*2</v>
      </c>
      <c r="H293" s="9">
        <f>Source!AV314</f>
        <v>1</v>
      </c>
      <c r="I293" s="9"/>
      <c r="J293" s="21"/>
      <c r="K293" s="21">
        <f>Source!U314</f>
        <v>6.28</v>
      </c>
    </row>
    <row r="294" spans="1:22" ht="15" x14ac:dyDescent="0.25">
      <c r="A294" s="24"/>
      <c r="B294" s="24"/>
      <c r="C294" s="24"/>
      <c r="D294" s="24"/>
      <c r="E294" s="24"/>
      <c r="F294" s="24"/>
      <c r="G294" s="24"/>
      <c r="H294" s="24"/>
      <c r="I294" s="41">
        <f>J286+J287+J289+J290+J291+J292</f>
        <v>7524.8499999999995</v>
      </c>
      <c r="J294" s="41"/>
      <c r="K294" s="25">
        <f>IF(Source!I314&lt;&gt;0, ROUND(I294/Source!I314, 2), 0)</f>
        <v>7524.85</v>
      </c>
      <c r="P294" s="23">
        <f>I294</f>
        <v>7524.8499999999995</v>
      </c>
    </row>
    <row r="295" spans="1:22" ht="42.75" x14ac:dyDescent="0.2">
      <c r="A295" s="18">
        <v>27</v>
      </c>
      <c r="B295" s="18" t="str">
        <f>Source!F318</f>
        <v>1.18-2403-21-4/1</v>
      </c>
      <c r="C295" s="18" t="str">
        <f>Source!G318</f>
        <v>Техническое обслуживание приточных установок производительностью до 5000 м3/ч - ежеквартальное</v>
      </c>
      <c r="D295" s="19" t="str">
        <f>Source!H318</f>
        <v>установка</v>
      </c>
      <c r="E295" s="9">
        <f>Source!I318</f>
        <v>1</v>
      </c>
      <c r="F295" s="21"/>
      <c r="G295" s="20"/>
      <c r="H295" s="9"/>
      <c r="I295" s="9"/>
      <c r="J295" s="21"/>
      <c r="K295" s="21"/>
      <c r="Q295">
        <f>ROUND((Source!BZ318/100)*ROUND((Source!AF318*Source!AV318)*Source!I318, 2), 2)</f>
        <v>2917.08</v>
      </c>
      <c r="R295">
        <f>Source!X318</f>
        <v>2917.08</v>
      </c>
      <c r="S295">
        <f>ROUND((Source!CA318/100)*ROUND((Source!AF318*Source!AV318)*Source!I318, 2), 2)</f>
        <v>416.73</v>
      </c>
      <c r="T295">
        <f>Source!Y318</f>
        <v>416.73</v>
      </c>
      <c r="U295">
        <f>ROUND((175/100)*ROUND((Source!AE318*Source!AV318)*Source!I318, 2), 2)</f>
        <v>7.0000000000000007E-2</v>
      </c>
      <c r="V295">
        <f>ROUND((108/100)*ROUND(Source!CS318*Source!I318, 2), 2)</f>
        <v>0.04</v>
      </c>
    </row>
    <row r="296" spans="1:22" ht="14.25" x14ac:dyDescent="0.2">
      <c r="A296" s="18"/>
      <c r="B296" s="18"/>
      <c r="C296" s="18" t="s">
        <v>884</v>
      </c>
      <c r="D296" s="19"/>
      <c r="E296" s="9"/>
      <c r="F296" s="21">
        <f>Source!AO318</f>
        <v>2083.63</v>
      </c>
      <c r="G296" s="20" t="str">
        <f>Source!DG318</f>
        <v>)*2</v>
      </c>
      <c r="H296" s="9">
        <f>Source!AV318</f>
        <v>1</v>
      </c>
      <c r="I296" s="9">
        <f>IF(Source!BA318&lt;&gt; 0, Source!BA318, 1)</f>
        <v>1</v>
      </c>
      <c r="J296" s="21">
        <f>Source!S318</f>
        <v>4167.26</v>
      </c>
      <c r="K296" s="21"/>
    </row>
    <row r="297" spans="1:22" ht="14.25" x14ac:dyDescent="0.2">
      <c r="A297" s="18"/>
      <c r="B297" s="18"/>
      <c r="C297" s="18" t="s">
        <v>885</v>
      </c>
      <c r="D297" s="19"/>
      <c r="E297" s="9"/>
      <c r="F297" s="21">
        <f>Source!AM318</f>
        <v>1.79</v>
      </c>
      <c r="G297" s="20" t="str">
        <f>Source!DE318</f>
        <v>)*2</v>
      </c>
      <c r="H297" s="9">
        <f>Source!AV318</f>
        <v>1</v>
      </c>
      <c r="I297" s="9">
        <f>IF(Source!BB318&lt;&gt; 0, Source!BB318, 1)</f>
        <v>1</v>
      </c>
      <c r="J297" s="21">
        <f>Source!Q318</f>
        <v>3.58</v>
      </c>
      <c r="K297" s="21"/>
    </row>
    <row r="298" spans="1:22" ht="14.25" x14ac:dyDescent="0.2">
      <c r="A298" s="18"/>
      <c r="B298" s="18"/>
      <c r="C298" s="18" t="s">
        <v>892</v>
      </c>
      <c r="D298" s="19"/>
      <c r="E298" s="9"/>
      <c r="F298" s="21">
        <f>Source!AN318</f>
        <v>0.02</v>
      </c>
      <c r="G298" s="20" t="str">
        <f>Source!DF318</f>
        <v>)*2</v>
      </c>
      <c r="H298" s="9">
        <f>Source!AV318</f>
        <v>1</v>
      </c>
      <c r="I298" s="9">
        <f>IF(Source!BS318&lt;&gt; 0, Source!BS318, 1)</f>
        <v>1</v>
      </c>
      <c r="J298" s="26">
        <f>Source!R318</f>
        <v>0.04</v>
      </c>
      <c r="K298" s="21"/>
    </row>
    <row r="299" spans="1:22" ht="14.25" x14ac:dyDescent="0.2">
      <c r="A299" s="18"/>
      <c r="B299" s="18"/>
      <c r="C299" s="18" t="s">
        <v>886</v>
      </c>
      <c r="D299" s="19"/>
      <c r="E299" s="9"/>
      <c r="F299" s="21">
        <f>Source!AL318</f>
        <v>10.08</v>
      </c>
      <c r="G299" s="20" t="str">
        <f>Source!DD318</f>
        <v>)*2</v>
      </c>
      <c r="H299" s="9">
        <f>Source!AW318</f>
        <v>1</v>
      </c>
      <c r="I299" s="9">
        <f>IF(Source!BC318&lt;&gt; 0, Source!BC318, 1)</f>
        <v>1</v>
      </c>
      <c r="J299" s="21">
        <f>Source!P318</f>
        <v>20.16</v>
      </c>
      <c r="K299" s="21"/>
    </row>
    <row r="300" spans="1:22" ht="14.25" x14ac:dyDescent="0.2">
      <c r="A300" s="18"/>
      <c r="B300" s="18"/>
      <c r="C300" s="18" t="s">
        <v>887</v>
      </c>
      <c r="D300" s="19" t="s">
        <v>888</v>
      </c>
      <c r="E300" s="9">
        <f>Source!AT318</f>
        <v>70</v>
      </c>
      <c r="F300" s="21"/>
      <c r="G300" s="20"/>
      <c r="H300" s="9"/>
      <c r="I300" s="9"/>
      <c r="J300" s="21">
        <f>SUM(R295:R299)</f>
        <v>2917.08</v>
      </c>
      <c r="K300" s="21"/>
    </row>
    <row r="301" spans="1:22" ht="14.25" x14ac:dyDescent="0.2">
      <c r="A301" s="18"/>
      <c r="B301" s="18"/>
      <c r="C301" s="18" t="s">
        <v>889</v>
      </c>
      <c r="D301" s="19" t="s">
        <v>888</v>
      </c>
      <c r="E301" s="9">
        <f>Source!AU318</f>
        <v>10</v>
      </c>
      <c r="F301" s="21"/>
      <c r="G301" s="20"/>
      <c r="H301" s="9"/>
      <c r="I301" s="9"/>
      <c r="J301" s="21">
        <f>SUM(T295:T300)</f>
        <v>416.73</v>
      </c>
      <c r="K301" s="21"/>
    </row>
    <row r="302" spans="1:22" ht="14.25" x14ac:dyDescent="0.2">
      <c r="A302" s="18"/>
      <c r="B302" s="18"/>
      <c r="C302" s="18" t="s">
        <v>893</v>
      </c>
      <c r="D302" s="19" t="s">
        <v>888</v>
      </c>
      <c r="E302" s="9">
        <f>108</f>
        <v>108</v>
      </c>
      <c r="F302" s="21"/>
      <c r="G302" s="20"/>
      <c r="H302" s="9"/>
      <c r="I302" s="9"/>
      <c r="J302" s="21">
        <f>SUM(V295:V301)</f>
        <v>0.04</v>
      </c>
      <c r="K302" s="21"/>
    </row>
    <row r="303" spans="1:22" ht="14.25" x14ac:dyDescent="0.2">
      <c r="A303" s="18"/>
      <c r="B303" s="18"/>
      <c r="C303" s="18" t="s">
        <v>890</v>
      </c>
      <c r="D303" s="19" t="s">
        <v>891</v>
      </c>
      <c r="E303" s="9">
        <f>Source!AQ318</f>
        <v>3.14</v>
      </c>
      <c r="F303" s="21"/>
      <c r="G303" s="20" t="str">
        <f>Source!DI318</f>
        <v>)*2</v>
      </c>
      <c r="H303" s="9">
        <f>Source!AV318</f>
        <v>1</v>
      </c>
      <c r="I303" s="9"/>
      <c r="J303" s="21"/>
      <c r="K303" s="21">
        <f>Source!U318</f>
        <v>6.28</v>
      </c>
    </row>
    <row r="304" spans="1:22" ht="15" x14ac:dyDescent="0.25">
      <c r="A304" s="24"/>
      <c r="B304" s="24"/>
      <c r="C304" s="24"/>
      <c r="D304" s="24"/>
      <c r="E304" s="24"/>
      <c r="F304" s="24"/>
      <c r="G304" s="24"/>
      <c r="H304" s="24"/>
      <c r="I304" s="41">
        <f>J296+J297+J299+J300+J301+J302</f>
        <v>7524.8499999999995</v>
      </c>
      <c r="J304" s="41"/>
      <c r="K304" s="25">
        <f>IF(Source!I318&lt;&gt;0, ROUND(I304/Source!I318, 2), 0)</f>
        <v>7524.85</v>
      </c>
      <c r="P304" s="23">
        <f>I304</f>
        <v>7524.8499999999995</v>
      </c>
    </row>
    <row r="305" spans="1:22" ht="42.75" x14ac:dyDescent="0.2">
      <c r="A305" s="18">
        <v>28</v>
      </c>
      <c r="B305" s="18" t="str">
        <f>Source!F321</f>
        <v>1.18-2403-21-4/1</v>
      </c>
      <c r="C305" s="18" t="str">
        <f>Source!G321</f>
        <v>Техническое обслуживание приточных установок производительностью до 5000 м3/ч - ежеквартальное</v>
      </c>
      <c r="D305" s="19" t="str">
        <f>Source!H321</f>
        <v>установка</v>
      </c>
      <c r="E305" s="9">
        <f>Source!I321</f>
        <v>1</v>
      </c>
      <c r="F305" s="21"/>
      <c r="G305" s="20"/>
      <c r="H305" s="9"/>
      <c r="I305" s="9"/>
      <c r="J305" s="21"/>
      <c r="K305" s="21"/>
      <c r="Q305">
        <f>ROUND((Source!BZ321/100)*ROUND((Source!AF321*Source!AV321)*Source!I321, 2), 2)</f>
        <v>2917.08</v>
      </c>
      <c r="R305">
        <f>Source!X321</f>
        <v>2917.08</v>
      </c>
      <c r="S305">
        <f>ROUND((Source!CA321/100)*ROUND((Source!AF321*Source!AV321)*Source!I321, 2), 2)</f>
        <v>416.73</v>
      </c>
      <c r="T305">
        <f>Source!Y321</f>
        <v>416.73</v>
      </c>
      <c r="U305">
        <f>ROUND((175/100)*ROUND((Source!AE321*Source!AV321)*Source!I321, 2), 2)</f>
        <v>7.0000000000000007E-2</v>
      </c>
      <c r="V305">
        <f>ROUND((108/100)*ROUND(Source!CS321*Source!I321, 2), 2)</f>
        <v>0.04</v>
      </c>
    </row>
    <row r="306" spans="1:22" ht="14.25" x14ac:dyDescent="0.2">
      <c r="A306" s="18"/>
      <c r="B306" s="18"/>
      <c r="C306" s="18" t="s">
        <v>884</v>
      </c>
      <c r="D306" s="19"/>
      <c r="E306" s="9"/>
      <c r="F306" s="21">
        <f>Source!AO321</f>
        <v>2083.63</v>
      </c>
      <c r="G306" s="20" t="str">
        <f>Source!DG321</f>
        <v>)*2</v>
      </c>
      <c r="H306" s="9">
        <f>Source!AV321</f>
        <v>1</v>
      </c>
      <c r="I306" s="9">
        <f>IF(Source!BA321&lt;&gt; 0, Source!BA321, 1)</f>
        <v>1</v>
      </c>
      <c r="J306" s="21">
        <f>Source!S321</f>
        <v>4167.26</v>
      </c>
      <c r="K306" s="21"/>
    </row>
    <row r="307" spans="1:22" ht="14.25" x14ac:dyDescent="0.2">
      <c r="A307" s="18"/>
      <c r="B307" s="18"/>
      <c r="C307" s="18" t="s">
        <v>885</v>
      </c>
      <c r="D307" s="19"/>
      <c r="E307" s="9"/>
      <c r="F307" s="21">
        <f>Source!AM321</f>
        <v>1.79</v>
      </c>
      <c r="G307" s="20" t="str">
        <f>Source!DE321</f>
        <v>)*2</v>
      </c>
      <c r="H307" s="9">
        <f>Source!AV321</f>
        <v>1</v>
      </c>
      <c r="I307" s="9">
        <f>IF(Source!BB321&lt;&gt; 0, Source!BB321, 1)</f>
        <v>1</v>
      </c>
      <c r="J307" s="21">
        <f>Source!Q321</f>
        <v>3.58</v>
      </c>
      <c r="K307" s="21"/>
    </row>
    <row r="308" spans="1:22" ht="14.25" x14ac:dyDescent="0.2">
      <c r="A308" s="18"/>
      <c r="B308" s="18"/>
      <c r="C308" s="18" t="s">
        <v>892</v>
      </c>
      <c r="D308" s="19"/>
      <c r="E308" s="9"/>
      <c r="F308" s="21">
        <f>Source!AN321</f>
        <v>0.02</v>
      </c>
      <c r="G308" s="20" t="str">
        <f>Source!DF321</f>
        <v>)*2</v>
      </c>
      <c r="H308" s="9">
        <f>Source!AV321</f>
        <v>1</v>
      </c>
      <c r="I308" s="9">
        <f>IF(Source!BS321&lt;&gt; 0, Source!BS321, 1)</f>
        <v>1</v>
      </c>
      <c r="J308" s="26">
        <f>Source!R321</f>
        <v>0.04</v>
      </c>
      <c r="K308" s="21"/>
    </row>
    <row r="309" spans="1:22" ht="14.25" x14ac:dyDescent="0.2">
      <c r="A309" s="18"/>
      <c r="B309" s="18"/>
      <c r="C309" s="18" t="s">
        <v>886</v>
      </c>
      <c r="D309" s="19"/>
      <c r="E309" s="9"/>
      <c r="F309" s="21">
        <f>Source!AL321</f>
        <v>10.08</v>
      </c>
      <c r="G309" s="20" t="str">
        <f>Source!DD321</f>
        <v>)*2</v>
      </c>
      <c r="H309" s="9">
        <f>Source!AW321</f>
        <v>1</v>
      </c>
      <c r="I309" s="9">
        <f>IF(Source!BC321&lt;&gt; 0, Source!BC321, 1)</f>
        <v>1</v>
      </c>
      <c r="J309" s="21">
        <f>Source!P321</f>
        <v>20.16</v>
      </c>
      <c r="K309" s="21"/>
    </row>
    <row r="310" spans="1:22" ht="14.25" x14ac:dyDescent="0.2">
      <c r="A310" s="18"/>
      <c r="B310" s="18"/>
      <c r="C310" s="18" t="s">
        <v>887</v>
      </c>
      <c r="D310" s="19" t="s">
        <v>888</v>
      </c>
      <c r="E310" s="9">
        <f>Source!AT321</f>
        <v>70</v>
      </c>
      <c r="F310" s="21"/>
      <c r="G310" s="20"/>
      <c r="H310" s="9"/>
      <c r="I310" s="9"/>
      <c r="J310" s="21">
        <f>SUM(R305:R309)</f>
        <v>2917.08</v>
      </c>
      <c r="K310" s="21"/>
    </row>
    <row r="311" spans="1:22" ht="14.25" x14ac:dyDescent="0.2">
      <c r="A311" s="18"/>
      <c r="B311" s="18"/>
      <c r="C311" s="18" t="s">
        <v>889</v>
      </c>
      <c r="D311" s="19" t="s">
        <v>888</v>
      </c>
      <c r="E311" s="9">
        <f>Source!AU321</f>
        <v>10</v>
      </c>
      <c r="F311" s="21"/>
      <c r="G311" s="20"/>
      <c r="H311" s="9"/>
      <c r="I311" s="9"/>
      <c r="J311" s="21">
        <f>SUM(T305:T310)</f>
        <v>416.73</v>
      </c>
      <c r="K311" s="21"/>
    </row>
    <row r="312" spans="1:22" ht="14.25" x14ac:dyDescent="0.2">
      <c r="A312" s="18"/>
      <c r="B312" s="18"/>
      <c r="C312" s="18" t="s">
        <v>893</v>
      </c>
      <c r="D312" s="19" t="s">
        <v>888</v>
      </c>
      <c r="E312" s="9">
        <f>108</f>
        <v>108</v>
      </c>
      <c r="F312" s="21"/>
      <c r="G312" s="20"/>
      <c r="H312" s="9"/>
      <c r="I312" s="9"/>
      <c r="J312" s="21">
        <f>SUM(V305:V311)</f>
        <v>0.04</v>
      </c>
      <c r="K312" s="21"/>
    </row>
    <row r="313" spans="1:22" ht="14.25" x14ac:dyDescent="0.2">
      <c r="A313" s="18"/>
      <c r="B313" s="18"/>
      <c r="C313" s="18" t="s">
        <v>890</v>
      </c>
      <c r="D313" s="19" t="s">
        <v>891</v>
      </c>
      <c r="E313" s="9">
        <f>Source!AQ321</f>
        <v>3.14</v>
      </c>
      <c r="F313" s="21"/>
      <c r="G313" s="20" t="str">
        <f>Source!DI321</f>
        <v>)*2</v>
      </c>
      <c r="H313" s="9">
        <f>Source!AV321</f>
        <v>1</v>
      </c>
      <c r="I313" s="9"/>
      <c r="J313" s="21"/>
      <c r="K313" s="21">
        <f>Source!U321</f>
        <v>6.28</v>
      </c>
    </row>
    <row r="314" spans="1:22" ht="15" x14ac:dyDescent="0.25">
      <c r="A314" s="24"/>
      <c r="B314" s="24"/>
      <c r="C314" s="24"/>
      <c r="D314" s="24"/>
      <c r="E314" s="24"/>
      <c r="F314" s="24"/>
      <c r="G314" s="24"/>
      <c r="H314" s="24"/>
      <c r="I314" s="41">
        <f>J306+J307+J309+J310+J311+J312</f>
        <v>7524.8499999999995</v>
      </c>
      <c r="J314" s="41"/>
      <c r="K314" s="25">
        <f>IF(Source!I321&lt;&gt;0, ROUND(I314/Source!I321, 2), 0)</f>
        <v>7524.85</v>
      </c>
      <c r="P314" s="23">
        <f>I314</f>
        <v>7524.8499999999995</v>
      </c>
    </row>
    <row r="315" spans="1:22" ht="42.75" x14ac:dyDescent="0.2">
      <c r="A315" s="18">
        <v>29</v>
      </c>
      <c r="B315" s="18" t="str">
        <f>Source!F326</f>
        <v>1.18-2403-21-4/1</v>
      </c>
      <c r="C315" s="18" t="str">
        <f>Source!G326</f>
        <v>Техническое обслуживание приточных установок производительностью до 5000 м3/ч - ежеквартальное</v>
      </c>
      <c r="D315" s="19" t="str">
        <f>Source!H326</f>
        <v>установка</v>
      </c>
      <c r="E315" s="9">
        <f>Source!I326</f>
        <v>2</v>
      </c>
      <c r="F315" s="21"/>
      <c r="G315" s="20"/>
      <c r="H315" s="9"/>
      <c r="I315" s="9"/>
      <c r="J315" s="21"/>
      <c r="K315" s="21"/>
      <c r="Q315">
        <f>ROUND((Source!BZ326/100)*ROUND((Source!AF326*Source!AV326)*Source!I326, 2), 2)</f>
        <v>5834.16</v>
      </c>
      <c r="R315">
        <f>Source!X326</f>
        <v>5834.16</v>
      </c>
      <c r="S315">
        <f>ROUND((Source!CA326/100)*ROUND((Source!AF326*Source!AV326)*Source!I326, 2), 2)</f>
        <v>833.45</v>
      </c>
      <c r="T315">
        <f>Source!Y326</f>
        <v>833.45</v>
      </c>
      <c r="U315">
        <f>ROUND((175/100)*ROUND((Source!AE326*Source!AV326)*Source!I326, 2), 2)</f>
        <v>0.14000000000000001</v>
      </c>
      <c r="V315">
        <f>ROUND((108/100)*ROUND(Source!CS326*Source!I326, 2), 2)</f>
        <v>0.09</v>
      </c>
    </row>
    <row r="316" spans="1:22" ht="14.25" x14ac:dyDescent="0.2">
      <c r="A316" s="18"/>
      <c r="B316" s="18"/>
      <c r="C316" s="18" t="s">
        <v>884</v>
      </c>
      <c r="D316" s="19"/>
      <c r="E316" s="9"/>
      <c r="F316" s="21">
        <f>Source!AO326</f>
        <v>2083.63</v>
      </c>
      <c r="G316" s="20" t="str">
        <f>Source!DG326</f>
        <v>)*2</v>
      </c>
      <c r="H316" s="9">
        <f>Source!AV326</f>
        <v>1</v>
      </c>
      <c r="I316" s="9">
        <f>IF(Source!BA326&lt;&gt; 0, Source!BA326, 1)</f>
        <v>1</v>
      </c>
      <c r="J316" s="21">
        <f>Source!S326</f>
        <v>8334.52</v>
      </c>
      <c r="K316" s="21"/>
    </row>
    <row r="317" spans="1:22" ht="14.25" x14ac:dyDescent="0.2">
      <c r="A317" s="18"/>
      <c r="B317" s="18"/>
      <c r="C317" s="18" t="s">
        <v>885</v>
      </c>
      <c r="D317" s="19"/>
      <c r="E317" s="9"/>
      <c r="F317" s="21">
        <f>Source!AM326</f>
        <v>1.79</v>
      </c>
      <c r="G317" s="20" t="str">
        <f>Source!DE326</f>
        <v>)*2</v>
      </c>
      <c r="H317" s="9">
        <f>Source!AV326</f>
        <v>1</v>
      </c>
      <c r="I317" s="9">
        <f>IF(Source!BB326&lt;&gt; 0, Source!BB326, 1)</f>
        <v>1</v>
      </c>
      <c r="J317" s="21">
        <f>Source!Q326</f>
        <v>7.16</v>
      </c>
      <c r="K317" s="21"/>
    </row>
    <row r="318" spans="1:22" ht="14.25" x14ac:dyDescent="0.2">
      <c r="A318" s="18"/>
      <c r="B318" s="18"/>
      <c r="C318" s="18" t="s">
        <v>892</v>
      </c>
      <c r="D318" s="19"/>
      <c r="E318" s="9"/>
      <c r="F318" s="21">
        <f>Source!AN326</f>
        <v>0.02</v>
      </c>
      <c r="G318" s="20" t="str">
        <f>Source!DF326</f>
        <v>)*2</v>
      </c>
      <c r="H318" s="9">
        <f>Source!AV326</f>
        <v>1</v>
      </c>
      <c r="I318" s="9">
        <f>IF(Source!BS326&lt;&gt; 0, Source!BS326, 1)</f>
        <v>1</v>
      </c>
      <c r="J318" s="26">
        <f>Source!R326</f>
        <v>0.08</v>
      </c>
      <c r="K318" s="21"/>
    </row>
    <row r="319" spans="1:22" ht="14.25" x14ac:dyDescent="0.2">
      <c r="A319" s="18"/>
      <c r="B319" s="18"/>
      <c r="C319" s="18" t="s">
        <v>886</v>
      </c>
      <c r="D319" s="19"/>
      <c r="E319" s="9"/>
      <c r="F319" s="21">
        <f>Source!AL326</f>
        <v>10.08</v>
      </c>
      <c r="G319" s="20" t="str">
        <f>Source!DD326</f>
        <v>)*2</v>
      </c>
      <c r="H319" s="9">
        <f>Source!AW326</f>
        <v>1</v>
      </c>
      <c r="I319" s="9">
        <f>IF(Source!BC326&lt;&gt; 0, Source!BC326, 1)</f>
        <v>1</v>
      </c>
      <c r="J319" s="21">
        <f>Source!P326</f>
        <v>40.32</v>
      </c>
      <c r="K319" s="21"/>
    </row>
    <row r="320" spans="1:22" ht="14.25" x14ac:dyDescent="0.2">
      <c r="A320" s="18"/>
      <c r="B320" s="18"/>
      <c r="C320" s="18" t="s">
        <v>887</v>
      </c>
      <c r="D320" s="19" t="s">
        <v>888</v>
      </c>
      <c r="E320" s="9">
        <f>Source!AT326</f>
        <v>70</v>
      </c>
      <c r="F320" s="21"/>
      <c r="G320" s="20"/>
      <c r="H320" s="9"/>
      <c r="I320" s="9"/>
      <c r="J320" s="21">
        <f>SUM(R315:R319)</f>
        <v>5834.16</v>
      </c>
      <c r="K320" s="21"/>
    </row>
    <row r="321" spans="1:22" ht="14.25" x14ac:dyDescent="0.2">
      <c r="A321" s="18"/>
      <c r="B321" s="18"/>
      <c r="C321" s="18" t="s">
        <v>889</v>
      </c>
      <c r="D321" s="19" t="s">
        <v>888</v>
      </c>
      <c r="E321" s="9">
        <f>Source!AU326</f>
        <v>10</v>
      </c>
      <c r="F321" s="21"/>
      <c r="G321" s="20"/>
      <c r="H321" s="9"/>
      <c r="I321" s="9"/>
      <c r="J321" s="21">
        <f>SUM(T315:T320)</f>
        <v>833.45</v>
      </c>
      <c r="K321" s="21"/>
    </row>
    <row r="322" spans="1:22" ht="14.25" x14ac:dyDescent="0.2">
      <c r="A322" s="18"/>
      <c r="B322" s="18"/>
      <c r="C322" s="18" t="s">
        <v>893</v>
      </c>
      <c r="D322" s="19" t="s">
        <v>888</v>
      </c>
      <c r="E322" s="9">
        <f>108</f>
        <v>108</v>
      </c>
      <c r="F322" s="21"/>
      <c r="G322" s="20"/>
      <c r="H322" s="9"/>
      <c r="I322" s="9"/>
      <c r="J322" s="21">
        <f>SUM(V315:V321)</f>
        <v>0.09</v>
      </c>
      <c r="K322" s="21"/>
    </row>
    <row r="323" spans="1:22" ht="14.25" x14ac:dyDescent="0.2">
      <c r="A323" s="18"/>
      <c r="B323" s="18"/>
      <c r="C323" s="18" t="s">
        <v>890</v>
      </c>
      <c r="D323" s="19" t="s">
        <v>891</v>
      </c>
      <c r="E323" s="9">
        <f>Source!AQ326</f>
        <v>3.14</v>
      </c>
      <c r="F323" s="21"/>
      <c r="G323" s="20" t="str">
        <f>Source!DI326</f>
        <v>)*2</v>
      </c>
      <c r="H323" s="9">
        <f>Source!AV326</f>
        <v>1</v>
      </c>
      <c r="I323" s="9"/>
      <c r="J323" s="21"/>
      <c r="K323" s="21">
        <f>Source!U326</f>
        <v>12.56</v>
      </c>
    </row>
    <row r="324" spans="1:22" ht="15" x14ac:dyDescent="0.25">
      <c r="A324" s="24"/>
      <c r="B324" s="24"/>
      <c r="C324" s="24"/>
      <c r="D324" s="24"/>
      <c r="E324" s="24"/>
      <c r="F324" s="24"/>
      <c r="G324" s="24"/>
      <c r="H324" s="24"/>
      <c r="I324" s="41">
        <f>J316+J317+J319+J320+J321+J322</f>
        <v>15049.7</v>
      </c>
      <c r="J324" s="41"/>
      <c r="K324" s="25">
        <f>IF(Source!I326&lt;&gt;0, ROUND(I324/Source!I326, 2), 0)</f>
        <v>7524.85</v>
      </c>
      <c r="P324" s="23">
        <f>I324</f>
        <v>15049.7</v>
      </c>
    </row>
    <row r="325" spans="1:22" ht="42.75" x14ac:dyDescent="0.2">
      <c r="A325" s="18">
        <v>30</v>
      </c>
      <c r="B325" s="18" t="str">
        <f>Source!F330</f>
        <v>1.18-2403-20-3/1</v>
      </c>
      <c r="C325" s="18" t="str">
        <f>Source!G330</f>
        <v>Техническое обслуживание вытяжных установок производительностью до 5000 м3/ч - ежеквартальное</v>
      </c>
      <c r="D325" s="19" t="str">
        <f>Source!H330</f>
        <v>установка</v>
      </c>
      <c r="E325" s="9">
        <f>Source!I330</f>
        <v>1</v>
      </c>
      <c r="F325" s="21"/>
      <c r="G325" s="20"/>
      <c r="H325" s="9"/>
      <c r="I325" s="9"/>
      <c r="J325" s="21"/>
      <c r="K325" s="21"/>
      <c r="Q325">
        <f>ROUND((Source!BZ330/100)*ROUND((Source!AF330*Source!AV330)*Source!I330, 2), 2)</f>
        <v>2211.0300000000002</v>
      </c>
      <c r="R325">
        <f>Source!X330</f>
        <v>2211.0300000000002</v>
      </c>
      <c r="S325">
        <f>ROUND((Source!CA330/100)*ROUND((Source!AF330*Source!AV330)*Source!I330, 2), 2)</f>
        <v>315.86</v>
      </c>
      <c r="T325">
        <f>Source!Y330</f>
        <v>315.86</v>
      </c>
      <c r="U325">
        <f>ROUND((175/100)*ROUND((Source!AE330*Source!AV330)*Source!I330, 2), 2)</f>
        <v>0</v>
      </c>
      <c r="V325">
        <f>ROUND((108/100)*ROUND(Source!CS330*Source!I330, 2), 2)</f>
        <v>0</v>
      </c>
    </row>
    <row r="326" spans="1:22" ht="14.25" x14ac:dyDescent="0.2">
      <c r="A326" s="18"/>
      <c r="B326" s="18"/>
      <c r="C326" s="18" t="s">
        <v>884</v>
      </c>
      <c r="D326" s="19"/>
      <c r="E326" s="9"/>
      <c r="F326" s="21">
        <f>Source!AO330</f>
        <v>1579.31</v>
      </c>
      <c r="G326" s="20" t="str">
        <f>Source!DG330</f>
        <v>)*2</v>
      </c>
      <c r="H326" s="9">
        <f>Source!AV330</f>
        <v>1</v>
      </c>
      <c r="I326" s="9">
        <f>IF(Source!BA330&lt;&gt; 0, Source!BA330, 1)</f>
        <v>1</v>
      </c>
      <c r="J326" s="21">
        <f>Source!S330</f>
        <v>3158.62</v>
      </c>
      <c r="K326" s="21"/>
    </row>
    <row r="327" spans="1:22" ht="14.25" x14ac:dyDescent="0.2">
      <c r="A327" s="18"/>
      <c r="B327" s="18"/>
      <c r="C327" s="18" t="s">
        <v>886</v>
      </c>
      <c r="D327" s="19"/>
      <c r="E327" s="9"/>
      <c r="F327" s="21">
        <f>Source!AL330</f>
        <v>0.03</v>
      </c>
      <c r="G327" s="20" t="str">
        <f>Source!DD330</f>
        <v>)*2</v>
      </c>
      <c r="H327" s="9">
        <f>Source!AW330</f>
        <v>1</v>
      </c>
      <c r="I327" s="9">
        <f>IF(Source!BC330&lt;&gt; 0, Source!BC330, 1)</f>
        <v>1</v>
      </c>
      <c r="J327" s="21">
        <f>Source!P330</f>
        <v>0.06</v>
      </c>
      <c r="K327" s="21"/>
    </row>
    <row r="328" spans="1:22" ht="14.25" x14ac:dyDescent="0.2">
      <c r="A328" s="18"/>
      <c r="B328" s="18"/>
      <c r="C328" s="18" t="s">
        <v>887</v>
      </c>
      <c r="D328" s="19" t="s">
        <v>888</v>
      </c>
      <c r="E328" s="9">
        <f>Source!AT330</f>
        <v>70</v>
      </c>
      <c r="F328" s="21"/>
      <c r="G328" s="20"/>
      <c r="H328" s="9"/>
      <c r="I328" s="9"/>
      <c r="J328" s="21">
        <f>SUM(R325:R327)</f>
        <v>2211.0300000000002</v>
      </c>
      <c r="K328" s="21"/>
    </row>
    <row r="329" spans="1:22" ht="14.25" x14ac:dyDescent="0.2">
      <c r="A329" s="18"/>
      <c r="B329" s="18"/>
      <c r="C329" s="18" t="s">
        <v>889</v>
      </c>
      <c r="D329" s="19" t="s">
        <v>888</v>
      </c>
      <c r="E329" s="9">
        <f>Source!AU330</f>
        <v>10</v>
      </c>
      <c r="F329" s="21"/>
      <c r="G329" s="20"/>
      <c r="H329" s="9"/>
      <c r="I329" s="9"/>
      <c r="J329" s="21">
        <f>SUM(T325:T328)</f>
        <v>315.86</v>
      </c>
      <c r="K329" s="21"/>
    </row>
    <row r="330" spans="1:22" ht="14.25" x14ac:dyDescent="0.2">
      <c r="A330" s="18"/>
      <c r="B330" s="18"/>
      <c r="C330" s="18" t="s">
        <v>890</v>
      </c>
      <c r="D330" s="19" t="s">
        <v>891</v>
      </c>
      <c r="E330" s="9">
        <f>Source!AQ330</f>
        <v>2.38</v>
      </c>
      <c r="F330" s="21"/>
      <c r="G330" s="20" t="str">
        <f>Source!DI330</f>
        <v>)*2</v>
      </c>
      <c r="H330" s="9">
        <f>Source!AV330</f>
        <v>1</v>
      </c>
      <c r="I330" s="9"/>
      <c r="J330" s="21"/>
      <c r="K330" s="21">
        <f>Source!U330</f>
        <v>4.76</v>
      </c>
    </row>
    <row r="331" spans="1:22" ht="15" x14ac:dyDescent="0.25">
      <c r="A331" s="24"/>
      <c r="B331" s="24"/>
      <c r="C331" s="24"/>
      <c r="D331" s="24"/>
      <c r="E331" s="24"/>
      <c r="F331" s="24"/>
      <c r="G331" s="24"/>
      <c r="H331" s="24"/>
      <c r="I331" s="41">
        <f>J326+J327+J328+J329</f>
        <v>5685.57</v>
      </c>
      <c r="J331" s="41"/>
      <c r="K331" s="25">
        <f>IF(Source!I330&lt;&gt;0, ROUND(I331/Source!I330, 2), 0)</f>
        <v>5685.57</v>
      </c>
      <c r="P331" s="23">
        <f>I331</f>
        <v>5685.57</v>
      </c>
    </row>
    <row r="332" spans="1:22" ht="42.75" x14ac:dyDescent="0.2">
      <c r="A332" s="18">
        <v>31</v>
      </c>
      <c r="B332" s="18" t="str">
        <f>Source!F334</f>
        <v>1.18-2403-21-4/1</v>
      </c>
      <c r="C332" s="18" t="str">
        <f>Source!G334</f>
        <v>Техническое обслуживание приточных установок производительностью до 5000 м3/ч - ежеквартальное</v>
      </c>
      <c r="D332" s="19" t="str">
        <f>Source!H334</f>
        <v>установка</v>
      </c>
      <c r="E332" s="9">
        <f>Source!I334</f>
        <v>1</v>
      </c>
      <c r="F332" s="21"/>
      <c r="G332" s="20"/>
      <c r="H332" s="9"/>
      <c r="I332" s="9"/>
      <c r="J332" s="21"/>
      <c r="K332" s="21"/>
      <c r="Q332">
        <f>ROUND((Source!BZ334/100)*ROUND((Source!AF334*Source!AV334)*Source!I334, 2), 2)</f>
        <v>2917.08</v>
      </c>
      <c r="R332">
        <f>Source!X334</f>
        <v>2917.08</v>
      </c>
      <c r="S332">
        <f>ROUND((Source!CA334/100)*ROUND((Source!AF334*Source!AV334)*Source!I334, 2), 2)</f>
        <v>416.73</v>
      </c>
      <c r="T332">
        <f>Source!Y334</f>
        <v>416.73</v>
      </c>
      <c r="U332">
        <f>ROUND((175/100)*ROUND((Source!AE334*Source!AV334)*Source!I334, 2), 2)</f>
        <v>7.0000000000000007E-2</v>
      </c>
      <c r="V332">
        <f>ROUND((108/100)*ROUND(Source!CS334*Source!I334, 2), 2)</f>
        <v>0.04</v>
      </c>
    </row>
    <row r="333" spans="1:22" ht="14.25" x14ac:dyDescent="0.2">
      <c r="A333" s="18"/>
      <c r="B333" s="18"/>
      <c r="C333" s="18" t="s">
        <v>884</v>
      </c>
      <c r="D333" s="19"/>
      <c r="E333" s="9"/>
      <c r="F333" s="21">
        <f>Source!AO334</f>
        <v>2083.63</v>
      </c>
      <c r="G333" s="20" t="str">
        <f>Source!DG334</f>
        <v>)*2</v>
      </c>
      <c r="H333" s="9">
        <f>Source!AV334</f>
        <v>1</v>
      </c>
      <c r="I333" s="9">
        <f>IF(Source!BA334&lt;&gt; 0, Source!BA334, 1)</f>
        <v>1</v>
      </c>
      <c r="J333" s="21">
        <f>Source!S334</f>
        <v>4167.26</v>
      </c>
      <c r="K333" s="21"/>
    </row>
    <row r="334" spans="1:22" ht="14.25" x14ac:dyDescent="0.2">
      <c r="A334" s="18"/>
      <c r="B334" s="18"/>
      <c r="C334" s="18" t="s">
        <v>885</v>
      </c>
      <c r="D334" s="19"/>
      <c r="E334" s="9"/>
      <c r="F334" s="21">
        <f>Source!AM334</f>
        <v>1.79</v>
      </c>
      <c r="G334" s="20" t="str">
        <f>Source!DE334</f>
        <v>)*2</v>
      </c>
      <c r="H334" s="9">
        <f>Source!AV334</f>
        <v>1</v>
      </c>
      <c r="I334" s="9">
        <f>IF(Source!BB334&lt;&gt; 0, Source!BB334, 1)</f>
        <v>1</v>
      </c>
      <c r="J334" s="21">
        <f>Source!Q334</f>
        <v>3.58</v>
      </c>
      <c r="K334" s="21"/>
    </row>
    <row r="335" spans="1:22" ht="14.25" x14ac:dyDescent="0.2">
      <c r="A335" s="18"/>
      <c r="B335" s="18"/>
      <c r="C335" s="18" t="s">
        <v>892</v>
      </c>
      <c r="D335" s="19"/>
      <c r="E335" s="9"/>
      <c r="F335" s="21">
        <f>Source!AN334</f>
        <v>0.02</v>
      </c>
      <c r="G335" s="20" t="str">
        <f>Source!DF334</f>
        <v>)*2</v>
      </c>
      <c r="H335" s="9">
        <f>Source!AV334</f>
        <v>1</v>
      </c>
      <c r="I335" s="9">
        <f>IF(Source!BS334&lt;&gt; 0, Source!BS334, 1)</f>
        <v>1</v>
      </c>
      <c r="J335" s="26">
        <f>Source!R334</f>
        <v>0.04</v>
      </c>
      <c r="K335" s="21"/>
    </row>
    <row r="336" spans="1:22" ht="14.25" x14ac:dyDescent="0.2">
      <c r="A336" s="18"/>
      <c r="B336" s="18"/>
      <c r="C336" s="18" t="s">
        <v>886</v>
      </c>
      <c r="D336" s="19"/>
      <c r="E336" s="9"/>
      <c r="F336" s="21">
        <f>Source!AL334</f>
        <v>10.08</v>
      </c>
      <c r="G336" s="20" t="str">
        <f>Source!DD334</f>
        <v>)*2</v>
      </c>
      <c r="H336" s="9">
        <f>Source!AW334</f>
        <v>1</v>
      </c>
      <c r="I336" s="9">
        <f>IF(Source!BC334&lt;&gt; 0, Source!BC334, 1)</f>
        <v>1</v>
      </c>
      <c r="J336" s="21">
        <f>Source!P334</f>
        <v>20.16</v>
      </c>
      <c r="K336" s="21"/>
    </row>
    <row r="337" spans="1:22" ht="14.25" x14ac:dyDescent="0.2">
      <c r="A337" s="18"/>
      <c r="B337" s="18"/>
      <c r="C337" s="18" t="s">
        <v>887</v>
      </c>
      <c r="D337" s="19" t="s">
        <v>888</v>
      </c>
      <c r="E337" s="9">
        <f>Source!AT334</f>
        <v>70</v>
      </c>
      <c r="F337" s="21"/>
      <c r="G337" s="20"/>
      <c r="H337" s="9"/>
      <c r="I337" s="9"/>
      <c r="J337" s="21">
        <f>SUM(R332:R336)</f>
        <v>2917.08</v>
      </c>
      <c r="K337" s="21"/>
    </row>
    <row r="338" spans="1:22" ht="14.25" x14ac:dyDescent="0.2">
      <c r="A338" s="18"/>
      <c r="B338" s="18"/>
      <c r="C338" s="18" t="s">
        <v>889</v>
      </c>
      <c r="D338" s="19" t="s">
        <v>888</v>
      </c>
      <c r="E338" s="9">
        <f>Source!AU334</f>
        <v>10</v>
      </c>
      <c r="F338" s="21"/>
      <c r="G338" s="20"/>
      <c r="H338" s="9"/>
      <c r="I338" s="9"/>
      <c r="J338" s="21">
        <f>SUM(T332:T337)</f>
        <v>416.73</v>
      </c>
      <c r="K338" s="21"/>
    </row>
    <row r="339" spans="1:22" ht="14.25" x14ac:dyDescent="0.2">
      <c r="A339" s="18"/>
      <c r="B339" s="18"/>
      <c r="C339" s="18" t="s">
        <v>893</v>
      </c>
      <c r="D339" s="19" t="s">
        <v>888</v>
      </c>
      <c r="E339" s="9">
        <f>108</f>
        <v>108</v>
      </c>
      <c r="F339" s="21"/>
      <c r="G339" s="20"/>
      <c r="H339" s="9"/>
      <c r="I339" s="9"/>
      <c r="J339" s="21">
        <f>SUM(V332:V338)</f>
        <v>0.04</v>
      </c>
      <c r="K339" s="21"/>
    </row>
    <row r="340" spans="1:22" ht="14.25" x14ac:dyDescent="0.2">
      <c r="A340" s="18"/>
      <c r="B340" s="18"/>
      <c r="C340" s="18" t="s">
        <v>890</v>
      </c>
      <c r="D340" s="19" t="s">
        <v>891</v>
      </c>
      <c r="E340" s="9">
        <f>Source!AQ334</f>
        <v>3.14</v>
      </c>
      <c r="F340" s="21"/>
      <c r="G340" s="20" t="str">
        <f>Source!DI334</f>
        <v>)*2</v>
      </c>
      <c r="H340" s="9">
        <f>Source!AV334</f>
        <v>1</v>
      </c>
      <c r="I340" s="9"/>
      <c r="J340" s="21"/>
      <c r="K340" s="21">
        <f>Source!U334</f>
        <v>6.28</v>
      </c>
    </row>
    <row r="341" spans="1:22" ht="15" x14ac:dyDescent="0.25">
      <c r="A341" s="24"/>
      <c r="B341" s="24"/>
      <c r="C341" s="24"/>
      <c r="D341" s="24"/>
      <c r="E341" s="24"/>
      <c r="F341" s="24"/>
      <c r="G341" s="24"/>
      <c r="H341" s="24"/>
      <c r="I341" s="41">
        <f>J333+J334+J336+J337+J338+J339</f>
        <v>7524.8499999999995</v>
      </c>
      <c r="J341" s="41"/>
      <c r="K341" s="25">
        <f>IF(Source!I334&lt;&gt;0, ROUND(I341/Source!I334, 2), 0)</f>
        <v>7524.85</v>
      </c>
      <c r="P341" s="23">
        <f>I341</f>
        <v>7524.8499999999995</v>
      </c>
    </row>
    <row r="342" spans="1:22" ht="42.75" x14ac:dyDescent="0.2">
      <c r="A342" s="18">
        <v>32</v>
      </c>
      <c r="B342" s="18" t="str">
        <f>Source!F338</f>
        <v>1.18-2403-20-3/1</v>
      </c>
      <c r="C342" s="18" t="str">
        <f>Source!G338</f>
        <v>Техническое обслуживание вытяжных установок производительностью до 5000 м3/ч - ежеквартальное</v>
      </c>
      <c r="D342" s="19" t="str">
        <f>Source!H338</f>
        <v>установка</v>
      </c>
      <c r="E342" s="9">
        <f>Source!I338</f>
        <v>1</v>
      </c>
      <c r="F342" s="21"/>
      <c r="G342" s="20"/>
      <c r="H342" s="9"/>
      <c r="I342" s="9"/>
      <c r="J342" s="21"/>
      <c r="K342" s="21"/>
      <c r="Q342">
        <f>ROUND((Source!BZ338/100)*ROUND((Source!AF338*Source!AV338)*Source!I338, 2), 2)</f>
        <v>2211.0300000000002</v>
      </c>
      <c r="R342">
        <f>Source!X338</f>
        <v>2211.0300000000002</v>
      </c>
      <c r="S342">
        <f>ROUND((Source!CA338/100)*ROUND((Source!AF338*Source!AV338)*Source!I338, 2), 2)</f>
        <v>315.86</v>
      </c>
      <c r="T342">
        <f>Source!Y338</f>
        <v>315.86</v>
      </c>
      <c r="U342">
        <f>ROUND((175/100)*ROUND((Source!AE338*Source!AV338)*Source!I338, 2), 2)</f>
        <v>0</v>
      </c>
      <c r="V342">
        <f>ROUND((108/100)*ROUND(Source!CS338*Source!I338, 2), 2)</f>
        <v>0</v>
      </c>
    </row>
    <row r="343" spans="1:22" ht="14.25" x14ac:dyDescent="0.2">
      <c r="A343" s="18"/>
      <c r="B343" s="18"/>
      <c r="C343" s="18" t="s">
        <v>884</v>
      </c>
      <c r="D343" s="19"/>
      <c r="E343" s="9"/>
      <c r="F343" s="21">
        <f>Source!AO338</f>
        <v>1579.31</v>
      </c>
      <c r="G343" s="20" t="str">
        <f>Source!DG338</f>
        <v>)*2</v>
      </c>
      <c r="H343" s="9">
        <f>Source!AV338</f>
        <v>1</v>
      </c>
      <c r="I343" s="9">
        <f>IF(Source!BA338&lt;&gt; 0, Source!BA338, 1)</f>
        <v>1</v>
      </c>
      <c r="J343" s="21">
        <f>Source!S338</f>
        <v>3158.62</v>
      </c>
      <c r="K343" s="21"/>
    </row>
    <row r="344" spans="1:22" ht="14.25" x14ac:dyDescent="0.2">
      <c r="A344" s="18"/>
      <c r="B344" s="18"/>
      <c r="C344" s="18" t="s">
        <v>886</v>
      </c>
      <c r="D344" s="19"/>
      <c r="E344" s="9"/>
      <c r="F344" s="21">
        <f>Source!AL338</f>
        <v>0.03</v>
      </c>
      <c r="G344" s="20" t="str">
        <f>Source!DD338</f>
        <v>)*2</v>
      </c>
      <c r="H344" s="9">
        <f>Source!AW338</f>
        <v>1</v>
      </c>
      <c r="I344" s="9">
        <f>IF(Source!BC338&lt;&gt; 0, Source!BC338, 1)</f>
        <v>1</v>
      </c>
      <c r="J344" s="21">
        <f>Source!P338</f>
        <v>0.06</v>
      </c>
      <c r="K344" s="21"/>
    </row>
    <row r="345" spans="1:22" ht="14.25" x14ac:dyDescent="0.2">
      <c r="A345" s="18"/>
      <c r="B345" s="18"/>
      <c r="C345" s="18" t="s">
        <v>887</v>
      </c>
      <c r="D345" s="19" t="s">
        <v>888</v>
      </c>
      <c r="E345" s="9">
        <f>Source!AT338</f>
        <v>70</v>
      </c>
      <c r="F345" s="21"/>
      <c r="G345" s="20"/>
      <c r="H345" s="9"/>
      <c r="I345" s="9"/>
      <c r="J345" s="21">
        <f>SUM(R342:R344)</f>
        <v>2211.0300000000002</v>
      </c>
      <c r="K345" s="21"/>
    </row>
    <row r="346" spans="1:22" ht="14.25" x14ac:dyDescent="0.2">
      <c r="A346" s="18"/>
      <c r="B346" s="18"/>
      <c r="C346" s="18" t="s">
        <v>889</v>
      </c>
      <c r="D346" s="19" t="s">
        <v>888</v>
      </c>
      <c r="E346" s="9">
        <f>Source!AU338</f>
        <v>10</v>
      </c>
      <c r="F346" s="21"/>
      <c r="G346" s="20"/>
      <c r="H346" s="9"/>
      <c r="I346" s="9"/>
      <c r="J346" s="21">
        <f>SUM(T342:T345)</f>
        <v>315.86</v>
      </c>
      <c r="K346" s="21"/>
    </row>
    <row r="347" spans="1:22" ht="14.25" x14ac:dyDescent="0.2">
      <c r="A347" s="18"/>
      <c r="B347" s="18"/>
      <c r="C347" s="18" t="s">
        <v>890</v>
      </c>
      <c r="D347" s="19" t="s">
        <v>891</v>
      </c>
      <c r="E347" s="9">
        <f>Source!AQ338</f>
        <v>2.38</v>
      </c>
      <c r="F347" s="21"/>
      <c r="G347" s="20" t="str">
        <f>Source!DI338</f>
        <v>)*2</v>
      </c>
      <c r="H347" s="9">
        <f>Source!AV338</f>
        <v>1</v>
      </c>
      <c r="I347" s="9"/>
      <c r="J347" s="21"/>
      <c r="K347" s="21">
        <f>Source!U338</f>
        <v>4.76</v>
      </c>
    </row>
    <row r="348" spans="1:22" ht="15" x14ac:dyDescent="0.25">
      <c r="A348" s="24"/>
      <c r="B348" s="24"/>
      <c r="C348" s="24"/>
      <c r="D348" s="24"/>
      <c r="E348" s="24"/>
      <c r="F348" s="24"/>
      <c r="G348" s="24"/>
      <c r="H348" s="24"/>
      <c r="I348" s="41">
        <f>J343+J344+J345+J346</f>
        <v>5685.57</v>
      </c>
      <c r="J348" s="41"/>
      <c r="K348" s="25">
        <f>IF(Source!I338&lt;&gt;0, ROUND(I348/Source!I338, 2), 0)</f>
        <v>5685.57</v>
      </c>
      <c r="P348" s="23">
        <f>I348</f>
        <v>5685.57</v>
      </c>
    </row>
    <row r="349" spans="1:22" ht="42.75" x14ac:dyDescent="0.2">
      <c r="A349" s="18">
        <v>33</v>
      </c>
      <c r="B349" s="18" t="str">
        <f>Source!F342</f>
        <v>1.18-2403-20-3/1</v>
      </c>
      <c r="C349" s="18" t="str">
        <f>Source!G342</f>
        <v>Техническое обслуживание вытяжных установок производительностью до 5000 м3/ч - ежеквартальное</v>
      </c>
      <c r="D349" s="19" t="str">
        <f>Source!H342</f>
        <v>установка</v>
      </c>
      <c r="E349" s="9">
        <f>Source!I342</f>
        <v>1</v>
      </c>
      <c r="F349" s="21"/>
      <c r="G349" s="20"/>
      <c r="H349" s="9"/>
      <c r="I349" s="9"/>
      <c r="J349" s="21"/>
      <c r="K349" s="21"/>
      <c r="Q349">
        <f>ROUND((Source!BZ342/100)*ROUND((Source!AF342*Source!AV342)*Source!I342, 2), 2)</f>
        <v>2211.0300000000002</v>
      </c>
      <c r="R349">
        <f>Source!X342</f>
        <v>2211.0300000000002</v>
      </c>
      <c r="S349">
        <f>ROUND((Source!CA342/100)*ROUND((Source!AF342*Source!AV342)*Source!I342, 2), 2)</f>
        <v>315.86</v>
      </c>
      <c r="T349">
        <f>Source!Y342</f>
        <v>315.86</v>
      </c>
      <c r="U349">
        <f>ROUND((175/100)*ROUND((Source!AE342*Source!AV342)*Source!I342, 2), 2)</f>
        <v>0</v>
      </c>
      <c r="V349">
        <f>ROUND((108/100)*ROUND(Source!CS342*Source!I342, 2), 2)</f>
        <v>0</v>
      </c>
    </row>
    <row r="350" spans="1:22" ht="14.25" x14ac:dyDescent="0.2">
      <c r="A350" s="18"/>
      <c r="B350" s="18"/>
      <c r="C350" s="18" t="s">
        <v>884</v>
      </c>
      <c r="D350" s="19"/>
      <c r="E350" s="9"/>
      <c r="F350" s="21">
        <f>Source!AO342</f>
        <v>1579.31</v>
      </c>
      <c r="G350" s="20" t="str">
        <f>Source!DG342</f>
        <v>)*2</v>
      </c>
      <c r="H350" s="9">
        <f>Source!AV342</f>
        <v>1</v>
      </c>
      <c r="I350" s="9">
        <f>IF(Source!BA342&lt;&gt; 0, Source!BA342, 1)</f>
        <v>1</v>
      </c>
      <c r="J350" s="21">
        <f>Source!S342</f>
        <v>3158.62</v>
      </c>
      <c r="K350" s="21"/>
    </row>
    <row r="351" spans="1:22" ht="14.25" x14ac:dyDescent="0.2">
      <c r="A351" s="18"/>
      <c r="B351" s="18"/>
      <c r="C351" s="18" t="s">
        <v>886</v>
      </c>
      <c r="D351" s="19"/>
      <c r="E351" s="9"/>
      <c r="F351" s="21">
        <f>Source!AL342</f>
        <v>0.03</v>
      </c>
      <c r="G351" s="20" t="str">
        <f>Source!DD342</f>
        <v>)*2</v>
      </c>
      <c r="H351" s="9">
        <f>Source!AW342</f>
        <v>1</v>
      </c>
      <c r="I351" s="9">
        <f>IF(Source!BC342&lt;&gt; 0, Source!BC342, 1)</f>
        <v>1</v>
      </c>
      <c r="J351" s="21">
        <f>Source!P342</f>
        <v>0.06</v>
      </c>
      <c r="K351" s="21"/>
    </row>
    <row r="352" spans="1:22" ht="14.25" x14ac:dyDescent="0.2">
      <c r="A352" s="18"/>
      <c r="B352" s="18"/>
      <c r="C352" s="18" t="s">
        <v>887</v>
      </c>
      <c r="D352" s="19" t="s">
        <v>888</v>
      </c>
      <c r="E352" s="9">
        <f>Source!AT342</f>
        <v>70</v>
      </c>
      <c r="F352" s="21"/>
      <c r="G352" s="20"/>
      <c r="H352" s="9"/>
      <c r="I352" s="9"/>
      <c r="J352" s="21">
        <f>SUM(R349:R351)</f>
        <v>2211.0300000000002</v>
      </c>
      <c r="K352" s="21"/>
    </row>
    <row r="353" spans="1:22" ht="14.25" x14ac:dyDescent="0.2">
      <c r="A353" s="18"/>
      <c r="B353" s="18"/>
      <c r="C353" s="18" t="s">
        <v>889</v>
      </c>
      <c r="D353" s="19" t="s">
        <v>888</v>
      </c>
      <c r="E353" s="9">
        <f>Source!AU342</f>
        <v>10</v>
      </c>
      <c r="F353" s="21"/>
      <c r="G353" s="20"/>
      <c r="H353" s="9"/>
      <c r="I353" s="9"/>
      <c r="J353" s="21">
        <f>SUM(T349:T352)</f>
        <v>315.86</v>
      </c>
      <c r="K353" s="21"/>
    </row>
    <row r="354" spans="1:22" ht="14.25" x14ac:dyDescent="0.2">
      <c r="A354" s="18"/>
      <c r="B354" s="18"/>
      <c r="C354" s="18" t="s">
        <v>890</v>
      </c>
      <c r="D354" s="19" t="s">
        <v>891</v>
      </c>
      <c r="E354" s="9">
        <f>Source!AQ342</f>
        <v>2.38</v>
      </c>
      <c r="F354" s="21"/>
      <c r="G354" s="20" t="str">
        <f>Source!DI342</f>
        <v>)*2</v>
      </c>
      <c r="H354" s="9">
        <f>Source!AV342</f>
        <v>1</v>
      </c>
      <c r="I354" s="9"/>
      <c r="J354" s="21"/>
      <c r="K354" s="21">
        <f>Source!U342</f>
        <v>4.76</v>
      </c>
    </row>
    <row r="355" spans="1:22" ht="15" x14ac:dyDescent="0.25">
      <c r="A355" s="24"/>
      <c r="B355" s="24"/>
      <c r="C355" s="24"/>
      <c r="D355" s="24"/>
      <c r="E355" s="24"/>
      <c r="F355" s="24"/>
      <c r="G355" s="24"/>
      <c r="H355" s="24"/>
      <c r="I355" s="41">
        <f>J350+J351+J352+J353</f>
        <v>5685.57</v>
      </c>
      <c r="J355" s="41"/>
      <c r="K355" s="25">
        <f>IF(Source!I342&lt;&gt;0, ROUND(I355/Source!I342, 2), 0)</f>
        <v>5685.57</v>
      </c>
      <c r="P355" s="23">
        <f>I355</f>
        <v>5685.57</v>
      </c>
    </row>
    <row r="356" spans="1:22" ht="42.75" x14ac:dyDescent="0.2">
      <c r="A356" s="18">
        <v>34</v>
      </c>
      <c r="B356" s="18" t="str">
        <f>Source!F346</f>
        <v>1.18-2403-20-3/1</v>
      </c>
      <c r="C356" s="18" t="str">
        <f>Source!G346</f>
        <v>Техническое обслуживание вытяжных установок производительностью до 5000 м3/ч - ежеквартальное</v>
      </c>
      <c r="D356" s="19" t="str">
        <f>Source!H346</f>
        <v>установка</v>
      </c>
      <c r="E356" s="9">
        <f>Source!I346</f>
        <v>1</v>
      </c>
      <c r="F356" s="21"/>
      <c r="G356" s="20"/>
      <c r="H356" s="9"/>
      <c r="I356" s="9"/>
      <c r="J356" s="21"/>
      <c r="K356" s="21"/>
      <c r="Q356">
        <f>ROUND((Source!BZ346/100)*ROUND((Source!AF346*Source!AV346)*Source!I346, 2), 2)</f>
        <v>2211.0300000000002</v>
      </c>
      <c r="R356">
        <f>Source!X346</f>
        <v>2211.0300000000002</v>
      </c>
      <c r="S356">
        <f>ROUND((Source!CA346/100)*ROUND((Source!AF346*Source!AV346)*Source!I346, 2), 2)</f>
        <v>315.86</v>
      </c>
      <c r="T356">
        <f>Source!Y346</f>
        <v>315.86</v>
      </c>
      <c r="U356">
        <f>ROUND((175/100)*ROUND((Source!AE346*Source!AV346)*Source!I346, 2), 2)</f>
        <v>0</v>
      </c>
      <c r="V356">
        <f>ROUND((108/100)*ROUND(Source!CS346*Source!I346, 2), 2)</f>
        <v>0</v>
      </c>
    </row>
    <row r="357" spans="1:22" ht="14.25" x14ac:dyDescent="0.2">
      <c r="A357" s="18"/>
      <c r="B357" s="18"/>
      <c r="C357" s="18" t="s">
        <v>884</v>
      </c>
      <c r="D357" s="19"/>
      <c r="E357" s="9"/>
      <c r="F357" s="21">
        <f>Source!AO346</f>
        <v>1579.31</v>
      </c>
      <c r="G357" s="20" t="str">
        <f>Source!DG346</f>
        <v>)*2</v>
      </c>
      <c r="H357" s="9">
        <f>Source!AV346</f>
        <v>1</v>
      </c>
      <c r="I357" s="9">
        <f>IF(Source!BA346&lt;&gt; 0, Source!BA346, 1)</f>
        <v>1</v>
      </c>
      <c r="J357" s="21">
        <f>Source!S346</f>
        <v>3158.62</v>
      </c>
      <c r="K357" s="21"/>
    </row>
    <row r="358" spans="1:22" ht="14.25" x14ac:dyDescent="0.2">
      <c r="A358" s="18"/>
      <c r="B358" s="18"/>
      <c r="C358" s="18" t="s">
        <v>886</v>
      </c>
      <c r="D358" s="19"/>
      <c r="E358" s="9"/>
      <c r="F358" s="21">
        <f>Source!AL346</f>
        <v>0.03</v>
      </c>
      <c r="G358" s="20" t="str">
        <f>Source!DD346</f>
        <v>)*2</v>
      </c>
      <c r="H358" s="9">
        <f>Source!AW346</f>
        <v>1</v>
      </c>
      <c r="I358" s="9">
        <f>IF(Source!BC346&lt;&gt; 0, Source!BC346, 1)</f>
        <v>1</v>
      </c>
      <c r="J358" s="21">
        <f>Source!P346</f>
        <v>0.06</v>
      </c>
      <c r="K358" s="21"/>
    </row>
    <row r="359" spans="1:22" ht="14.25" x14ac:dyDescent="0.2">
      <c r="A359" s="18"/>
      <c r="B359" s="18"/>
      <c r="C359" s="18" t="s">
        <v>887</v>
      </c>
      <c r="D359" s="19" t="s">
        <v>888</v>
      </c>
      <c r="E359" s="9">
        <f>Source!AT346</f>
        <v>70</v>
      </c>
      <c r="F359" s="21"/>
      <c r="G359" s="20"/>
      <c r="H359" s="9"/>
      <c r="I359" s="9"/>
      <c r="J359" s="21">
        <f>SUM(R356:R358)</f>
        <v>2211.0300000000002</v>
      </c>
      <c r="K359" s="21"/>
    </row>
    <row r="360" spans="1:22" ht="14.25" x14ac:dyDescent="0.2">
      <c r="A360" s="18"/>
      <c r="B360" s="18"/>
      <c r="C360" s="18" t="s">
        <v>889</v>
      </c>
      <c r="D360" s="19" t="s">
        <v>888</v>
      </c>
      <c r="E360" s="9">
        <f>Source!AU346</f>
        <v>10</v>
      </c>
      <c r="F360" s="21"/>
      <c r="G360" s="20"/>
      <c r="H360" s="9"/>
      <c r="I360" s="9"/>
      <c r="J360" s="21">
        <f>SUM(T356:T359)</f>
        <v>315.86</v>
      </c>
      <c r="K360" s="21"/>
    </row>
    <row r="361" spans="1:22" ht="14.25" x14ac:dyDescent="0.2">
      <c r="A361" s="18"/>
      <c r="B361" s="18"/>
      <c r="C361" s="18" t="s">
        <v>890</v>
      </c>
      <c r="D361" s="19" t="s">
        <v>891</v>
      </c>
      <c r="E361" s="9">
        <f>Source!AQ346</f>
        <v>2.38</v>
      </c>
      <c r="F361" s="21"/>
      <c r="G361" s="20" t="str">
        <f>Source!DI346</f>
        <v>)*2</v>
      </c>
      <c r="H361" s="9">
        <f>Source!AV346</f>
        <v>1</v>
      </c>
      <c r="I361" s="9"/>
      <c r="J361" s="21"/>
      <c r="K361" s="21">
        <f>Source!U346</f>
        <v>4.76</v>
      </c>
    </row>
    <row r="362" spans="1:22" ht="15" x14ac:dyDescent="0.25">
      <c r="A362" s="24"/>
      <c r="B362" s="24"/>
      <c r="C362" s="24"/>
      <c r="D362" s="24"/>
      <c r="E362" s="24"/>
      <c r="F362" s="24"/>
      <c r="G362" s="24"/>
      <c r="H362" s="24"/>
      <c r="I362" s="41">
        <f>J357+J358+J359+J360</f>
        <v>5685.57</v>
      </c>
      <c r="J362" s="41"/>
      <c r="K362" s="25">
        <f>IF(Source!I346&lt;&gt;0, ROUND(I362/Source!I346, 2), 0)</f>
        <v>5685.57</v>
      </c>
      <c r="P362" s="23">
        <f>I362</f>
        <v>5685.57</v>
      </c>
    </row>
    <row r="363" spans="1:22" ht="42.75" x14ac:dyDescent="0.2">
      <c r="A363" s="18">
        <v>35</v>
      </c>
      <c r="B363" s="18" t="str">
        <f>Source!F350</f>
        <v>1.18-2403-20-3/1</v>
      </c>
      <c r="C363" s="18" t="str">
        <f>Source!G350</f>
        <v>Техническое обслуживание вытяжных установок производительностью до 5000 м3/ч - ежеквартальное</v>
      </c>
      <c r="D363" s="19" t="str">
        <f>Source!H350</f>
        <v>установка</v>
      </c>
      <c r="E363" s="9">
        <f>Source!I350</f>
        <v>4</v>
      </c>
      <c r="F363" s="21"/>
      <c r="G363" s="20"/>
      <c r="H363" s="9"/>
      <c r="I363" s="9"/>
      <c r="J363" s="21"/>
      <c r="K363" s="21"/>
      <c r="Q363">
        <f>ROUND((Source!BZ350/100)*ROUND((Source!AF350*Source!AV350)*Source!I350, 2), 2)</f>
        <v>8844.14</v>
      </c>
      <c r="R363">
        <f>Source!X350</f>
        <v>8844.14</v>
      </c>
      <c r="S363">
        <f>ROUND((Source!CA350/100)*ROUND((Source!AF350*Source!AV350)*Source!I350, 2), 2)</f>
        <v>1263.45</v>
      </c>
      <c r="T363">
        <f>Source!Y350</f>
        <v>1263.45</v>
      </c>
      <c r="U363">
        <f>ROUND((175/100)*ROUND((Source!AE350*Source!AV350)*Source!I350, 2), 2)</f>
        <v>0</v>
      </c>
      <c r="V363">
        <f>ROUND((108/100)*ROUND(Source!CS350*Source!I350, 2), 2)</f>
        <v>0</v>
      </c>
    </row>
    <row r="364" spans="1:22" ht="14.25" x14ac:dyDescent="0.2">
      <c r="A364" s="18"/>
      <c r="B364" s="18"/>
      <c r="C364" s="18" t="s">
        <v>884</v>
      </c>
      <c r="D364" s="19"/>
      <c r="E364" s="9"/>
      <c r="F364" s="21">
        <f>Source!AO350</f>
        <v>1579.31</v>
      </c>
      <c r="G364" s="20" t="str">
        <f>Source!DG350</f>
        <v>)*2</v>
      </c>
      <c r="H364" s="9">
        <f>Source!AV350</f>
        <v>1</v>
      </c>
      <c r="I364" s="9">
        <f>IF(Source!BA350&lt;&gt; 0, Source!BA350, 1)</f>
        <v>1</v>
      </c>
      <c r="J364" s="21">
        <f>Source!S350</f>
        <v>12634.48</v>
      </c>
      <c r="K364" s="21"/>
    </row>
    <row r="365" spans="1:22" ht="14.25" x14ac:dyDescent="0.2">
      <c r="A365" s="18"/>
      <c r="B365" s="18"/>
      <c r="C365" s="18" t="s">
        <v>886</v>
      </c>
      <c r="D365" s="19"/>
      <c r="E365" s="9"/>
      <c r="F365" s="21">
        <f>Source!AL350</f>
        <v>0.03</v>
      </c>
      <c r="G365" s="20" t="str">
        <f>Source!DD350</f>
        <v>)*2</v>
      </c>
      <c r="H365" s="9">
        <f>Source!AW350</f>
        <v>1</v>
      </c>
      <c r="I365" s="9">
        <f>IF(Source!BC350&lt;&gt; 0, Source!BC350, 1)</f>
        <v>1</v>
      </c>
      <c r="J365" s="21">
        <f>Source!P350</f>
        <v>0.24</v>
      </c>
      <c r="K365" s="21"/>
    </row>
    <row r="366" spans="1:22" ht="14.25" x14ac:dyDescent="0.2">
      <c r="A366" s="18"/>
      <c r="B366" s="18"/>
      <c r="C366" s="18" t="s">
        <v>887</v>
      </c>
      <c r="D366" s="19" t="s">
        <v>888</v>
      </c>
      <c r="E366" s="9">
        <f>Source!AT350</f>
        <v>70</v>
      </c>
      <c r="F366" s="21"/>
      <c r="G366" s="20"/>
      <c r="H366" s="9"/>
      <c r="I366" s="9"/>
      <c r="J366" s="21">
        <f>SUM(R363:R365)</f>
        <v>8844.14</v>
      </c>
      <c r="K366" s="21"/>
    </row>
    <row r="367" spans="1:22" ht="14.25" x14ac:dyDescent="0.2">
      <c r="A367" s="18"/>
      <c r="B367" s="18"/>
      <c r="C367" s="18" t="s">
        <v>889</v>
      </c>
      <c r="D367" s="19" t="s">
        <v>888</v>
      </c>
      <c r="E367" s="9">
        <f>Source!AU350</f>
        <v>10</v>
      </c>
      <c r="F367" s="21"/>
      <c r="G367" s="20"/>
      <c r="H367" s="9"/>
      <c r="I367" s="9"/>
      <c r="J367" s="21">
        <f>SUM(T363:T366)</f>
        <v>1263.45</v>
      </c>
      <c r="K367" s="21"/>
    </row>
    <row r="368" spans="1:22" ht="14.25" x14ac:dyDescent="0.2">
      <c r="A368" s="18"/>
      <c r="B368" s="18"/>
      <c r="C368" s="18" t="s">
        <v>890</v>
      </c>
      <c r="D368" s="19" t="s">
        <v>891</v>
      </c>
      <c r="E368" s="9">
        <f>Source!AQ350</f>
        <v>2.38</v>
      </c>
      <c r="F368" s="21"/>
      <c r="G368" s="20" t="str">
        <f>Source!DI350</f>
        <v>)*2</v>
      </c>
      <c r="H368" s="9">
        <f>Source!AV350</f>
        <v>1</v>
      </c>
      <c r="I368" s="9"/>
      <c r="J368" s="21"/>
      <c r="K368" s="21">
        <f>Source!U350</f>
        <v>19.04</v>
      </c>
    </row>
    <row r="369" spans="1:22" ht="15" x14ac:dyDescent="0.25">
      <c r="A369" s="24"/>
      <c r="B369" s="24"/>
      <c r="C369" s="24"/>
      <c r="D369" s="24"/>
      <c r="E369" s="24"/>
      <c r="F369" s="24"/>
      <c r="G369" s="24"/>
      <c r="H369" s="24"/>
      <c r="I369" s="41">
        <f>J364+J365+J366+J367</f>
        <v>22742.31</v>
      </c>
      <c r="J369" s="41"/>
      <c r="K369" s="25">
        <f>IF(Source!I350&lt;&gt;0, ROUND(I369/Source!I350, 2), 0)</f>
        <v>5685.58</v>
      </c>
      <c r="P369" s="23">
        <f>I369</f>
        <v>22742.31</v>
      </c>
    </row>
    <row r="370" spans="1:22" ht="42.75" x14ac:dyDescent="0.2">
      <c r="A370" s="18">
        <v>36</v>
      </c>
      <c r="B370" s="18" t="str">
        <f>Source!F354</f>
        <v>1.18-2403-20-4/1</v>
      </c>
      <c r="C370" s="18" t="str">
        <f>Source!G354</f>
        <v>Техническое обслуживание вытяжных установок производительностью до 20000 м3/ч - ежеквартальное</v>
      </c>
      <c r="D370" s="19" t="str">
        <f>Source!H354</f>
        <v>установка</v>
      </c>
      <c r="E370" s="9">
        <f>Source!I354</f>
        <v>2</v>
      </c>
      <c r="F370" s="21"/>
      <c r="G370" s="20"/>
      <c r="H370" s="9"/>
      <c r="I370" s="9"/>
      <c r="J370" s="21"/>
      <c r="K370" s="21"/>
      <c r="Q370">
        <f>ROUND((Source!BZ354/100)*ROUND((Source!AF354*Source!AV354)*Source!I354, 2), 2)</f>
        <v>5165.2700000000004</v>
      </c>
      <c r="R370">
        <f>Source!X354</f>
        <v>5165.2700000000004</v>
      </c>
      <c r="S370">
        <f>ROUND((Source!CA354/100)*ROUND((Source!AF354*Source!AV354)*Source!I354, 2), 2)</f>
        <v>737.9</v>
      </c>
      <c r="T370">
        <f>Source!Y354</f>
        <v>737.9</v>
      </c>
      <c r="U370">
        <f>ROUND((175/100)*ROUND((Source!AE354*Source!AV354)*Source!I354, 2), 2)</f>
        <v>0</v>
      </c>
      <c r="V370">
        <f>ROUND((108/100)*ROUND(Source!CS354*Source!I354, 2), 2)</f>
        <v>0</v>
      </c>
    </row>
    <row r="371" spans="1:22" ht="14.25" x14ac:dyDescent="0.2">
      <c r="A371" s="18"/>
      <c r="B371" s="18"/>
      <c r="C371" s="18" t="s">
        <v>884</v>
      </c>
      <c r="D371" s="19"/>
      <c r="E371" s="9"/>
      <c r="F371" s="21">
        <f>Source!AO354</f>
        <v>1844.74</v>
      </c>
      <c r="G371" s="20" t="str">
        <f>Source!DG354</f>
        <v>)*2</v>
      </c>
      <c r="H371" s="9">
        <f>Source!AV354</f>
        <v>1</v>
      </c>
      <c r="I371" s="9">
        <f>IF(Source!BA354&lt;&gt; 0, Source!BA354, 1)</f>
        <v>1</v>
      </c>
      <c r="J371" s="21">
        <f>Source!S354</f>
        <v>7378.96</v>
      </c>
      <c r="K371" s="21"/>
    </row>
    <row r="372" spans="1:22" ht="14.25" x14ac:dyDescent="0.2">
      <c r="A372" s="18"/>
      <c r="B372" s="18"/>
      <c r="C372" s="18" t="s">
        <v>886</v>
      </c>
      <c r="D372" s="19"/>
      <c r="E372" s="9"/>
      <c r="F372" s="21">
        <f>Source!AL354</f>
        <v>0.13</v>
      </c>
      <c r="G372" s="20" t="str">
        <f>Source!DD354</f>
        <v>)*2</v>
      </c>
      <c r="H372" s="9">
        <f>Source!AW354</f>
        <v>1</v>
      </c>
      <c r="I372" s="9">
        <f>IF(Source!BC354&lt;&gt; 0, Source!BC354, 1)</f>
        <v>1</v>
      </c>
      <c r="J372" s="21">
        <f>Source!P354</f>
        <v>0.52</v>
      </c>
      <c r="K372" s="21"/>
    </row>
    <row r="373" spans="1:22" ht="14.25" x14ac:dyDescent="0.2">
      <c r="A373" s="18"/>
      <c r="B373" s="18"/>
      <c r="C373" s="18" t="s">
        <v>887</v>
      </c>
      <c r="D373" s="19" t="s">
        <v>888</v>
      </c>
      <c r="E373" s="9">
        <f>Source!AT354</f>
        <v>70</v>
      </c>
      <c r="F373" s="21"/>
      <c r="G373" s="20"/>
      <c r="H373" s="9"/>
      <c r="I373" s="9"/>
      <c r="J373" s="21">
        <f>SUM(R370:R372)</f>
        <v>5165.2700000000004</v>
      </c>
      <c r="K373" s="21"/>
    </row>
    <row r="374" spans="1:22" ht="14.25" x14ac:dyDescent="0.2">
      <c r="A374" s="18"/>
      <c r="B374" s="18"/>
      <c r="C374" s="18" t="s">
        <v>889</v>
      </c>
      <c r="D374" s="19" t="s">
        <v>888</v>
      </c>
      <c r="E374" s="9">
        <f>Source!AU354</f>
        <v>10</v>
      </c>
      <c r="F374" s="21"/>
      <c r="G374" s="20"/>
      <c r="H374" s="9"/>
      <c r="I374" s="9"/>
      <c r="J374" s="21">
        <f>SUM(T370:T373)</f>
        <v>737.9</v>
      </c>
      <c r="K374" s="21"/>
    </row>
    <row r="375" spans="1:22" ht="14.25" x14ac:dyDescent="0.2">
      <c r="A375" s="18"/>
      <c r="B375" s="18"/>
      <c r="C375" s="18" t="s">
        <v>890</v>
      </c>
      <c r="D375" s="19" t="s">
        <v>891</v>
      </c>
      <c r="E375" s="9">
        <f>Source!AQ354</f>
        <v>2.78</v>
      </c>
      <c r="F375" s="21"/>
      <c r="G375" s="20" t="str">
        <f>Source!DI354</f>
        <v>)*2</v>
      </c>
      <c r="H375" s="9">
        <f>Source!AV354</f>
        <v>1</v>
      </c>
      <c r="I375" s="9"/>
      <c r="J375" s="21"/>
      <c r="K375" s="21">
        <f>Source!U354</f>
        <v>11.12</v>
      </c>
    </row>
    <row r="376" spans="1:22" ht="15" x14ac:dyDescent="0.25">
      <c r="A376" s="24"/>
      <c r="B376" s="24"/>
      <c r="C376" s="24"/>
      <c r="D376" s="24"/>
      <c r="E376" s="24"/>
      <c r="F376" s="24"/>
      <c r="G376" s="24"/>
      <c r="H376" s="24"/>
      <c r="I376" s="41">
        <f>J371+J372+J373+J374</f>
        <v>13282.65</v>
      </c>
      <c r="J376" s="41"/>
      <c r="K376" s="25">
        <f>IF(Source!I354&lt;&gt;0, ROUND(I376/Source!I354, 2), 0)</f>
        <v>6641.33</v>
      </c>
      <c r="P376" s="23">
        <f>I376</f>
        <v>13282.65</v>
      </c>
    </row>
    <row r="377" spans="1:22" ht="42.75" x14ac:dyDescent="0.2">
      <c r="A377" s="18">
        <v>37</v>
      </c>
      <c r="B377" s="18" t="str">
        <f>Source!F358</f>
        <v>1.18-2403-20-4/1</v>
      </c>
      <c r="C377" s="18" t="str">
        <f>Source!G358</f>
        <v>Техническое обслуживание вытяжных установок производительностью до 20000 м3/ч - ежеквартальное</v>
      </c>
      <c r="D377" s="19" t="str">
        <f>Source!H358</f>
        <v>установка</v>
      </c>
      <c r="E377" s="9">
        <f>Source!I358</f>
        <v>1</v>
      </c>
      <c r="F377" s="21"/>
      <c r="G377" s="20"/>
      <c r="H377" s="9"/>
      <c r="I377" s="9"/>
      <c r="J377" s="21"/>
      <c r="K377" s="21"/>
      <c r="Q377">
        <f>ROUND((Source!BZ358/100)*ROUND((Source!AF358*Source!AV358)*Source!I358, 2), 2)</f>
        <v>2582.64</v>
      </c>
      <c r="R377">
        <f>Source!X358</f>
        <v>2582.64</v>
      </c>
      <c r="S377">
        <f>ROUND((Source!CA358/100)*ROUND((Source!AF358*Source!AV358)*Source!I358, 2), 2)</f>
        <v>368.95</v>
      </c>
      <c r="T377">
        <f>Source!Y358</f>
        <v>368.95</v>
      </c>
      <c r="U377">
        <f>ROUND((175/100)*ROUND((Source!AE358*Source!AV358)*Source!I358, 2), 2)</f>
        <v>0</v>
      </c>
      <c r="V377">
        <f>ROUND((108/100)*ROUND(Source!CS358*Source!I358, 2), 2)</f>
        <v>0</v>
      </c>
    </row>
    <row r="378" spans="1:22" ht="14.25" x14ac:dyDescent="0.2">
      <c r="A378" s="18"/>
      <c r="B378" s="18"/>
      <c r="C378" s="18" t="s">
        <v>884</v>
      </c>
      <c r="D378" s="19"/>
      <c r="E378" s="9"/>
      <c r="F378" s="21">
        <f>Source!AO358</f>
        <v>1844.74</v>
      </c>
      <c r="G378" s="20" t="str">
        <f>Source!DG358</f>
        <v>)*2</v>
      </c>
      <c r="H378" s="9">
        <f>Source!AV358</f>
        <v>1</v>
      </c>
      <c r="I378" s="9">
        <f>IF(Source!BA358&lt;&gt; 0, Source!BA358, 1)</f>
        <v>1</v>
      </c>
      <c r="J378" s="21">
        <f>Source!S358</f>
        <v>3689.48</v>
      </c>
      <c r="K378" s="21"/>
    </row>
    <row r="379" spans="1:22" ht="14.25" x14ac:dyDescent="0.2">
      <c r="A379" s="18"/>
      <c r="B379" s="18"/>
      <c r="C379" s="18" t="s">
        <v>886</v>
      </c>
      <c r="D379" s="19"/>
      <c r="E379" s="9"/>
      <c r="F379" s="21">
        <f>Source!AL358</f>
        <v>0.13</v>
      </c>
      <c r="G379" s="20" t="str">
        <f>Source!DD358</f>
        <v>)*2</v>
      </c>
      <c r="H379" s="9">
        <f>Source!AW358</f>
        <v>1</v>
      </c>
      <c r="I379" s="9">
        <f>IF(Source!BC358&lt;&gt; 0, Source!BC358, 1)</f>
        <v>1</v>
      </c>
      <c r="J379" s="21">
        <f>Source!P358</f>
        <v>0.26</v>
      </c>
      <c r="K379" s="21"/>
    </row>
    <row r="380" spans="1:22" ht="14.25" x14ac:dyDescent="0.2">
      <c r="A380" s="18"/>
      <c r="B380" s="18"/>
      <c r="C380" s="18" t="s">
        <v>887</v>
      </c>
      <c r="D380" s="19" t="s">
        <v>888</v>
      </c>
      <c r="E380" s="9">
        <f>Source!AT358</f>
        <v>70</v>
      </c>
      <c r="F380" s="21"/>
      <c r="G380" s="20"/>
      <c r="H380" s="9"/>
      <c r="I380" s="9"/>
      <c r="J380" s="21">
        <f>SUM(R377:R379)</f>
        <v>2582.64</v>
      </c>
      <c r="K380" s="21"/>
    </row>
    <row r="381" spans="1:22" ht="14.25" x14ac:dyDescent="0.2">
      <c r="A381" s="18"/>
      <c r="B381" s="18"/>
      <c r="C381" s="18" t="s">
        <v>889</v>
      </c>
      <c r="D381" s="19" t="s">
        <v>888</v>
      </c>
      <c r="E381" s="9">
        <f>Source!AU358</f>
        <v>10</v>
      </c>
      <c r="F381" s="21"/>
      <c r="G381" s="20"/>
      <c r="H381" s="9"/>
      <c r="I381" s="9"/>
      <c r="J381" s="21">
        <f>SUM(T377:T380)</f>
        <v>368.95</v>
      </c>
      <c r="K381" s="21"/>
    </row>
    <row r="382" spans="1:22" ht="14.25" x14ac:dyDescent="0.2">
      <c r="A382" s="18"/>
      <c r="B382" s="18"/>
      <c r="C382" s="18" t="s">
        <v>890</v>
      </c>
      <c r="D382" s="19" t="s">
        <v>891</v>
      </c>
      <c r="E382" s="9">
        <f>Source!AQ358</f>
        <v>2.78</v>
      </c>
      <c r="F382" s="21"/>
      <c r="G382" s="20" t="str">
        <f>Source!DI358</f>
        <v>)*2</v>
      </c>
      <c r="H382" s="9">
        <f>Source!AV358</f>
        <v>1</v>
      </c>
      <c r="I382" s="9"/>
      <c r="J382" s="21"/>
      <c r="K382" s="21">
        <f>Source!U358</f>
        <v>5.56</v>
      </c>
    </row>
    <row r="383" spans="1:22" ht="15" x14ac:dyDescent="0.25">
      <c r="A383" s="24"/>
      <c r="B383" s="24"/>
      <c r="C383" s="24"/>
      <c r="D383" s="24"/>
      <c r="E383" s="24"/>
      <c r="F383" s="24"/>
      <c r="G383" s="24"/>
      <c r="H383" s="24"/>
      <c r="I383" s="41">
        <f>J378+J379+J380+J381</f>
        <v>6641.33</v>
      </c>
      <c r="J383" s="41"/>
      <c r="K383" s="25">
        <f>IF(Source!I358&lt;&gt;0, ROUND(I383/Source!I358, 2), 0)</f>
        <v>6641.33</v>
      </c>
      <c r="P383" s="23">
        <f>I383</f>
        <v>6641.33</v>
      </c>
    </row>
    <row r="384" spans="1:22" ht="42.75" x14ac:dyDescent="0.2">
      <c r="A384" s="18">
        <v>38</v>
      </c>
      <c r="B384" s="18" t="str">
        <f>Source!F362</f>
        <v>1.18-2403-20-4/1</v>
      </c>
      <c r="C384" s="18" t="str">
        <f>Source!G362</f>
        <v>Техническое обслуживание вытяжных установок производительностью до 20000 м3/ч - ежеквартальное</v>
      </c>
      <c r="D384" s="19" t="str">
        <f>Source!H362</f>
        <v>установка</v>
      </c>
      <c r="E384" s="9">
        <f>Source!I362</f>
        <v>1</v>
      </c>
      <c r="F384" s="21"/>
      <c r="G384" s="20"/>
      <c r="H384" s="9"/>
      <c r="I384" s="9"/>
      <c r="J384" s="21"/>
      <c r="K384" s="21"/>
      <c r="Q384">
        <f>ROUND((Source!BZ362/100)*ROUND((Source!AF362*Source!AV362)*Source!I362, 2), 2)</f>
        <v>2582.64</v>
      </c>
      <c r="R384">
        <f>Source!X362</f>
        <v>2582.64</v>
      </c>
      <c r="S384">
        <f>ROUND((Source!CA362/100)*ROUND((Source!AF362*Source!AV362)*Source!I362, 2), 2)</f>
        <v>368.95</v>
      </c>
      <c r="T384">
        <f>Source!Y362</f>
        <v>368.95</v>
      </c>
      <c r="U384">
        <f>ROUND((175/100)*ROUND((Source!AE362*Source!AV362)*Source!I362, 2), 2)</f>
        <v>0</v>
      </c>
      <c r="V384">
        <f>ROUND((108/100)*ROUND(Source!CS362*Source!I362, 2), 2)</f>
        <v>0</v>
      </c>
    </row>
    <row r="385" spans="1:22" ht="14.25" x14ac:dyDescent="0.2">
      <c r="A385" s="18"/>
      <c r="B385" s="18"/>
      <c r="C385" s="18" t="s">
        <v>884</v>
      </c>
      <c r="D385" s="19"/>
      <c r="E385" s="9"/>
      <c r="F385" s="21">
        <f>Source!AO362</f>
        <v>1844.74</v>
      </c>
      <c r="G385" s="20" t="str">
        <f>Source!DG362</f>
        <v>)*2</v>
      </c>
      <c r="H385" s="9">
        <f>Source!AV362</f>
        <v>1</v>
      </c>
      <c r="I385" s="9">
        <f>IF(Source!BA362&lt;&gt; 0, Source!BA362, 1)</f>
        <v>1</v>
      </c>
      <c r="J385" s="21">
        <f>Source!S362</f>
        <v>3689.48</v>
      </c>
      <c r="K385" s="21"/>
    </row>
    <row r="386" spans="1:22" ht="14.25" x14ac:dyDescent="0.2">
      <c r="A386" s="18"/>
      <c r="B386" s="18"/>
      <c r="C386" s="18" t="s">
        <v>886</v>
      </c>
      <c r="D386" s="19"/>
      <c r="E386" s="9"/>
      <c r="F386" s="21">
        <f>Source!AL362</f>
        <v>0.13</v>
      </c>
      <c r="G386" s="20" t="str">
        <f>Source!DD362</f>
        <v>)*2</v>
      </c>
      <c r="H386" s="9">
        <f>Source!AW362</f>
        <v>1</v>
      </c>
      <c r="I386" s="9">
        <f>IF(Source!BC362&lt;&gt; 0, Source!BC362, 1)</f>
        <v>1</v>
      </c>
      <c r="J386" s="21">
        <f>Source!P362</f>
        <v>0.26</v>
      </c>
      <c r="K386" s="21"/>
    </row>
    <row r="387" spans="1:22" ht="14.25" x14ac:dyDescent="0.2">
      <c r="A387" s="18"/>
      <c r="B387" s="18"/>
      <c r="C387" s="18" t="s">
        <v>887</v>
      </c>
      <c r="D387" s="19" t="s">
        <v>888</v>
      </c>
      <c r="E387" s="9">
        <f>Source!AT362</f>
        <v>70</v>
      </c>
      <c r="F387" s="21"/>
      <c r="G387" s="20"/>
      <c r="H387" s="9"/>
      <c r="I387" s="9"/>
      <c r="J387" s="21">
        <f>SUM(R384:R386)</f>
        <v>2582.64</v>
      </c>
      <c r="K387" s="21"/>
    </row>
    <row r="388" spans="1:22" ht="14.25" x14ac:dyDescent="0.2">
      <c r="A388" s="18"/>
      <c r="B388" s="18"/>
      <c r="C388" s="18" t="s">
        <v>889</v>
      </c>
      <c r="D388" s="19" t="s">
        <v>888</v>
      </c>
      <c r="E388" s="9">
        <f>Source!AU362</f>
        <v>10</v>
      </c>
      <c r="F388" s="21"/>
      <c r="G388" s="20"/>
      <c r="H388" s="9"/>
      <c r="I388" s="9"/>
      <c r="J388" s="21">
        <f>SUM(T384:T387)</f>
        <v>368.95</v>
      </c>
      <c r="K388" s="21"/>
    </row>
    <row r="389" spans="1:22" ht="14.25" x14ac:dyDescent="0.2">
      <c r="A389" s="18"/>
      <c r="B389" s="18"/>
      <c r="C389" s="18" t="s">
        <v>890</v>
      </c>
      <c r="D389" s="19" t="s">
        <v>891</v>
      </c>
      <c r="E389" s="9">
        <f>Source!AQ362</f>
        <v>2.78</v>
      </c>
      <c r="F389" s="21"/>
      <c r="G389" s="20" t="str">
        <f>Source!DI362</f>
        <v>)*2</v>
      </c>
      <c r="H389" s="9">
        <f>Source!AV362</f>
        <v>1</v>
      </c>
      <c r="I389" s="9"/>
      <c r="J389" s="21"/>
      <c r="K389" s="21">
        <f>Source!U362</f>
        <v>5.56</v>
      </c>
    </row>
    <row r="390" spans="1:22" ht="15" x14ac:dyDescent="0.25">
      <c r="A390" s="24"/>
      <c r="B390" s="24"/>
      <c r="C390" s="24"/>
      <c r="D390" s="24"/>
      <c r="E390" s="24"/>
      <c r="F390" s="24"/>
      <c r="G390" s="24"/>
      <c r="H390" s="24"/>
      <c r="I390" s="41">
        <f>J385+J386+J387+J388</f>
        <v>6641.33</v>
      </c>
      <c r="J390" s="41"/>
      <c r="K390" s="25">
        <f>IF(Source!I362&lt;&gt;0, ROUND(I390/Source!I362, 2), 0)</f>
        <v>6641.33</v>
      </c>
      <c r="P390" s="23">
        <f>I390</f>
        <v>6641.33</v>
      </c>
    </row>
    <row r="391" spans="1:22" ht="57" x14ac:dyDescent="0.2">
      <c r="A391" s="18">
        <v>39</v>
      </c>
      <c r="B391" s="18" t="str">
        <f>Source!F366</f>
        <v>1.18-2303-6-2/1</v>
      </c>
      <c r="C391" s="18" t="str">
        <f>Source!G366</f>
        <v>Техническое обслуживание тепловых завес вертикальных с водяным теплообменником для проемов до 6 м, высота завесы до 2 м</v>
      </c>
      <c r="D391" s="19" t="str">
        <f>Source!H366</f>
        <v>шт.</v>
      </c>
      <c r="E391" s="9">
        <f>Source!I366</f>
        <v>24</v>
      </c>
      <c r="F391" s="21"/>
      <c r="G391" s="20"/>
      <c r="H391" s="9"/>
      <c r="I391" s="9"/>
      <c r="J391" s="21"/>
      <c r="K391" s="21"/>
      <c r="Q391">
        <f>ROUND((Source!BZ366/100)*ROUND((Source!AF366*Source!AV366)*Source!I366, 2), 2)</f>
        <v>27964.61</v>
      </c>
      <c r="R391">
        <f>Source!X366</f>
        <v>27964.61</v>
      </c>
      <c r="S391">
        <f>ROUND((Source!CA366/100)*ROUND((Source!AF366*Source!AV366)*Source!I366, 2), 2)</f>
        <v>3994.94</v>
      </c>
      <c r="T391">
        <f>Source!Y366</f>
        <v>3994.94</v>
      </c>
      <c r="U391">
        <f>ROUND((175/100)*ROUND((Source!AE366*Source!AV366)*Source!I366, 2), 2)</f>
        <v>5.04</v>
      </c>
      <c r="V391">
        <f>ROUND((108/100)*ROUND(Source!CS366*Source!I366, 2), 2)</f>
        <v>3.11</v>
      </c>
    </row>
    <row r="392" spans="1:22" ht="14.25" x14ac:dyDescent="0.2">
      <c r="A392" s="18"/>
      <c r="B392" s="18"/>
      <c r="C392" s="18" t="s">
        <v>884</v>
      </c>
      <c r="D392" s="19"/>
      <c r="E392" s="9"/>
      <c r="F392" s="21">
        <f>Source!AO366</f>
        <v>1664.56</v>
      </c>
      <c r="G392" s="20" t="str">
        <f>Source!DG366</f>
        <v/>
      </c>
      <c r="H392" s="9">
        <f>Source!AV366</f>
        <v>1</v>
      </c>
      <c r="I392" s="9">
        <f>IF(Source!BA366&lt;&gt; 0, Source!BA366, 1)</f>
        <v>1</v>
      </c>
      <c r="J392" s="21">
        <f>Source!S366</f>
        <v>39949.440000000002</v>
      </c>
      <c r="K392" s="21"/>
    </row>
    <row r="393" spans="1:22" ht="14.25" x14ac:dyDescent="0.2">
      <c r="A393" s="18"/>
      <c r="B393" s="18"/>
      <c r="C393" s="18" t="s">
        <v>885</v>
      </c>
      <c r="D393" s="19"/>
      <c r="E393" s="9"/>
      <c r="F393" s="21">
        <f>Source!AM366</f>
        <v>8.2100000000000009</v>
      </c>
      <c r="G393" s="20" t="str">
        <f>Source!DE366</f>
        <v/>
      </c>
      <c r="H393" s="9">
        <f>Source!AV366</f>
        <v>1</v>
      </c>
      <c r="I393" s="9">
        <f>IF(Source!BB366&lt;&gt; 0, Source!BB366, 1)</f>
        <v>1</v>
      </c>
      <c r="J393" s="21">
        <f>Source!Q366</f>
        <v>197.04</v>
      </c>
      <c r="K393" s="21"/>
    </row>
    <row r="394" spans="1:22" ht="14.25" x14ac:dyDescent="0.2">
      <c r="A394" s="18"/>
      <c r="B394" s="18"/>
      <c r="C394" s="18" t="s">
        <v>892</v>
      </c>
      <c r="D394" s="19"/>
      <c r="E394" s="9"/>
      <c r="F394" s="21">
        <f>Source!AN366</f>
        <v>0.12</v>
      </c>
      <c r="G394" s="20" t="str">
        <f>Source!DF366</f>
        <v/>
      </c>
      <c r="H394" s="9">
        <f>Source!AV366</f>
        <v>1</v>
      </c>
      <c r="I394" s="9">
        <f>IF(Source!BS366&lt;&gt; 0, Source!BS366, 1)</f>
        <v>1</v>
      </c>
      <c r="J394" s="26">
        <f>Source!R366</f>
        <v>2.88</v>
      </c>
      <c r="K394" s="21"/>
    </row>
    <row r="395" spans="1:22" ht="14.25" x14ac:dyDescent="0.2">
      <c r="A395" s="18"/>
      <c r="B395" s="18"/>
      <c r="C395" s="18" t="s">
        <v>886</v>
      </c>
      <c r="D395" s="19"/>
      <c r="E395" s="9"/>
      <c r="F395" s="21">
        <f>Source!AL366</f>
        <v>2.52</v>
      </c>
      <c r="G395" s="20" t="str">
        <f>Source!DD366</f>
        <v/>
      </c>
      <c r="H395" s="9">
        <f>Source!AW366</f>
        <v>1</v>
      </c>
      <c r="I395" s="9">
        <f>IF(Source!BC366&lt;&gt; 0, Source!BC366, 1)</f>
        <v>1</v>
      </c>
      <c r="J395" s="21">
        <f>Source!P366</f>
        <v>60.48</v>
      </c>
      <c r="K395" s="21"/>
    </row>
    <row r="396" spans="1:22" ht="14.25" x14ac:dyDescent="0.2">
      <c r="A396" s="18"/>
      <c r="B396" s="18"/>
      <c r="C396" s="18" t="s">
        <v>887</v>
      </c>
      <c r="D396" s="19" t="s">
        <v>888</v>
      </c>
      <c r="E396" s="9">
        <f>Source!AT366</f>
        <v>70</v>
      </c>
      <c r="F396" s="21"/>
      <c r="G396" s="20"/>
      <c r="H396" s="9"/>
      <c r="I396" s="9"/>
      <c r="J396" s="21">
        <f>SUM(R391:R395)</f>
        <v>27964.61</v>
      </c>
      <c r="K396" s="21"/>
    </row>
    <row r="397" spans="1:22" ht="14.25" x14ac:dyDescent="0.2">
      <c r="A397" s="18"/>
      <c r="B397" s="18"/>
      <c r="C397" s="18" t="s">
        <v>889</v>
      </c>
      <c r="D397" s="19" t="s">
        <v>888</v>
      </c>
      <c r="E397" s="9">
        <f>Source!AU366</f>
        <v>10</v>
      </c>
      <c r="F397" s="21"/>
      <c r="G397" s="20"/>
      <c r="H397" s="9"/>
      <c r="I397" s="9"/>
      <c r="J397" s="21">
        <f>SUM(T391:T396)</f>
        <v>3994.94</v>
      </c>
      <c r="K397" s="21"/>
    </row>
    <row r="398" spans="1:22" ht="14.25" x14ac:dyDescent="0.2">
      <c r="A398" s="18"/>
      <c r="B398" s="18"/>
      <c r="C398" s="18" t="s">
        <v>893</v>
      </c>
      <c r="D398" s="19" t="s">
        <v>888</v>
      </c>
      <c r="E398" s="9">
        <f>108</f>
        <v>108</v>
      </c>
      <c r="F398" s="21"/>
      <c r="G398" s="20"/>
      <c r="H398" s="9"/>
      <c r="I398" s="9"/>
      <c r="J398" s="21">
        <f>SUM(V391:V397)</f>
        <v>3.11</v>
      </c>
      <c r="K398" s="21"/>
    </row>
    <row r="399" spans="1:22" ht="14.25" x14ac:dyDescent="0.2">
      <c r="A399" s="18"/>
      <c r="B399" s="18"/>
      <c r="C399" s="18" t="s">
        <v>890</v>
      </c>
      <c r="D399" s="19" t="s">
        <v>891</v>
      </c>
      <c r="E399" s="9">
        <f>Source!AQ366</f>
        <v>2.5299999999999998</v>
      </c>
      <c r="F399" s="21"/>
      <c r="G399" s="20" t="str">
        <f>Source!DI366</f>
        <v/>
      </c>
      <c r="H399" s="9">
        <f>Source!AV366</f>
        <v>1</v>
      </c>
      <c r="I399" s="9"/>
      <c r="J399" s="21"/>
      <c r="K399" s="21">
        <f>Source!U366</f>
        <v>60.72</v>
      </c>
    </row>
    <row r="400" spans="1:22" ht="15" x14ac:dyDescent="0.25">
      <c r="A400" s="24"/>
      <c r="B400" s="24"/>
      <c r="C400" s="24"/>
      <c r="D400" s="24"/>
      <c r="E400" s="24"/>
      <c r="F400" s="24"/>
      <c r="G400" s="24"/>
      <c r="H400" s="24"/>
      <c r="I400" s="41">
        <f>J392+J393+J395+J396+J397+J398</f>
        <v>72169.62000000001</v>
      </c>
      <c r="J400" s="41"/>
      <c r="K400" s="25">
        <f>IF(Source!I366&lt;&gt;0, ROUND(I400/Source!I366, 2), 0)</f>
        <v>3007.07</v>
      </c>
      <c r="P400" s="23">
        <f>I400</f>
        <v>72169.62000000001</v>
      </c>
    </row>
    <row r="402" spans="1:22" ht="15" x14ac:dyDescent="0.25">
      <c r="A402" s="44" t="str">
        <f>CONCATENATE("Итого по подразделу: ",IF(Source!G372&lt;&gt;"Новый подраздел", Source!G372, ""))</f>
        <v>Итого по подразделу: Общеобменная вентиляция</v>
      </c>
      <c r="B402" s="44"/>
      <c r="C402" s="44"/>
      <c r="D402" s="44"/>
      <c r="E402" s="44"/>
      <c r="F402" s="44"/>
      <c r="G402" s="44"/>
      <c r="H402" s="44"/>
      <c r="I402" s="42">
        <f>SUM(P247:P401)</f>
        <v>280990.61</v>
      </c>
      <c r="J402" s="43"/>
      <c r="K402" s="27"/>
    </row>
    <row r="405" spans="1:22" ht="16.5" x14ac:dyDescent="0.25">
      <c r="A405" s="46" t="str">
        <f>CONCATENATE("Подраздел: ",IF(Source!G402&lt;&gt;"Новый подраздел", Source!G402, ""))</f>
        <v>Подраздел: Кондиционирование</v>
      </c>
      <c r="B405" s="46"/>
      <c r="C405" s="46"/>
      <c r="D405" s="46"/>
      <c r="E405" s="46"/>
      <c r="F405" s="46"/>
      <c r="G405" s="46"/>
      <c r="H405" s="46"/>
      <c r="I405" s="46"/>
      <c r="J405" s="46"/>
      <c r="K405" s="46"/>
    </row>
    <row r="406" spans="1:22" ht="42.75" x14ac:dyDescent="0.2">
      <c r="A406" s="18">
        <v>40</v>
      </c>
      <c r="B406" s="18" t="str">
        <f>Source!F406</f>
        <v>1.18-2403-18-4/1</v>
      </c>
      <c r="C406" s="18" t="str">
        <f>Source!G406</f>
        <v>Техническое обслуживание наружных блоков сплит систем мощностью свыше 10 кВт - полугодовое</v>
      </c>
      <c r="D406" s="19" t="str">
        <f>Source!H406</f>
        <v>1 блок</v>
      </c>
      <c r="E406" s="9">
        <f>Source!I406</f>
        <v>1</v>
      </c>
      <c r="F406" s="21"/>
      <c r="G406" s="20"/>
      <c r="H406" s="9"/>
      <c r="I406" s="9"/>
      <c r="J406" s="21"/>
      <c r="K406" s="21"/>
      <c r="Q406">
        <f>ROUND((Source!BZ406/100)*ROUND((Source!AF406*Source!AV406)*Source!I406, 2), 2)</f>
        <v>1384.22</v>
      </c>
      <c r="R406">
        <f>Source!X406</f>
        <v>1384.22</v>
      </c>
      <c r="S406">
        <f>ROUND((Source!CA406/100)*ROUND((Source!AF406*Source!AV406)*Source!I406, 2), 2)</f>
        <v>197.75</v>
      </c>
      <c r="T406">
        <f>Source!Y406</f>
        <v>197.75</v>
      </c>
      <c r="U406">
        <f>ROUND((175/100)*ROUND((Source!AE406*Source!AV406)*Source!I406, 2), 2)</f>
        <v>0.19</v>
      </c>
      <c r="V406">
        <f>ROUND((108/100)*ROUND(Source!CS406*Source!I406, 2), 2)</f>
        <v>0.12</v>
      </c>
    </row>
    <row r="407" spans="1:22" ht="14.25" x14ac:dyDescent="0.2">
      <c r="A407" s="18"/>
      <c r="B407" s="18"/>
      <c r="C407" s="18" t="s">
        <v>884</v>
      </c>
      <c r="D407" s="19"/>
      <c r="E407" s="9"/>
      <c r="F407" s="21">
        <f>Source!AO406</f>
        <v>1977.45</v>
      </c>
      <c r="G407" s="20" t="str">
        <f>Source!DG406</f>
        <v/>
      </c>
      <c r="H407" s="9">
        <f>Source!AV406</f>
        <v>1</v>
      </c>
      <c r="I407" s="9">
        <f>IF(Source!BA406&lt;&gt; 0, Source!BA406, 1)</f>
        <v>1</v>
      </c>
      <c r="J407" s="21">
        <f>Source!S406</f>
        <v>1977.45</v>
      </c>
      <c r="K407" s="21"/>
    </row>
    <row r="408" spans="1:22" ht="14.25" x14ac:dyDescent="0.2">
      <c r="A408" s="18"/>
      <c r="B408" s="18"/>
      <c r="C408" s="18" t="s">
        <v>885</v>
      </c>
      <c r="D408" s="19"/>
      <c r="E408" s="9"/>
      <c r="F408" s="21">
        <f>Source!AM406</f>
        <v>6.99</v>
      </c>
      <c r="G408" s="20" t="str">
        <f>Source!DE406</f>
        <v/>
      </c>
      <c r="H408" s="9">
        <f>Source!AV406</f>
        <v>1</v>
      </c>
      <c r="I408" s="9">
        <f>IF(Source!BB406&lt;&gt; 0, Source!BB406, 1)</f>
        <v>1</v>
      </c>
      <c r="J408" s="21">
        <f>Source!Q406</f>
        <v>6.99</v>
      </c>
      <c r="K408" s="21"/>
    </row>
    <row r="409" spans="1:22" ht="14.25" x14ac:dyDescent="0.2">
      <c r="A409" s="18"/>
      <c r="B409" s="18"/>
      <c r="C409" s="18" t="s">
        <v>892</v>
      </c>
      <c r="D409" s="19"/>
      <c r="E409" s="9"/>
      <c r="F409" s="21">
        <f>Source!AN406</f>
        <v>0.11</v>
      </c>
      <c r="G409" s="20" t="str">
        <f>Source!DF406</f>
        <v/>
      </c>
      <c r="H409" s="9">
        <f>Source!AV406</f>
        <v>1</v>
      </c>
      <c r="I409" s="9">
        <f>IF(Source!BS406&lt;&gt; 0, Source!BS406, 1)</f>
        <v>1</v>
      </c>
      <c r="J409" s="26">
        <f>Source!R406</f>
        <v>0.11</v>
      </c>
      <c r="K409" s="21"/>
    </row>
    <row r="410" spans="1:22" ht="14.25" x14ac:dyDescent="0.2">
      <c r="A410" s="18"/>
      <c r="B410" s="18"/>
      <c r="C410" s="18" t="s">
        <v>886</v>
      </c>
      <c r="D410" s="19"/>
      <c r="E410" s="9"/>
      <c r="F410" s="21">
        <f>Source!AL406</f>
        <v>2.2000000000000002</v>
      </c>
      <c r="G410" s="20" t="str">
        <f>Source!DD406</f>
        <v/>
      </c>
      <c r="H410" s="9">
        <f>Source!AW406</f>
        <v>1</v>
      </c>
      <c r="I410" s="9">
        <f>IF(Source!BC406&lt;&gt; 0, Source!BC406, 1)</f>
        <v>1</v>
      </c>
      <c r="J410" s="21">
        <f>Source!P406</f>
        <v>2.2000000000000002</v>
      </c>
      <c r="K410" s="21"/>
    </row>
    <row r="411" spans="1:22" ht="14.25" x14ac:dyDescent="0.2">
      <c r="A411" s="18"/>
      <c r="B411" s="18"/>
      <c r="C411" s="18" t="s">
        <v>887</v>
      </c>
      <c r="D411" s="19" t="s">
        <v>888</v>
      </c>
      <c r="E411" s="9">
        <f>Source!AT406</f>
        <v>70</v>
      </c>
      <c r="F411" s="21"/>
      <c r="G411" s="20"/>
      <c r="H411" s="9"/>
      <c r="I411" s="9"/>
      <c r="J411" s="21">
        <f>SUM(R406:R410)</f>
        <v>1384.22</v>
      </c>
      <c r="K411" s="21"/>
    </row>
    <row r="412" spans="1:22" ht="14.25" x14ac:dyDescent="0.2">
      <c r="A412" s="18"/>
      <c r="B412" s="18"/>
      <c r="C412" s="18" t="s">
        <v>889</v>
      </c>
      <c r="D412" s="19" t="s">
        <v>888</v>
      </c>
      <c r="E412" s="9">
        <f>Source!AU406</f>
        <v>10</v>
      </c>
      <c r="F412" s="21"/>
      <c r="G412" s="20"/>
      <c r="H412" s="9"/>
      <c r="I412" s="9"/>
      <c r="J412" s="21">
        <f>SUM(T406:T411)</f>
        <v>197.75</v>
      </c>
      <c r="K412" s="21"/>
    </row>
    <row r="413" spans="1:22" ht="14.25" x14ac:dyDescent="0.2">
      <c r="A413" s="18"/>
      <c r="B413" s="18"/>
      <c r="C413" s="18" t="s">
        <v>893</v>
      </c>
      <c r="D413" s="19" t="s">
        <v>888</v>
      </c>
      <c r="E413" s="9">
        <f>108</f>
        <v>108</v>
      </c>
      <c r="F413" s="21"/>
      <c r="G413" s="20"/>
      <c r="H413" s="9"/>
      <c r="I413" s="9"/>
      <c r="J413" s="21">
        <f>SUM(V406:V412)</f>
        <v>0.12</v>
      </c>
      <c r="K413" s="21"/>
    </row>
    <row r="414" spans="1:22" ht="14.25" x14ac:dyDescent="0.2">
      <c r="A414" s="18"/>
      <c r="B414" s="18"/>
      <c r="C414" s="18" t="s">
        <v>890</v>
      </c>
      <c r="D414" s="19" t="s">
        <v>891</v>
      </c>
      <c r="E414" s="9">
        <f>Source!AQ406</f>
        <v>2.98</v>
      </c>
      <c r="F414" s="21"/>
      <c r="G414" s="20" t="str">
        <f>Source!DI406</f>
        <v/>
      </c>
      <c r="H414" s="9">
        <f>Source!AV406</f>
        <v>1</v>
      </c>
      <c r="I414" s="9"/>
      <c r="J414" s="21"/>
      <c r="K414" s="21">
        <f>Source!U406</f>
        <v>2.98</v>
      </c>
    </row>
    <row r="415" spans="1:22" ht="15" x14ac:dyDescent="0.25">
      <c r="A415" s="24"/>
      <c r="B415" s="24"/>
      <c r="C415" s="24"/>
      <c r="D415" s="24"/>
      <c r="E415" s="24"/>
      <c r="F415" s="24"/>
      <c r="G415" s="24"/>
      <c r="H415" s="24"/>
      <c r="I415" s="41">
        <f>J407+J408+J410+J411+J412+J413</f>
        <v>3568.73</v>
      </c>
      <c r="J415" s="41"/>
      <c r="K415" s="25">
        <f>IF(Source!I406&lt;&gt;0, ROUND(I415/Source!I406, 2), 0)</f>
        <v>3568.73</v>
      </c>
      <c r="P415" s="23">
        <f>I415</f>
        <v>3568.73</v>
      </c>
    </row>
    <row r="416" spans="1:22" ht="42.75" x14ac:dyDescent="0.2">
      <c r="A416" s="18">
        <v>41</v>
      </c>
      <c r="B416" s="18" t="str">
        <f>Source!F408</f>
        <v>1.18-2403-17-3/1</v>
      </c>
      <c r="C416" s="18" t="str">
        <f>Source!G408</f>
        <v>Техническое обслуживание внутренних кассетных блоков сплит систем мощностью до 5 кВт - полугодовое</v>
      </c>
      <c r="D416" s="19" t="str">
        <f>Source!H408</f>
        <v>1 блок</v>
      </c>
      <c r="E416" s="9">
        <f>Source!I408</f>
        <v>5</v>
      </c>
      <c r="F416" s="21"/>
      <c r="G416" s="20"/>
      <c r="H416" s="9"/>
      <c r="I416" s="9"/>
      <c r="J416" s="21"/>
      <c r="K416" s="21"/>
      <c r="Q416">
        <f>ROUND((Source!BZ408/100)*ROUND((Source!AF408*Source!AV408)*Source!I408, 2), 2)</f>
        <v>3112.17</v>
      </c>
      <c r="R416">
        <f>Source!X408</f>
        <v>3112.17</v>
      </c>
      <c r="S416">
        <f>ROUND((Source!CA408/100)*ROUND((Source!AF408*Source!AV408)*Source!I408, 2), 2)</f>
        <v>444.6</v>
      </c>
      <c r="T416">
        <f>Source!Y408</f>
        <v>444.6</v>
      </c>
      <c r="U416">
        <f>ROUND((175/100)*ROUND((Source!AE408*Source!AV408)*Source!I408, 2), 2)</f>
        <v>0.26</v>
      </c>
      <c r="V416">
        <f>ROUND((108/100)*ROUND(Source!CS408*Source!I408, 2), 2)</f>
        <v>0.16</v>
      </c>
    </row>
    <row r="417" spans="1:22" ht="14.25" x14ac:dyDescent="0.2">
      <c r="A417" s="18"/>
      <c r="B417" s="18"/>
      <c r="C417" s="18" t="s">
        <v>884</v>
      </c>
      <c r="D417" s="19"/>
      <c r="E417" s="9"/>
      <c r="F417" s="21">
        <f>Source!AO408</f>
        <v>889.19</v>
      </c>
      <c r="G417" s="20" t="str">
        <f>Source!DG408</f>
        <v/>
      </c>
      <c r="H417" s="9">
        <f>Source!AV408</f>
        <v>1</v>
      </c>
      <c r="I417" s="9">
        <f>IF(Source!BA408&lt;&gt; 0, Source!BA408, 1)</f>
        <v>1</v>
      </c>
      <c r="J417" s="21">
        <f>Source!S408</f>
        <v>4445.95</v>
      </c>
      <c r="K417" s="21"/>
    </row>
    <row r="418" spans="1:22" ht="14.25" x14ac:dyDescent="0.2">
      <c r="A418" s="18"/>
      <c r="B418" s="18"/>
      <c r="C418" s="18" t="s">
        <v>885</v>
      </c>
      <c r="D418" s="19"/>
      <c r="E418" s="9"/>
      <c r="F418" s="21">
        <f>Source!AM408</f>
        <v>1.85</v>
      </c>
      <c r="G418" s="20" t="str">
        <f>Source!DE408</f>
        <v/>
      </c>
      <c r="H418" s="9">
        <f>Source!AV408</f>
        <v>1</v>
      </c>
      <c r="I418" s="9">
        <f>IF(Source!BB408&lt;&gt; 0, Source!BB408, 1)</f>
        <v>1</v>
      </c>
      <c r="J418" s="21">
        <f>Source!Q408</f>
        <v>9.25</v>
      </c>
      <c r="K418" s="21"/>
    </row>
    <row r="419" spans="1:22" ht="14.25" x14ac:dyDescent="0.2">
      <c r="A419" s="18"/>
      <c r="B419" s="18"/>
      <c r="C419" s="18" t="s">
        <v>892</v>
      </c>
      <c r="D419" s="19"/>
      <c r="E419" s="9"/>
      <c r="F419" s="21">
        <f>Source!AN408</f>
        <v>0.03</v>
      </c>
      <c r="G419" s="20" t="str">
        <f>Source!DF408</f>
        <v/>
      </c>
      <c r="H419" s="9">
        <f>Source!AV408</f>
        <v>1</v>
      </c>
      <c r="I419" s="9">
        <f>IF(Source!BS408&lt;&gt; 0, Source!BS408, 1)</f>
        <v>1</v>
      </c>
      <c r="J419" s="26">
        <f>Source!R408</f>
        <v>0.15</v>
      </c>
      <c r="K419" s="21"/>
    </row>
    <row r="420" spans="1:22" ht="14.25" x14ac:dyDescent="0.2">
      <c r="A420" s="18"/>
      <c r="B420" s="18"/>
      <c r="C420" s="18" t="s">
        <v>886</v>
      </c>
      <c r="D420" s="19"/>
      <c r="E420" s="9"/>
      <c r="F420" s="21">
        <f>Source!AL408</f>
        <v>2.2200000000000002</v>
      </c>
      <c r="G420" s="20" t="str">
        <f>Source!DD408</f>
        <v/>
      </c>
      <c r="H420" s="9">
        <f>Source!AW408</f>
        <v>1</v>
      </c>
      <c r="I420" s="9">
        <f>IF(Source!BC408&lt;&gt; 0, Source!BC408, 1)</f>
        <v>1</v>
      </c>
      <c r="J420" s="21">
        <f>Source!P408</f>
        <v>11.1</v>
      </c>
      <c r="K420" s="21"/>
    </row>
    <row r="421" spans="1:22" ht="14.25" x14ac:dyDescent="0.2">
      <c r="A421" s="18"/>
      <c r="B421" s="18"/>
      <c r="C421" s="18" t="s">
        <v>887</v>
      </c>
      <c r="D421" s="19" t="s">
        <v>888</v>
      </c>
      <c r="E421" s="9">
        <f>Source!AT408</f>
        <v>70</v>
      </c>
      <c r="F421" s="21"/>
      <c r="G421" s="20"/>
      <c r="H421" s="9"/>
      <c r="I421" s="9"/>
      <c r="J421" s="21">
        <f>SUM(R416:R420)</f>
        <v>3112.17</v>
      </c>
      <c r="K421" s="21"/>
    </row>
    <row r="422" spans="1:22" ht="14.25" x14ac:dyDescent="0.2">
      <c r="A422" s="18"/>
      <c r="B422" s="18"/>
      <c r="C422" s="18" t="s">
        <v>889</v>
      </c>
      <c r="D422" s="19" t="s">
        <v>888</v>
      </c>
      <c r="E422" s="9">
        <f>Source!AU408</f>
        <v>10</v>
      </c>
      <c r="F422" s="21"/>
      <c r="G422" s="20"/>
      <c r="H422" s="9"/>
      <c r="I422" s="9"/>
      <c r="J422" s="21">
        <f>SUM(T416:T421)</f>
        <v>444.6</v>
      </c>
      <c r="K422" s="21"/>
    </row>
    <row r="423" spans="1:22" ht="14.25" x14ac:dyDescent="0.2">
      <c r="A423" s="18"/>
      <c r="B423" s="18"/>
      <c r="C423" s="18" t="s">
        <v>893</v>
      </c>
      <c r="D423" s="19" t="s">
        <v>888</v>
      </c>
      <c r="E423" s="9">
        <f>108</f>
        <v>108</v>
      </c>
      <c r="F423" s="21"/>
      <c r="G423" s="20"/>
      <c r="H423" s="9"/>
      <c r="I423" s="9"/>
      <c r="J423" s="21">
        <f>SUM(V416:V422)</f>
        <v>0.16</v>
      </c>
      <c r="K423" s="21"/>
    </row>
    <row r="424" spans="1:22" ht="14.25" x14ac:dyDescent="0.2">
      <c r="A424" s="18"/>
      <c r="B424" s="18"/>
      <c r="C424" s="18" t="s">
        <v>890</v>
      </c>
      <c r="D424" s="19" t="s">
        <v>891</v>
      </c>
      <c r="E424" s="9">
        <f>Source!AQ408</f>
        <v>1.34</v>
      </c>
      <c r="F424" s="21"/>
      <c r="G424" s="20" t="str">
        <f>Source!DI408</f>
        <v/>
      </c>
      <c r="H424" s="9">
        <f>Source!AV408</f>
        <v>1</v>
      </c>
      <c r="I424" s="9"/>
      <c r="J424" s="21"/>
      <c r="K424" s="21">
        <f>Source!U408</f>
        <v>6.7</v>
      </c>
    </row>
    <row r="425" spans="1:22" ht="15" x14ac:dyDescent="0.25">
      <c r="A425" s="24"/>
      <c r="B425" s="24"/>
      <c r="C425" s="24"/>
      <c r="D425" s="24"/>
      <c r="E425" s="24"/>
      <c r="F425" s="24"/>
      <c r="G425" s="24"/>
      <c r="H425" s="24"/>
      <c r="I425" s="41">
        <f>J417+J418+J420+J421+J422+J423</f>
        <v>8023.2300000000005</v>
      </c>
      <c r="J425" s="41"/>
      <c r="K425" s="25">
        <f>IF(Source!I408&lt;&gt;0, ROUND(I425/Source!I408, 2), 0)</f>
        <v>1604.65</v>
      </c>
      <c r="P425" s="23">
        <f>I425</f>
        <v>8023.2300000000005</v>
      </c>
    </row>
    <row r="426" spans="1:22" ht="42.75" x14ac:dyDescent="0.2">
      <c r="A426" s="18">
        <v>42</v>
      </c>
      <c r="B426" s="18" t="str">
        <f>Source!F410</f>
        <v>1.18-2403-18-4/1</v>
      </c>
      <c r="C426" s="18" t="str">
        <f>Source!G410</f>
        <v>Техническое обслуживание наружных блоков сплит систем мощностью свыше 10 кВт - полугодовое</v>
      </c>
      <c r="D426" s="19" t="str">
        <f>Source!H410</f>
        <v>1 блок</v>
      </c>
      <c r="E426" s="9">
        <f>Source!I410</f>
        <v>2</v>
      </c>
      <c r="F426" s="21"/>
      <c r="G426" s="20"/>
      <c r="H426" s="9"/>
      <c r="I426" s="9"/>
      <c r="J426" s="21"/>
      <c r="K426" s="21"/>
      <c r="Q426">
        <f>ROUND((Source!BZ410/100)*ROUND((Source!AF410*Source!AV410)*Source!I410, 2), 2)</f>
        <v>2768.43</v>
      </c>
      <c r="R426">
        <f>Source!X410</f>
        <v>2768.43</v>
      </c>
      <c r="S426">
        <f>ROUND((Source!CA410/100)*ROUND((Source!AF410*Source!AV410)*Source!I410, 2), 2)</f>
        <v>395.49</v>
      </c>
      <c r="T426">
        <f>Source!Y410</f>
        <v>395.49</v>
      </c>
      <c r="U426">
        <f>ROUND((175/100)*ROUND((Source!AE410*Source!AV410)*Source!I410, 2), 2)</f>
        <v>0.39</v>
      </c>
      <c r="V426">
        <f>ROUND((108/100)*ROUND(Source!CS410*Source!I410, 2), 2)</f>
        <v>0.24</v>
      </c>
    </row>
    <row r="427" spans="1:22" ht="14.25" x14ac:dyDescent="0.2">
      <c r="A427" s="18"/>
      <c r="B427" s="18"/>
      <c r="C427" s="18" t="s">
        <v>884</v>
      </c>
      <c r="D427" s="19"/>
      <c r="E427" s="9"/>
      <c r="F427" s="21">
        <f>Source!AO410</f>
        <v>1977.45</v>
      </c>
      <c r="G427" s="20" t="str">
        <f>Source!DG410</f>
        <v/>
      </c>
      <c r="H427" s="9">
        <f>Source!AV410</f>
        <v>1</v>
      </c>
      <c r="I427" s="9">
        <f>IF(Source!BA410&lt;&gt; 0, Source!BA410, 1)</f>
        <v>1</v>
      </c>
      <c r="J427" s="21">
        <f>Source!S410</f>
        <v>3954.9</v>
      </c>
      <c r="K427" s="21"/>
    </row>
    <row r="428" spans="1:22" ht="14.25" x14ac:dyDescent="0.2">
      <c r="A428" s="18"/>
      <c r="B428" s="18"/>
      <c r="C428" s="18" t="s">
        <v>885</v>
      </c>
      <c r="D428" s="19"/>
      <c r="E428" s="9"/>
      <c r="F428" s="21">
        <f>Source!AM410</f>
        <v>6.99</v>
      </c>
      <c r="G428" s="20" t="str">
        <f>Source!DE410</f>
        <v/>
      </c>
      <c r="H428" s="9">
        <f>Source!AV410</f>
        <v>1</v>
      </c>
      <c r="I428" s="9">
        <f>IF(Source!BB410&lt;&gt; 0, Source!BB410, 1)</f>
        <v>1</v>
      </c>
      <c r="J428" s="21">
        <f>Source!Q410</f>
        <v>13.98</v>
      </c>
      <c r="K428" s="21"/>
    </row>
    <row r="429" spans="1:22" ht="14.25" x14ac:dyDescent="0.2">
      <c r="A429" s="18"/>
      <c r="B429" s="18"/>
      <c r="C429" s="18" t="s">
        <v>892</v>
      </c>
      <c r="D429" s="19"/>
      <c r="E429" s="9"/>
      <c r="F429" s="21">
        <f>Source!AN410</f>
        <v>0.11</v>
      </c>
      <c r="G429" s="20" t="str">
        <f>Source!DF410</f>
        <v/>
      </c>
      <c r="H429" s="9">
        <f>Source!AV410</f>
        <v>1</v>
      </c>
      <c r="I429" s="9">
        <f>IF(Source!BS410&lt;&gt; 0, Source!BS410, 1)</f>
        <v>1</v>
      </c>
      <c r="J429" s="26">
        <f>Source!R410</f>
        <v>0.22</v>
      </c>
      <c r="K429" s="21"/>
    </row>
    <row r="430" spans="1:22" ht="14.25" x14ac:dyDescent="0.2">
      <c r="A430" s="18"/>
      <c r="B430" s="18"/>
      <c r="C430" s="18" t="s">
        <v>886</v>
      </c>
      <c r="D430" s="19"/>
      <c r="E430" s="9"/>
      <c r="F430" s="21">
        <f>Source!AL410</f>
        <v>2.2000000000000002</v>
      </c>
      <c r="G430" s="20" t="str">
        <f>Source!DD410</f>
        <v/>
      </c>
      <c r="H430" s="9">
        <f>Source!AW410</f>
        <v>1</v>
      </c>
      <c r="I430" s="9">
        <f>IF(Source!BC410&lt;&gt; 0, Source!BC410, 1)</f>
        <v>1</v>
      </c>
      <c r="J430" s="21">
        <f>Source!P410</f>
        <v>4.4000000000000004</v>
      </c>
      <c r="K430" s="21"/>
    </row>
    <row r="431" spans="1:22" ht="14.25" x14ac:dyDescent="0.2">
      <c r="A431" s="18"/>
      <c r="B431" s="18"/>
      <c r="C431" s="18" t="s">
        <v>887</v>
      </c>
      <c r="D431" s="19" t="s">
        <v>888</v>
      </c>
      <c r="E431" s="9">
        <f>Source!AT410</f>
        <v>70</v>
      </c>
      <c r="F431" s="21"/>
      <c r="G431" s="20"/>
      <c r="H431" s="9"/>
      <c r="I431" s="9"/>
      <c r="J431" s="21">
        <f>SUM(R426:R430)</f>
        <v>2768.43</v>
      </c>
      <c r="K431" s="21"/>
    </row>
    <row r="432" spans="1:22" ht="14.25" x14ac:dyDescent="0.2">
      <c r="A432" s="18"/>
      <c r="B432" s="18"/>
      <c r="C432" s="18" t="s">
        <v>889</v>
      </c>
      <c r="D432" s="19" t="s">
        <v>888</v>
      </c>
      <c r="E432" s="9">
        <f>Source!AU410</f>
        <v>10</v>
      </c>
      <c r="F432" s="21"/>
      <c r="G432" s="20"/>
      <c r="H432" s="9"/>
      <c r="I432" s="9"/>
      <c r="J432" s="21">
        <f>SUM(T426:T431)</f>
        <v>395.49</v>
      </c>
      <c r="K432" s="21"/>
    </row>
    <row r="433" spans="1:22" ht="14.25" x14ac:dyDescent="0.2">
      <c r="A433" s="18"/>
      <c r="B433" s="18"/>
      <c r="C433" s="18" t="s">
        <v>893</v>
      </c>
      <c r="D433" s="19" t="s">
        <v>888</v>
      </c>
      <c r="E433" s="9">
        <f>108</f>
        <v>108</v>
      </c>
      <c r="F433" s="21"/>
      <c r="G433" s="20"/>
      <c r="H433" s="9"/>
      <c r="I433" s="9"/>
      <c r="J433" s="21">
        <f>SUM(V426:V432)</f>
        <v>0.24</v>
      </c>
      <c r="K433" s="21"/>
    </row>
    <row r="434" spans="1:22" ht="14.25" x14ac:dyDescent="0.2">
      <c r="A434" s="18"/>
      <c r="B434" s="18"/>
      <c r="C434" s="18" t="s">
        <v>890</v>
      </c>
      <c r="D434" s="19" t="s">
        <v>891</v>
      </c>
      <c r="E434" s="9">
        <f>Source!AQ410</f>
        <v>2.98</v>
      </c>
      <c r="F434" s="21"/>
      <c r="G434" s="20" t="str">
        <f>Source!DI410</f>
        <v/>
      </c>
      <c r="H434" s="9">
        <f>Source!AV410</f>
        <v>1</v>
      </c>
      <c r="I434" s="9"/>
      <c r="J434" s="21"/>
      <c r="K434" s="21">
        <f>Source!U410</f>
        <v>5.96</v>
      </c>
    </row>
    <row r="435" spans="1:22" ht="15" x14ac:dyDescent="0.25">
      <c r="A435" s="24"/>
      <c r="B435" s="24"/>
      <c r="C435" s="24"/>
      <c r="D435" s="24"/>
      <c r="E435" s="24"/>
      <c r="F435" s="24"/>
      <c r="G435" s="24"/>
      <c r="H435" s="24"/>
      <c r="I435" s="41">
        <f>J427+J428+J430+J431+J432+J433</f>
        <v>7137.44</v>
      </c>
      <c r="J435" s="41"/>
      <c r="K435" s="25">
        <f>IF(Source!I410&lt;&gt;0, ROUND(I435/Source!I410, 2), 0)</f>
        <v>3568.72</v>
      </c>
      <c r="P435" s="23">
        <f>I435</f>
        <v>7137.44</v>
      </c>
    </row>
    <row r="436" spans="1:22" ht="42.75" x14ac:dyDescent="0.2">
      <c r="A436" s="18">
        <v>43</v>
      </c>
      <c r="B436" s="18" t="str">
        <f>Source!F412</f>
        <v>1.18-2403-17-3/1</v>
      </c>
      <c r="C436" s="18" t="str">
        <f>Source!G412</f>
        <v>Техническое обслуживание внутренних кассетных блоков сплит систем мощностью до 5 кВт - полугодовое</v>
      </c>
      <c r="D436" s="19" t="str">
        <f>Source!H412</f>
        <v>1 блок</v>
      </c>
      <c r="E436" s="9">
        <f>Source!I412</f>
        <v>6</v>
      </c>
      <c r="F436" s="21"/>
      <c r="G436" s="20"/>
      <c r="H436" s="9"/>
      <c r="I436" s="9"/>
      <c r="J436" s="21"/>
      <c r="K436" s="21"/>
      <c r="Q436">
        <f>ROUND((Source!BZ412/100)*ROUND((Source!AF412*Source!AV412)*Source!I412, 2), 2)</f>
        <v>3734.6</v>
      </c>
      <c r="R436">
        <f>Source!X412</f>
        <v>3734.6</v>
      </c>
      <c r="S436">
        <f>ROUND((Source!CA412/100)*ROUND((Source!AF412*Source!AV412)*Source!I412, 2), 2)</f>
        <v>533.51</v>
      </c>
      <c r="T436">
        <f>Source!Y412</f>
        <v>533.51</v>
      </c>
      <c r="U436">
        <f>ROUND((175/100)*ROUND((Source!AE412*Source!AV412)*Source!I412, 2), 2)</f>
        <v>0.32</v>
      </c>
      <c r="V436">
        <f>ROUND((108/100)*ROUND(Source!CS412*Source!I412, 2), 2)</f>
        <v>0.19</v>
      </c>
    </row>
    <row r="437" spans="1:22" ht="14.25" x14ac:dyDescent="0.2">
      <c r="A437" s="18"/>
      <c r="B437" s="18"/>
      <c r="C437" s="18" t="s">
        <v>884</v>
      </c>
      <c r="D437" s="19"/>
      <c r="E437" s="9"/>
      <c r="F437" s="21">
        <f>Source!AO412</f>
        <v>889.19</v>
      </c>
      <c r="G437" s="20" t="str">
        <f>Source!DG412</f>
        <v/>
      </c>
      <c r="H437" s="9">
        <f>Source!AV412</f>
        <v>1</v>
      </c>
      <c r="I437" s="9">
        <f>IF(Source!BA412&lt;&gt; 0, Source!BA412, 1)</f>
        <v>1</v>
      </c>
      <c r="J437" s="21">
        <f>Source!S412</f>
        <v>5335.14</v>
      </c>
      <c r="K437" s="21"/>
    </row>
    <row r="438" spans="1:22" ht="14.25" x14ac:dyDescent="0.2">
      <c r="A438" s="18"/>
      <c r="B438" s="18"/>
      <c r="C438" s="18" t="s">
        <v>885</v>
      </c>
      <c r="D438" s="19"/>
      <c r="E438" s="9"/>
      <c r="F438" s="21">
        <f>Source!AM412</f>
        <v>1.85</v>
      </c>
      <c r="G438" s="20" t="str">
        <f>Source!DE412</f>
        <v/>
      </c>
      <c r="H438" s="9">
        <f>Source!AV412</f>
        <v>1</v>
      </c>
      <c r="I438" s="9">
        <f>IF(Source!BB412&lt;&gt; 0, Source!BB412, 1)</f>
        <v>1</v>
      </c>
      <c r="J438" s="21">
        <f>Source!Q412</f>
        <v>11.1</v>
      </c>
      <c r="K438" s="21"/>
    </row>
    <row r="439" spans="1:22" ht="14.25" x14ac:dyDescent="0.2">
      <c r="A439" s="18"/>
      <c r="B439" s="18"/>
      <c r="C439" s="18" t="s">
        <v>892</v>
      </c>
      <c r="D439" s="19"/>
      <c r="E439" s="9"/>
      <c r="F439" s="21">
        <f>Source!AN412</f>
        <v>0.03</v>
      </c>
      <c r="G439" s="20" t="str">
        <f>Source!DF412</f>
        <v/>
      </c>
      <c r="H439" s="9">
        <f>Source!AV412</f>
        <v>1</v>
      </c>
      <c r="I439" s="9">
        <f>IF(Source!BS412&lt;&gt; 0, Source!BS412, 1)</f>
        <v>1</v>
      </c>
      <c r="J439" s="26">
        <f>Source!R412</f>
        <v>0.18</v>
      </c>
      <c r="K439" s="21"/>
    </row>
    <row r="440" spans="1:22" ht="14.25" x14ac:dyDescent="0.2">
      <c r="A440" s="18"/>
      <c r="B440" s="18"/>
      <c r="C440" s="18" t="s">
        <v>886</v>
      </c>
      <c r="D440" s="19"/>
      <c r="E440" s="9"/>
      <c r="F440" s="21">
        <f>Source!AL412</f>
        <v>2.2200000000000002</v>
      </c>
      <c r="G440" s="20" t="str">
        <f>Source!DD412</f>
        <v/>
      </c>
      <c r="H440" s="9">
        <f>Source!AW412</f>
        <v>1</v>
      </c>
      <c r="I440" s="9">
        <f>IF(Source!BC412&lt;&gt; 0, Source!BC412, 1)</f>
        <v>1</v>
      </c>
      <c r="J440" s="21">
        <f>Source!P412</f>
        <v>13.32</v>
      </c>
      <c r="K440" s="21"/>
    </row>
    <row r="441" spans="1:22" ht="14.25" x14ac:dyDescent="0.2">
      <c r="A441" s="18"/>
      <c r="B441" s="18"/>
      <c r="C441" s="18" t="s">
        <v>887</v>
      </c>
      <c r="D441" s="19" t="s">
        <v>888</v>
      </c>
      <c r="E441" s="9">
        <f>Source!AT412</f>
        <v>70</v>
      </c>
      <c r="F441" s="21"/>
      <c r="G441" s="20"/>
      <c r="H441" s="9"/>
      <c r="I441" s="9"/>
      <c r="J441" s="21">
        <f>SUM(R436:R440)</f>
        <v>3734.6</v>
      </c>
      <c r="K441" s="21"/>
    </row>
    <row r="442" spans="1:22" ht="14.25" x14ac:dyDescent="0.2">
      <c r="A442" s="18"/>
      <c r="B442" s="18"/>
      <c r="C442" s="18" t="s">
        <v>889</v>
      </c>
      <c r="D442" s="19" t="s">
        <v>888</v>
      </c>
      <c r="E442" s="9">
        <f>Source!AU412</f>
        <v>10</v>
      </c>
      <c r="F442" s="21"/>
      <c r="G442" s="20"/>
      <c r="H442" s="9"/>
      <c r="I442" s="9"/>
      <c r="J442" s="21">
        <f>SUM(T436:T441)</f>
        <v>533.51</v>
      </c>
      <c r="K442" s="21"/>
    </row>
    <row r="443" spans="1:22" ht="14.25" x14ac:dyDescent="0.2">
      <c r="A443" s="18"/>
      <c r="B443" s="18"/>
      <c r="C443" s="18" t="s">
        <v>893</v>
      </c>
      <c r="D443" s="19" t="s">
        <v>888</v>
      </c>
      <c r="E443" s="9">
        <f>108</f>
        <v>108</v>
      </c>
      <c r="F443" s="21"/>
      <c r="G443" s="20"/>
      <c r="H443" s="9"/>
      <c r="I443" s="9"/>
      <c r="J443" s="21">
        <f>SUM(V436:V442)</f>
        <v>0.19</v>
      </c>
      <c r="K443" s="21"/>
    </row>
    <row r="444" spans="1:22" ht="14.25" x14ac:dyDescent="0.2">
      <c r="A444" s="18"/>
      <c r="B444" s="18"/>
      <c r="C444" s="18" t="s">
        <v>890</v>
      </c>
      <c r="D444" s="19" t="s">
        <v>891</v>
      </c>
      <c r="E444" s="9">
        <f>Source!AQ412</f>
        <v>1.34</v>
      </c>
      <c r="F444" s="21"/>
      <c r="G444" s="20" t="str">
        <f>Source!DI412</f>
        <v/>
      </c>
      <c r="H444" s="9">
        <f>Source!AV412</f>
        <v>1</v>
      </c>
      <c r="I444" s="9"/>
      <c r="J444" s="21"/>
      <c r="K444" s="21">
        <f>Source!U412</f>
        <v>8.0400000000000009</v>
      </c>
    </row>
    <row r="445" spans="1:22" ht="15" x14ac:dyDescent="0.25">
      <c r="A445" s="24"/>
      <c r="B445" s="24"/>
      <c r="C445" s="24"/>
      <c r="D445" s="24"/>
      <c r="E445" s="24"/>
      <c r="F445" s="24"/>
      <c r="G445" s="24"/>
      <c r="H445" s="24"/>
      <c r="I445" s="41">
        <f>J437+J438+J440+J441+J442+J443</f>
        <v>9627.86</v>
      </c>
      <c r="J445" s="41"/>
      <c r="K445" s="25">
        <f>IF(Source!I412&lt;&gt;0, ROUND(I445/Source!I412, 2), 0)</f>
        <v>1604.64</v>
      </c>
      <c r="P445" s="23">
        <f>I445</f>
        <v>9627.86</v>
      </c>
    </row>
    <row r="447" spans="1:22" ht="15" x14ac:dyDescent="0.25">
      <c r="A447" s="44" t="str">
        <f>CONCATENATE("Итого по подразделу: ",IF(Source!G421&lt;&gt;"Новый подраздел", Source!G421, ""))</f>
        <v>Итого по подразделу: Кондиционирование</v>
      </c>
      <c r="B447" s="44"/>
      <c r="C447" s="44"/>
      <c r="D447" s="44"/>
      <c r="E447" s="44"/>
      <c r="F447" s="44"/>
      <c r="G447" s="44"/>
      <c r="H447" s="44"/>
      <c r="I447" s="42">
        <f>SUM(P405:P446)</f>
        <v>28357.260000000002</v>
      </c>
      <c r="J447" s="43"/>
      <c r="K447" s="27"/>
    </row>
    <row r="450" spans="1:22" ht="15" x14ac:dyDescent="0.25">
      <c r="A450" s="44" t="str">
        <f>CONCATENATE("Итого по разделу: ",IF(Source!G451&lt;&gt;"Новый раздел", Source!G451, ""))</f>
        <v>Итого по разделу: Вентиляция и кондиционирование</v>
      </c>
      <c r="B450" s="44"/>
      <c r="C450" s="44"/>
      <c r="D450" s="44"/>
      <c r="E450" s="44"/>
      <c r="F450" s="44"/>
      <c r="G450" s="44"/>
      <c r="H450" s="44"/>
      <c r="I450" s="42">
        <f>SUM(P245:P449)</f>
        <v>309347.86999999994</v>
      </c>
      <c r="J450" s="43"/>
      <c r="K450" s="27"/>
    </row>
    <row r="453" spans="1:22" ht="16.5" x14ac:dyDescent="0.25">
      <c r="A453" s="46" t="str">
        <f>CONCATENATE("Раздел: ",IF(Source!G481&lt;&gt;"Новый раздел", Source!G481, ""))</f>
        <v>Раздел: Электрооборудование</v>
      </c>
      <c r="B453" s="46"/>
      <c r="C453" s="46"/>
      <c r="D453" s="46"/>
      <c r="E453" s="46"/>
      <c r="F453" s="46"/>
      <c r="G453" s="46"/>
      <c r="H453" s="46"/>
      <c r="I453" s="46"/>
      <c r="J453" s="46"/>
      <c r="K453" s="46"/>
    </row>
    <row r="454" spans="1:22" ht="57" x14ac:dyDescent="0.2">
      <c r="A454" s="18">
        <v>44</v>
      </c>
      <c r="B454" s="18" t="str">
        <f>Source!F492</f>
        <v>1.21-2203-7-1/1</v>
      </c>
      <c r="C454" s="18" t="str">
        <f>Source!G492</f>
        <v>Техническое обслуживание ящика ввода распределительного с установочными автоматами, номинальный ток 200 А</v>
      </c>
      <c r="D454" s="19" t="str">
        <f>Source!H492</f>
        <v>шт.</v>
      </c>
      <c r="E454" s="9">
        <f>Source!I492</f>
        <v>1</v>
      </c>
      <c r="F454" s="21"/>
      <c r="G454" s="20"/>
      <c r="H454" s="9"/>
      <c r="I454" s="9"/>
      <c r="J454" s="21"/>
      <c r="K454" s="21"/>
      <c r="Q454">
        <f>ROUND((Source!BZ492/100)*ROUND((Source!AF492*Source!AV492)*Source!I492, 2), 2)</f>
        <v>2593.46</v>
      </c>
      <c r="R454">
        <f>Source!X492</f>
        <v>2593.46</v>
      </c>
      <c r="S454">
        <f>ROUND((Source!CA492/100)*ROUND((Source!AF492*Source!AV492)*Source!I492, 2), 2)</f>
        <v>370.49</v>
      </c>
      <c r="T454">
        <f>Source!Y492</f>
        <v>370.49</v>
      </c>
      <c r="U454">
        <f>ROUND((175/100)*ROUND((Source!AE492*Source!AV492)*Source!I492, 2), 2)</f>
        <v>0</v>
      </c>
      <c r="V454">
        <f>ROUND((108/100)*ROUND(Source!CS492*Source!I492, 2), 2)</f>
        <v>0</v>
      </c>
    </row>
    <row r="455" spans="1:22" ht="14.25" x14ac:dyDescent="0.2">
      <c r="A455" s="18"/>
      <c r="B455" s="18"/>
      <c r="C455" s="18" t="s">
        <v>884</v>
      </c>
      <c r="D455" s="19"/>
      <c r="E455" s="9"/>
      <c r="F455" s="21">
        <f>Source!AO492</f>
        <v>3704.94</v>
      </c>
      <c r="G455" s="20" t="str">
        <f>Source!DG492</f>
        <v/>
      </c>
      <c r="H455" s="9">
        <f>Source!AV492</f>
        <v>1</v>
      </c>
      <c r="I455" s="9">
        <f>IF(Source!BA492&lt;&gt; 0, Source!BA492, 1)</f>
        <v>1</v>
      </c>
      <c r="J455" s="21">
        <f>Source!S492</f>
        <v>3704.94</v>
      </c>
      <c r="K455" s="21"/>
    </row>
    <row r="456" spans="1:22" ht="14.25" x14ac:dyDescent="0.2">
      <c r="A456" s="18"/>
      <c r="B456" s="18"/>
      <c r="C456" s="18" t="s">
        <v>886</v>
      </c>
      <c r="D456" s="19"/>
      <c r="E456" s="9"/>
      <c r="F456" s="21">
        <f>Source!AL492</f>
        <v>51.37</v>
      </c>
      <c r="G456" s="20" t="str">
        <f>Source!DD492</f>
        <v/>
      </c>
      <c r="H456" s="9">
        <f>Source!AW492</f>
        <v>1</v>
      </c>
      <c r="I456" s="9">
        <f>IF(Source!BC492&lt;&gt; 0, Source!BC492, 1)</f>
        <v>1</v>
      </c>
      <c r="J456" s="21">
        <f>Source!P492</f>
        <v>51.37</v>
      </c>
      <c r="K456" s="21"/>
    </row>
    <row r="457" spans="1:22" ht="14.25" x14ac:dyDescent="0.2">
      <c r="A457" s="18"/>
      <c r="B457" s="18"/>
      <c r="C457" s="18" t="s">
        <v>887</v>
      </c>
      <c r="D457" s="19" t="s">
        <v>888</v>
      </c>
      <c r="E457" s="9">
        <f>Source!AT492</f>
        <v>70</v>
      </c>
      <c r="F457" s="21"/>
      <c r="G457" s="20"/>
      <c r="H457" s="9"/>
      <c r="I457" s="9"/>
      <c r="J457" s="21">
        <f>SUM(R454:R456)</f>
        <v>2593.46</v>
      </c>
      <c r="K457" s="21"/>
    </row>
    <row r="458" spans="1:22" ht="14.25" x14ac:dyDescent="0.2">
      <c r="A458" s="18"/>
      <c r="B458" s="18"/>
      <c r="C458" s="18" t="s">
        <v>889</v>
      </c>
      <c r="D458" s="19" t="s">
        <v>888</v>
      </c>
      <c r="E458" s="9">
        <f>Source!AU492</f>
        <v>10</v>
      </c>
      <c r="F458" s="21"/>
      <c r="G458" s="20"/>
      <c r="H458" s="9"/>
      <c r="I458" s="9"/>
      <c r="J458" s="21">
        <f>SUM(T454:T457)</f>
        <v>370.49</v>
      </c>
      <c r="K458" s="21"/>
    </row>
    <row r="459" spans="1:22" ht="14.25" x14ac:dyDescent="0.2">
      <c r="A459" s="18"/>
      <c r="B459" s="18"/>
      <c r="C459" s="18" t="s">
        <v>890</v>
      </c>
      <c r="D459" s="19" t="s">
        <v>891</v>
      </c>
      <c r="E459" s="9">
        <f>Source!AQ492</f>
        <v>6</v>
      </c>
      <c r="F459" s="21"/>
      <c r="G459" s="20" t="str">
        <f>Source!DI492</f>
        <v/>
      </c>
      <c r="H459" s="9">
        <f>Source!AV492</f>
        <v>1</v>
      </c>
      <c r="I459" s="9"/>
      <c r="J459" s="21"/>
      <c r="K459" s="21">
        <f>Source!U492</f>
        <v>6</v>
      </c>
    </row>
    <row r="460" spans="1:22" ht="15" x14ac:dyDescent="0.25">
      <c r="A460" s="24"/>
      <c r="B460" s="24"/>
      <c r="C460" s="24"/>
      <c r="D460" s="24"/>
      <c r="E460" s="24"/>
      <c r="F460" s="24"/>
      <c r="G460" s="24"/>
      <c r="H460" s="24"/>
      <c r="I460" s="41">
        <f>J455+J456+J457+J458</f>
        <v>6720.26</v>
      </c>
      <c r="J460" s="41"/>
      <c r="K460" s="25">
        <f>IF(Source!I492&lt;&gt;0, ROUND(I460/Source!I492, 2), 0)</f>
        <v>6720.26</v>
      </c>
      <c r="P460" s="23">
        <f>I460</f>
        <v>6720.26</v>
      </c>
    </row>
    <row r="461" spans="1:22" ht="85.5" x14ac:dyDescent="0.2">
      <c r="A461" s="18">
        <v>45</v>
      </c>
      <c r="B461" s="18" t="str">
        <f>Source!F495</f>
        <v>1.21-2203-37-1/1</v>
      </c>
      <c r="C461" s="18" t="str">
        <f>Source!G495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D461" s="19" t="str">
        <f>Source!H495</f>
        <v>шт.</v>
      </c>
      <c r="E461" s="9">
        <f>Source!I495</f>
        <v>3</v>
      </c>
      <c r="F461" s="21"/>
      <c r="G461" s="20"/>
      <c r="H461" s="9"/>
      <c r="I461" s="9"/>
      <c r="J461" s="21"/>
      <c r="K461" s="21"/>
      <c r="Q461">
        <f>ROUND((Source!BZ495/100)*ROUND((Source!AF495*Source!AV495)*Source!I495, 2), 2)</f>
        <v>708.35</v>
      </c>
      <c r="R461">
        <f>Source!X495</f>
        <v>708.35</v>
      </c>
      <c r="S461">
        <f>ROUND((Source!CA495/100)*ROUND((Source!AF495*Source!AV495)*Source!I495, 2), 2)</f>
        <v>101.19</v>
      </c>
      <c r="T461">
        <f>Source!Y495</f>
        <v>101.19</v>
      </c>
      <c r="U461">
        <f>ROUND((175/100)*ROUND((Source!AE495*Source!AV495)*Source!I495, 2), 2)</f>
        <v>0</v>
      </c>
      <c r="V461">
        <f>ROUND((108/100)*ROUND(Source!CS495*Source!I495, 2), 2)</f>
        <v>0</v>
      </c>
    </row>
    <row r="462" spans="1:22" ht="14.25" x14ac:dyDescent="0.2">
      <c r="A462" s="18"/>
      <c r="B462" s="18"/>
      <c r="C462" s="18" t="s">
        <v>884</v>
      </c>
      <c r="D462" s="19"/>
      <c r="E462" s="9"/>
      <c r="F462" s="21">
        <f>Source!AO495</f>
        <v>337.31</v>
      </c>
      <c r="G462" s="20" t="str">
        <f>Source!DG495</f>
        <v/>
      </c>
      <c r="H462" s="9">
        <f>Source!AV495</f>
        <v>1</v>
      </c>
      <c r="I462" s="9">
        <f>IF(Source!BA495&lt;&gt; 0, Source!BA495, 1)</f>
        <v>1</v>
      </c>
      <c r="J462" s="21">
        <f>Source!S495</f>
        <v>1011.93</v>
      </c>
      <c r="K462" s="21"/>
    </row>
    <row r="463" spans="1:22" ht="14.25" x14ac:dyDescent="0.2">
      <c r="A463" s="18"/>
      <c r="B463" s="18"/>
      <c r="C463" s="18" t="s">
        <v>886</v>
      </c>
      <c r="D463" s="19"/>
      <c r="E463" s="9"/>
      <c r="F463" s="21">
        <f>Source!AL495</f>
        <v>1.57</v>
      </c>
      <c r="G463" s="20" t="str">
        <f>Source!DD495</f>
        <v/>
      </c>
      <c r="H463" s="9">
        <f>Source!AW495</f>
        <v>1</v>
      </c>
      <c r="I463" s="9">
        <f>IF(Source!BC495&lt;&gt; 0, Source!BC495, 1)</f>
        <v>1</v>
      </c>
      <c r="J463" s="21">
        <f>Source!P495</f>
        <v>4.71</v>
      </c>
      <c r="K463" s="21"/>
    </row>
    <row r="464" spans="1:22" ht="14.25" x14ac:dyDescent="0.2">
      <c r="A464" s="18"/>
      <c r="B464" s="18"/>
      <c r="C464" s="18" t="s">
        <v>887</v>
      </c>
      <c r="D464" s="19" t="s">
        <v>888</v>
      </c>
      <c r="E464" s="9">
        <f>Source!AT495</f>
        <v>70</v>
      </c>
      <c r="F464" s="21"/>
      <c r="G464" s="20"/>
      <c r="H464" s="9"/>
      <c r="I464" s="9"/>
      <c r="J464" s="21">
        <f>SUM(R461:R463)</f>
        <v>708.35</v>
      </c>
      <c r="K464" s="21"/>
    </row>
    <row r="465" spans="1:22" ht="14.25" x14ac:dyDescent="0.2">
      <c r="A465" s="18"/>
      <c r="B465" s="18"/>
      <c r="C465" s="18" t="s">
        <v>889</v>
      </c>
      <c r="D465" s="19" t="s">
        <v>888</v>
      </c>
      <c r="E465" s="9">
        <f>Source!AU495</f>
        <v>10</v>
      </c>
      <c r="F465" s="21"/>
      <c r="G465" s="20"/>
      <c r="H465" s="9"/>
      <c r="I465" s="9"/>
      <c r="J465" s="21">
        <f>SUM(T461:T464)</f>
        <v>101.19</v>
      </c>
      <c r="K465" s="21"/>
    </row>
    <row r="466" spans="1:22" ht="14.25" x14ac:dyDescent="0.2">
      <c r="A466" s="18"/>
      <c r="B466" s="18"/>
      <c r="C466" s="18" t="s">
        <v>890</v>
      </c>
      <c r="D466" s="19" t="s">
        <v>891</v>
      </c>
      <c r="E466" s="9">
        <f>Source!AQ495</f>
        <v>0.6</v>
      </c>
      <c r="F466" s="21"/>
      <c r="G466" s="20" t="str">
        <f>Source!DI495</f>
        <v/>
      </c>
      <c r="H466" s="9">
        <f>Source!AV495</f>
        <v>1</v>
      </c>
      <c r="I466" s="9"/>
      <c r="J466" s="21"/>
      <c r="K466" s="21">
        <f>Source!U495</f>
        <v>1.7999999999999998</v>
      </c>
    </row>
    <row r="467" spans="1:22" ht="15" x14ac:dyDescent="0.25">
      <c r="A467" s="24"/>
      <c r="B467" s="24"/>
      <c r="C467" s="24"/>
      <c r="D467" s="24"/>
      <c r="E467" s="24"/>
      <c r="F467" s="24"/>
      <c r="G467" s="24"/>
      <c r="H467" s="24"/>
      <c r="I467" s="41">
        <f>J462+J463+J464+J465</f>
        <v>1826.18</v>
      </c>
      <c r="J467" s="41"/>
      <c r="K467" s="25">
        <f>IF(Source!I495&lt;&gt;0, ROUND(I467/Source!I495, 2), 0)</f>
        <v>608.73</v>
      </c>
      <c r="P467" s="23">
        <f>I467</f>
        <v>1826.18</v>
      </c>
    </row>
    <row r="468" spans="1:22" ht="57" x14ac:dyDescent="0.2">
      <c r="A468" s="18">
        <v>46</v>
      </c>
      <c r="B468" s="18" t="str">
        <f>Source!F496</f>
        <v>1.21-2203-2-5/1</v>
      </c>
      <c r="C468" s="18" t="str">
        <f>Source!G496</f>
        <v>Техническое обслуживание силового распределительного пункта с установочными автоматами, число групп 12</v>
      </c>
      <c r="D468" s="19" t="str">
        <f>Source!H496</f>
        <v>шт.</v>
      </c>
      <c r="E468" s="9">
        <f>Source!I496</f>
        <v>1</v>
      </c>
      <c r="F468" s="21"/>
      <c r="G468" s="20"/>
      <c r="H468" s="9"/>
      <c r="I468" s="9"/>
      <c r="J468" s="21"/>
      <c r="K468" s="21"/>
      <c r="Q468">
        <f>ROUND((Source!BZ496/100)*ROUND((Source!AF496*Source!AV496)*Source!I496, 2), 2)</f>
        <v>10373.83</v>
      </c>
      <c r="R468">
        <f>Source!X496</f>
        <v>10373.83</v>
      </c>
      <c r="S468">
        <f>ROUND((Source!CA496/100)*ROUND((Source!AF496*Source!AV496)*Source!I496, 2), 2)</f>
        <v>1481.98</v>
      </c>
      <c r="T468">
        <f>Source!Y496</f>
        <v>1481.98</v>
      </c>
      <c r="U468">
        <f>ROUND((175/100)*ROUND((Source!AE496*Source!AV496)*Source!I496, 2), 2)</f>
        <v>0</v>
      </c>
      <c r="V468">
        <f>ROUND((108/100)*ROUND(Source!CS496*Source!I496, 2), 2)</f>
        <v>0</v>
      </c>
    </row>
    <row r="469" spans="1:22" ht="14.25" x14ac:dyDescent="0.2">
      <c r="A469" s="18"/>
      <c r="B469" s="18"/>
      <c r="C469" s="18" t="s">
        <v>884</v>
      </c>
      <c r="D469" s="19"/>
      <c r="E469" s="9"/>
      <c r="F469" s="21">
        <f>Source!AO496</f>
        <v>14819.76</v>
      </c>
      <c r="G469" s="20" t="str">
        <f>Source!DG496</f>
        <v/>
      </c>
      <c r="H469" s="9">
        <f>Source!AV496</f>
        <v>1</v>
      </c>
      <c r="I469" s="9">
        <f>IF(Source!BA496&lt;&gt; 0, Source!BA496, 1)</f>
        <v>1</v>
      </c>
      <c r="J469" s="21">
        <f>Source!S496</f>
        <v>14819.76</v>
      </c>
      <c r="K469" s="21"/>
    </row>
    <row r="470" spans="1:22" ht="14.25" x14ac:dyDescent="0.2">
      <c r="A470" s="18"/>
      <c r="B470" s="18"/>
      <c r="C470" s="18" t="s">
        <v>886</v>
      </c>
      <c r="D470" s="19"/>
      <c r="E470" s="9"/>
      <c r="F470" s="21">
        <f>Source!AL496</f>
        <v>205.53</v>
      </c>
      <c r="G470" s="20" t="str">
        <f>Source!DD496</f>
        <v/>
      </c>
      <c r="H470" s="9">
        <f>Source!AW496</f>
        <v>1</v>
      </c>
      <c r="I470" s="9">
        <f>IF(Source!BC496&lt;&gt; 0, Source!BC496, 1)</f>
        <v>1</v>
      </c>
      <c r="J470" s="21">
        <f>Source!P496</f>
        <v>205.53</v>
      </c>
      <c r="K470" s="21"/>
    </row>
    <row r="471" spans="1:22" ht="14.25" x14ac:dyDescent="0.2">
      <c r="A471" s="18"/>
      <c r="B471" s="18"/>
      <c r="C471" s="18" t="s">
        <v>887</v>
      </c>
      <c r="D471" s="19" t="s">
        <v>888</v>
      </c>
      <c r="E471" s="9">
        <f>Source!AT496</f>
        <v>70</v>
      </c>
      <c r="F471" s="21"/>
      <c r="G471" s="20"/>
      <c r="H471" s="9"/>
      <c r="I471" s="9"/>
      <c r="J471" s="21">
        <f>SUM(R468:R470)</f>
        <v>10373.83</v>
      </c>
      <c r="K471" s="21"/>
    </row>
    <row r="472" spans="1:22" ht="14.25" x14ac:dyDescent="0.2">
      <c r="A472" s="18"/>
      <c r="B472" s="18"/>
      <c r="C472" s="18" t="s">
        <v>889</v>
      </c>
      <c r="D472" s="19" t="s">
        <v>888</v>
      </c>
      <c r="E472" s="9">
        <f>Source!AU496</f>
        <v>10</v>
      </c>
      <c r="F472" s="21"/>
      <c r="G472" s="20"/>
      <c r="H472" s="9"/>
      <c r="I472" s="9"/>
      <c r="J472" s="21">
        <f>SUM(T468:T471)</f>
        <v>1481.98</v>
      </c>
      <c r="K472" s="21"/>
    </row>
    <row r="473" spans="1:22" ht="14.25" x14ac:dyDescent="0.2">
      <c r="A473" s="18"/>
      <c r="B473" s="18"/>
      <c r="C473" s="18" t="s">
        <v>890</v>
      </c>
      <c r="D473" s="19" t="s">
        <v>891</v>
      </c>
      <c r="E473" s="9">
        <f>Source!AQ496</f>
        <v>24</v>
      </c>
      <c r="F473" s="21"/>
      <c r="G473" s="20" t="str">
        <f>Source!DI496</f>
        <v/>
      </c>
      <c r="H473" s="9">
        <f>Source!AV496</f>
        <v>1</v>
      </c>
      <c r="I473" s="9"/>
      <c r="J473" s="21"/>
      <c r="K473" s="21">
        <f>Source!U496</f>
        <v>24</v>
      </c>
    </row>
    <row r="474" spans="1:22" ht="15" x14ac:dyDescent="0.25">
      <c r="A474" s="24"/>
      <c r="B474" s="24"/>
      <c r="C474" s="24"/>
      <c r="D474" s="24"/>
      <c r="E474" s="24"/>
      <c r="F474" s="24"/>
      <c r="G474" s="24"/>
      <c r="H474" s="24"/>
      <c r="I474" s="41">
        <f>J469+J470+J471+J472</f>
        <v>26881.100000000002</v>
      </c>
      <c r="J474" s="41"/>
      <c r="K474" s="25">
        <f>IF(Source!I496&lt;&gt;0, ROUND(I474/Source!I496, 2), 0)</f>
        <v>26881.1</v>
      </c>
      <c r="P474" s="23">
        <f>I474</f>
        <v>26881.100000000002</v>
      </c>
    </row>
    <row r="475" spans="1:22" ht="57" x14ac:dyDescent="0.2">
      <c r="A475" s="18">
        <v>47</v>
      </c>
      <c r="B475" s="18" t="str">
        <f>Source!F498</f>
        <v>1.21-2203-2-5/1</v>
      </c>
      <c r="C475" s="18" t="str">
        <f>Source!G498</f>
        <v>Техническое обслуживание силового распределительного пункта с установочными автоматами, число групп 12</v>
      </c>
      <c r="D475" s="19" t="str">
        <f>Source!H498</f>
        <v>шт.</v>
      </c>
      <c r="E475" s="9">
        <f>Source!I498</f>
        <v>1</v>
      </c>
      <c r="F475" s="21"/>
      <c r="G475" s="20"/>
      <c r="H475" s="9"/>
      <c r="I475" s="9"/>
      <c r="J475" s="21"/>
      <c r="K475" s="21"/>
      <c r="Q475">
        <f>ROUND((Source!BZ498/100)*ROUND((Source!AF498*Source!AV498)*Source!I498, 2), 2)</f>
        <v>10373.83</v>
      </c>
      <c r="R475">
        <f>Source!X498</f>
        <v>10373.83</v>
      </c>
      <c r="S475">
        <f>ROUND((Source!CA498/100)*ROUND((Source!AF498*Source!AV498)*Source!I498, 2), 2)</f>
        <v>1481.98</v>
      </c>
      <c r="T475">
        <f>Source!Y498</f>
        <v>1481.98</v>
      </c>
      <c r="U475">
        <f>ROUND((175/100)*ROUND((Source!AE498*Source!AV498)*Source!I498, 2), 2)</f>
        <v>0</v>
      </c>
      <c r="V475">
        <f>ROUND((108/100)*ROUND(Source!CS498*Source!I498, 2), 2)</f>
        <v>0</v>
      </c>
    </row>
    <row r="476" spans="1:22" ht="14.25" x14ac:dyDescent="0.2">
      <c r="A476" s="18"/>
      <c r="B476" s="18"/>
      <c r="C476" s="18" t="s">
        <v>884</v>
      </c>
      <c r="D476" s="19"/>
      <c r="E476" s="9"/>
      <c r="F476" s="21">
        <f>Source!AO498</f>
        <v>14819.76</v>
      </c>
      <c r="G476" s="20" t="str">
        <f>Source!DG498</f>
        <v/>
      </c>
      <c r="H476" s="9">
        <f>Source!AV498</f>
        <v>1</v>
      </c>
      <c r="I476" s="9">
        <f>IF(Source!BA498&lt;&gt; 0, Source!BA498, 1)</f>
        <v>1</v>
      </c>
      <c r="J476" s="21">
        <f>Source!S498</f>
        <v>14819.76</v>
      </c>
      <c r="K476" s="21"/>
    </row>
    <row r="477" spans="1:22" ht="14.25" x14ac:dyDescent="0.2">
      <c r="A477" s="18"/>
      <c r="B477" s="18"/>
      <c r="C477" s="18" t="s">
        <v>886</v>
      </c>
      <c r="D477" s="19"/>
      <c r="E477" s="9"/>
      <c r="F477" s="21">
        <f>Source!AL498</f>
        <v>205.53</v>
      </c>
      <c r="G477" s="20" t="str">
        <f>Source!DD498</f>
        <v/>
      </c>
      <c r="H477" s="9">
        <f>Source!AW498</f>
        <v>1</v>
      </c>
      <c r="I477" s="9">
        <f>IF(Source!BC498&lt;&gt; 0, Source!BC498, 1)</f>
        <v>1</v>
      </c>
      <c r="J477" s="21">
        <f>Source!P498</f>
        <v>205.53</v>
      </c>
      <c r="K477" s="21"/>
    </row>
    <row r="478" spans="1:22" ht="14.25" x14ac:dyDescent="0.2">
      <c r="A478" s="18"/>
      <c r="B478" s="18"/>
      <c r="C478" s="18" t="s">
        <v>887</v>
      </c>
      <c r="D478" s="19" t="s">
        <v>888</v>
      </c>
      <c r="E478" s="9">
        <f>Source!AT498</f>
        <v>70</v>
      </c>
      <c r="F478" s="21"/>
      <c r="G478" s="20"/>
      <c r="H478" s="9"/>
      <c r="I478" s="9"/>
      <c r="J478" s="21">
        <f>SUM(R475:R477)</f>
        <v>10373.83</v>
      </c>
      <c r="K478" s="21"/>
    </row>
    <row r="479" spans="1:22" ht="14.25" x14ac:dyDescent="0.2">
      <c r="A479" s="18"/>
      <c r="B479" s="18"/>
      <c r="C479" s="18" t="s">
        <v>889</v>
      </c>
      <c r="D479" s="19" t="s">
        <v>888</v>
      </c>
      <c r="E479" s="9">
        <f>Source!AU498</f>
        <v>10</v>
      </c>
      <c r="F479" s="21"/>
      <c r="G479" s="20"/>
      <c r="H479" s="9"/>
      <c r="I479" s="9"/>
      <c r="J479" s="21">
        <f>SUM(T475:T478)</f>
        <v>1481.98</v>
      </c>
      <c r="K479" s="21"/>
    </row>
    <row r="480" spans="1:22" ht="14.25" x14ac:dyDescent="0.2">
      <c r="A480" s="18"/>
      <c r="B480" s="18"/>
      <c r="C480" s="18" t="s">
        <v>890</v>
      </c>
      <c r="D480" s="19" t="s">
        <v>891</v>
      </c>
      <c r="E480" s="9">
        <f>Source!AQ498</f>
        <v>24</v>
      </c>
      <c r="F480" s="21"/>
      <c r="G480" s="20" t="str">
        <f>Source!DI498</f>
        <v/>
      </c>
      <c r="H480" s="9">
        <f>Source!AV498</f>
        <v>1</v>
      </c>
      <c r="I480" s="9"/>
      <c r="J480" s="21"/>
      <c r="K480" s="21">
        <f>Source!U498</f>
        <v>24</v>
      </c>
    </row>
    <row r="481" spans="1:22" ht="15" x14ac:dyDescent="0.25">
      <c r="A481" s="24"/>
      <c r="B481" s="24"/>
      <c r="C481" s="24"/>
      <c r="D481" s="24"/>
      <c r="E481" s="24"/>
      <c r="F481" s="24"/>
      <c r="G481" s="24"/>
      <c r="H481" s="24"/>
      <c r="I481" s="41">
        <f>J476+J477+J478+J479</f>
        <v>26881.100000000002</v>
      </c>
      <c r="J481" s="41"/>
      <c r="K481" s="25">
        <f>IF(Source!I498&lt;&gt;0, ROUND(I481/Source!I498, 2), 0)</f>
        <v>26881.1</v>
      </c>
      <c r="P481" s="23">
        <f>I481</f>
        <v>26881.100000000002</v>
      </c>
    </row>
    <row r="482" spans="1:22" ht="57" x14ac:dyDescent="0.2">
      <c r="A482" s="18">
        <v>48</v>
      </c>
      <c r="B482" s="18" t="str">
        <f>Source!F500</f>
        <v>1.21-2203-2-3/1</v>
      </c>
      <c r="C482" s="18" t="str">
        <f>Source!G500</f>
        <v>Техническое обслуживание силового распределительного пункта с установочными автоматами, число групп 8  //  прим. 7 групп</v>
      </c>
      <c r="D482" s="19" t="str">
        <f>Source!H500</f>
        <v>шт.</v>
      </c>
      <c r="E482" s="9">
        <f>Source!I500</f>
        <v>1</v>
      </c>
      <c r="F482" s="21"/>
      <c r="G482" s="20"/>
      <c r="H482" s="9"/>
      <c r="I482" s="9"/>
      <c r="J482" s="21"/>
      <c r="K482" s="21"/>
      <c r="Q482">
        <f>ROUND((Source!BZ500/100)*ROUND((Source!AF500*Source!AV500)*Source!I500, 2), 2)</f>
        <v>6483.65</v>
      </c>
      <c r="R482">
        <f>Source!X500</f>
        <v>6483.65</v>
      </c>
      <c r="S482">
        <f>ROUND((Source!CA500/100)*ROUND((Source!AF500*Source!AV500)*Source!I500, 2), 2)</f>
        <v>926.24</v>
      </c>
      <c r="T482">
        <f>Source!Y500</f>
        <v>926.24</v>
      </c>
      <c r="U482">
        <f>ROUND((175/100)*ROUND((Source!AE500*Source!AV500)*Source!I500, 2), 2)</f>
        <v>0</v>
      </c>
      <c r="V482">
        <f>ROUND((108/100)*ROUND(Source!CS500*Source!I500, 2), 2)</f>
        <v>0</v>
      </c>
    </row>
    <row r="483" spans="1:22" ht="14.25" x14ac:dyDescent="0.2">
      <c r="A483" s="18"/>
      <c r="B483" s="18"/>
      <c r="C483" s="18" t="s">
        <v>884</v>
      </c>
      <c r="D483" s="19"/>
      <c r="E483" s="9"/>
      <c r="F483" s="21">
        <f>Source!AO500</f>
        <v>9262.35</v>
      </c>
      <c r="G483" s="20" t="str">
        <f>Source!DG500</f>
        <v/>
      </c>
      <c r="H483" s="9">
        <f>Source!AV500</f>
        <v>1</v>
      </c>
      <c r="I483" s="9">
        <f>IF(Source!BA500&lt;&gt; 0, Source!BA500, 1)</f>
        <v>1</v>
      </c>
      <c r="J483" s="21">
        <f>Source!S500</f>
        <v>9262.35</v>
      </c>
      <c r="K483" s="21"/>
    </row>
    <row r="484" spans="1:22" ht="14.25" x14ac:dyDescent="0.2">
      <c r="A484" s="18"/>
      <c r="B484" s="18"/>
      <c r="C484" s="18" t="s">
        <v>886</v>
      </c>
      <c r="D484" s="19"/>
      <c r="E484" s="9"/>
      <c r="F484" s="21">
        <f>Source!AL500</f>
        <v>128.44999999999999</v>
      </c>
      <c r="G484" s="20" t="str">
        <f>Source!DD500</f>
        <v/>
      </c>
      <c r="H484" s="9">
        <f>Source!AW500</f>
        <v>1</v>
      </c>
      <c r="I484" s="9">
        <f>IF(Source!BC500&lt;&gt; 0, Source!BC500, 1)</f>
        <v>1</v>
      </c>
      <c r="J484" s="21">
        <f>Source!P500</f>
        <v>128.44999999999999</v>
      </c>
      <c r="K484" s="21"/>
    </row>
    <row r="485" spans="1:22" ht="14.25" x14ac:dyDescent="0.2">
      <c r="A485" s="18"/>
      <c r="B485" s="18"/>
      <c r="C485" s="18" t="s">
        <v>887</v>
      </c>
      <c r="D485" s="19" t="s">
        <v>888</v>
      </c>
      <c r="E485" s="9">
        <f>Source!AT500</f>
        <v>70</v>
      </c>
      <c r="F485" s="21"/>
      <c r="G485" s="20"/>
      <c r="H485" s="9"/>
      <c r="I485" s="9"/>
      <c r="J485" s="21">
        <f>SUM(R482:R484)</f>
        <v>6483.65</v>
      </c>
      <c r="K485" s="21"/>
    </row>
    <row r="486" spans="1:22" ht="14.25" x14ac:dyDescent="0.2">
      <c r="A486" s="18"/>
      <c r="B486" s="18"/>
      <c r="C486" s="18" t="s">
        <v>889</v>
      </c>
      <c r="D486" s="19" t="s">
        <v>888</v>
      </c>
      <c r="E486" s="9">
        <f>Source!AU500</f>
        <v>10</v>
      </c>
      <c r="F486" s="21"/>
      <c r="G486" s="20"/>
      <c r="H486" s="9"/>
      <c r="I486" s="9"/>
      <c r="J486" s="21">
        <f>SUM(T482:T485)</f>
        <v>926.24</v>
      </c>
      <c r="K486" s="21"/>
    </row>
    <row r="487" spans="1:22" ht="14.25" x14ac:dyDescent="0.2">
      <c r="A487" s="18"/>
      <c r="B487" s="18"/>
      <c r="C487" s="18" t="s">
        <v>890</v>
      </c>
      <c r="D487" s="19" t="s">
        <v>891</v>
      </c>
      <c r="E487" s="9">
        <f>Source!AQ500</f>
        <v>15</v>
      </c>
      <c r="F487" s="21"/>
      <c r="G487" s="20" t="str">
        <f>Source!DI500</f>
        <v/>
      </c>
      <c r="H487" s="9">
        <f>Source!AV500</f>
        <v>1</v>
      </c>
      <c r="I487" s="9"/>
      <c r="J487" s="21"/>
      <c r="K487" s="21">
        <f>Source!U500</f>
        <v>15</v>
      </c>
    </row>
    <row r="488" spans="1:22" ht="15" x14ac:dyDescent="0.25">
      <c r="A488" s="24"/>
      <c r="B488" s="24"/>
      <c r="C488" s="24"/>
      <c r="D488" s="24"/>
      <c r="E488" s="24"/>
      <c r="F488" s="24"/>
      <c r="G488" s="24"/>
      <c r="H488" s="24"/>
      <c r="I488" s="41">
        <f>J483+J484+J485+J486</f>
        <v>16800.690000000002</v>
      </c>
      <c r="J488" s="41"/>
      <c r="K488" s="25">
        <f>IF(Source!I500&lt;&gt;0, ROUND(I488/Source!I500, 2), 0)</f>
        <v>16800.689999999999</v>
      </c>
      <c r="P488" s="23">
        <f>I488</f>
        <v>16800.690000000002</v>
      </c>
    </row>
    <row r="489" spans="1:22" ht="57" x14ac:dyDescent="0.2">
      <c r="A489" s="18">
        <v>49</v>
      </c>
      <c r="B489" s="18" t="str">
        <f>Source!F502</f>
        <v>1.21-2203-2-2/1</v>
      </c>
      <c r="C489" s="18" t="str">
        <f>Source!G502</f>
        <v>Техническое обслуживание силового распределительного пункта с установочными автоматами, число групп 6</v>
      </c>
      <c r="D489" s="19" t="str">
        <f>Source!H502</f>
        <v>шт.</v>
      </c>
      <c r="E489" s="9">
        <f>Source!I502</f>
        <v>1</v>
      </c>
      <c r="F489" s="21"/>
      <c r="G489" s="20"/>
      <c r="H489" s="9"/>
      <c r="I489" s="9"/>
      <c r="J489" s="21"/>
      <c r="K489" s="21"/>
      <c r="Q489">
        <f>ROUND((Source!BZ502/100)*ROUND((Source!AF502*Source!AV502)*Source!I502, 2), 2)</f>
        <v>5186.92</v>
      </c>
      <c r="R489">
        <f>Source!X502</f>
        <v>5186.92</v>
      </c>
      <c r="S489">
        <f>ROUND((Source!CA502/100)*ROUND((Source!AF502*Source!AV502)*Source!I502, 2), 2)</f>
        <v>740.99</v>
      </c>
      <c r="T489">
        <f>Source!Y502</f>
        <v>740.99</v>
      </c>
      <c r="U489">
        <f>ROUND((175/100)*ROUND((Source!AE502*Source!AV502)*Source!I502, 2), 2)</f>
        <v>0</v>
      </c>
      <c r="V489">
        <f>ROUND((108/100)*ROUND(Source!CS502*Source!I502, 2), 2)</f>
        <v>0</v>
      </c>
    </row>
    <row r="490" spans="1:22" ht="14.25" x14ac:dyDescent="0.2">
      <c r="A490" s="18"/>
      <c r="B490" s="18"/>
      <c r="C490" s="18" t="s">
        <v>884</v>
      </c>
      <c r="D490" s="19"/>
      <c r="E490" s="9"/>
      <c r="F490" s="21">
        <f>Source!AO502</f>
        <v>7409.88</v>
      </c>
      <c r="G490" s="20" t="str">
        <f>Source!DG502</f>
        <v/>
      </c>
      <c r="H490" s="9">
        <f>Source!AV502</f>
        <v>1</v>
      </c>
      <c r="I490" s="9">
        <f>IF(Source!BA502&lt;&gt; 0, Source!BA502, 1)</f>
        <v>1</v>
      </c>
      <c r="J490" s="21">
        <f>Source!S502</f>
        <v>7409.88</v>
      </c>
      <c r="K490" s="21"/>
    </row>
    <row r="491" spans="1:22" ht="14.25" x14ac:dyDescent="0.2">
      <c r="A491" s="18"/>
      <c r="B491" s="18"/>
      <c r="C491" s="18" t="s">
        <v>886</v>
      </c>
      <c r="D491" s="19"/>
      <c r="E491" s="9"/>
      <c r="F491" s="21">
        <f>Source!AL502</f>
        <v>102.76</v>
      </c>
      <c r="G491" s="20" t="str">
        <f>Source!DD502</f>
        <v/>
      </c>
      <c r="H491" s="9">
        <f>Source!AW502</f>
        <v>1</v>
      </c>
      <c r="I491" s="9">
        <f>IF(Source!BC502&lt;&gt; 0, Source!BC502, 1)</f>
        <v>1</v>
      </c>
      <c r="J491" s="21">
        <f>Source!P502</f>
        <v>102.76</v>
      </c>
      <c r="K491" s="21"/>
    </row>
    <row r="492" spans="1:22" ht="14.25" x14ac:dyDescent="0.2">
      <c r="A492" s="18"/>
      <c r="B492" s="18"/>
      <c r="C492" s="18" t="s">
        <v>887</v>
      </c>
      <c r="D492" s="19" t="s">
        <v>888</v>
      </c>
      <c r="E492" s="9">
        <f>Source!AT502</f>
        <v>70</v>
      </c>
      <c r="F492" s="21"/>
      <c r="G492" s="20"/>
      <c r="H492" s="9"/>
      <c r="I492" s="9"/>
      <c r="J492" s="21">
        <f>SUM(R489:R491)</f>
        <v>5186.92</v>
      </c>
      <c r="K492" s="21"/>
    </row>
    <row r="493" spans="1:22" ht="14.25" x14ac:dyDescent="0.2">
      <c r="A493" s="18"/>
      <c r="B493" s="18"/>
      <c r="C493" s="18" t="s">
        <v>889</v>
      </c>
      <c r="D493" s="19" t="s">
        <v>888</v>
      </c>
      <c r="E493" s="9">
        <f>Source!AU502</f>
        <v>10</v>
      </c>
      <c r="F493" s="21"/>
      <c r="G493" s="20"/>
      <c r="H493" s="9"/>
      <c r="I493" s="9"/>
      <c r="J493" s="21">
        <f>SUM(T489:T492)</f>
        <v>740.99</v>
      </c>
      <c r="K493" s="21"/>
    </row>
    <row r="494" spans="1:22" ht="14.25" x14ac:dyDescent="0.2">
      <c r="A494" s="18"/>
      <c r="B494" s="18"/>
      <c r="C494" s="18" t="s">
        <v>890</v>
      </c>
      <c r="D494" s="19" t="s">
        <v>891</v>
      </c>
      <c r="E494" s="9">
        <f>Source!AQ502</f>
        <v>12</v>
      </c>
      <c r="F494" s="21"/>
      <c r="G494" s="20" t="str">
        <f>Source!DI502</f>
        <v/>
      </c>
      <c r="H494" s="9">
        <f>Source!AV502</f>
        <v>1</v>
      </c>
      <c r="I494" s="9"/>
      <c r="J494" s="21"/>
      <c r="K494" s="21">
        <f>Source!U502</f>
        <v>12</v>
      </c>
    </row>
    <row r="495" spans="1:22" ht="15" x14ac:dyDescent="0.25">
      <c r="A495" s="24"/>
      <c r="B495" s="24"/>
      <c r="C495" s="24"/>
      <c r="D495" s="24"/>
      <c r="E495" s="24"/>
      <c r="F495" s="24"/>
      <c r="G495" s="24"/>
      <c r="H495" s="24"/>
      <c r="I495" s="41">
        <f>J490+J491+J492+J493</f>
        <v>13440.550000000001</v>
      </c>
      <c r="J495" s="41"/>
      <c r="K495" s="25">
        <f>IF(Source!I502&lt;&gt;0, ROUND(I495/Source!I502, 2), 0)</f>
        <v>13440.55</v>
      </c>
      <c r="P495" s="23">
        <f>I495</f>
        <v>13440.550000000001</v>
      </c>
    </row>
    <row r="496" spans="1:22" ht="57" x14ac:dyDescent="0.2">
      <c r="A496" s="18">
        <v>50</v>
      </c>
      <c r="B496" s="18" t="str">
        <f>Source!F504</f>
        <v>1.21-2203-2-2/1</v>
      </c>
      <c r="C496" s="18" t="str">
        <f>Source!G504</f>
        <v>Техническое обслуживание силового распределительного пункта с установочными автоматами, число групп 6  //  прим. 5 групп</v>
      </c>
      <c r="D496" s="19" t="str">
        <f>Source!H504</f>
        <v>шт.</v>
      </c>
      <c r="E496" s="9">
        <f>Source!I504</f>
        <v>1</v>
      </c>
      <c r="F496" s="21"/>
      <c r="G496" s="20"/>
      <c r="H496" s="9"/>
      <c r="I496" s="9"/>
      <c r="J496" s="21"/>
      <c r="K496" s="21"/>
      <c r="Q496">
        <f>ROUND((Source!BZ504/100)*ROUND((Source!AF504*Source!AV504)*Source!I504, 2), 2)</f>
        <v>5186.92</v>
      </c>
      <c r="R496">
        <f>Source!X504</f>
        <v>5186.92</v>
      </c>
      <c r="S496">
        <f>ROUND((Source!CA504/100)*ROUND((Source!AF504*Source!AV504)*Source!I504, 2), 2)</f>
        <v>740.99</v>
      </c>
      <c r="T496">
        <f>Source!Y504</f>
        <v>740.99</v>
      </c>
      <c r="U496">
        <f>ROUND((175/100)*ROUND((Source!AE504*Source!AV504)*Source!I504, 2), 2)</f>
        <v>0</v>
      </c>
      <c r="V496">
        <f>ROUND((108/100)*ROUND(Source!CS504*Source!I504, 2), 2)</f>
        <v>0</v>
      </c>
    </row>
    <row r="497" spans="1:22" ht="14.25" x14ac:dyDescent="0.2">
      <c r="A497" s="18"/>
      <c r="B497" s="18"/>
      <c r="C497" s="18" t="s">
        <v>884</v>
      </c>
      <c r="D497" s="19"/>
      <c r="E497" s="9"/>
      <c r="F497" s="21">
        <f>Source!AO504</f>
        <v>7409.88</v>
      </c>
      <c r="G497" s="20" t="str">
        <f>Source!DG504</f>
        <v/>
      </c>
      <c r="H497" s="9">
        <f>Source!AV504</f>
        <v>1</v>
      </c>
      <c r="I497" s="9">
        <f>IF(Source!BA504&lt;&gt; 0, Source!BA504, 1)</f>
        <v>1</v>
      </c>
      <c r="J497" s="21">
        <f>Source!S504</f>
        <v>7409.88</v>
      </c>
      <c r="K497" s="21"/>
    </row>
    <row r="498" spans="1:22" ht="14.25" x14ac:dyDescent="0.2">
      <c r="A498" s="18"/>
      <c r="B498" s="18"/>
      <c r="C498" s="18" t="s">
        <v>886</v>
      </c>
      <c r="D498" s="19"/>
      <c r="E498" s="9"/>
      <c r="F498" s="21">
        <f>Source!AL504</f>
        <v>102.76</v>
      </c>
      <c r="G498" s="20" t="str">
        <f>Source!DD504</f>
        <v/>
      </c>
      <c r="H498" s="9">
        <f>Source!AW504</f>
        <v>1</v>
      </c>
      <c r="I498" s="9">
        <f>IF(Source!BC504&lt;&gt; 0, Source!BC504, 1)</f>
        <v>1</v>
      </c>
      <c r="J498" s="21">
        <f>Source!P504</f>
        <v>102.76</v>
      </c>
      <c r="K498" s="21"/>
    </row>
    <row r="499" spans="1:22" ht="14.25" x14ac:dyDescent="0.2">
      <c r="A499" s="18"/>
      <c r="B499" s="18"/>
      <c r="C499" s="18" t="s">
        <v>887</v>
      </c>
      <c r="D499" s="19" t="s">
        <v>888</v>
      </c>
      <c r="E499" s="9">
        <f>Source!AT504</f>
        <v>70</v>
      </c>
      <c r="F499" s="21"/>
      <c r="G499" s="20"/>
      <c r="H499" s="9"/>
      <c r="I499" s="9"/>
      <c r="J499" s="21">
        <f>SUM(R496:R498)</f>
        <v>5186.92</v>
      </c>
      <c r="K499" s="21"/>
    </row>
    <row r="500" spans="1:22" ht="14.25" x14ac:dyDescent="0.2">
      <c r="A500" s="18"/>
      <c r="B500" s="18"/>
      <c r="C500" s="18" t="s">
        <v>889</v>
      </c>
      <c r="D500" s="19" t="s">
        <v>888</v>
      </c>
      <c r="E500" s="9">
        <f>Source!AU504</f>
        <v>10</v>
      </c>
      <c r="F500" s="21"/>
      <c r="G500" s="20"/>
      <c r="H500" s="9"/>
      <c r="I500" s="9"/>
      <c r="J500" s="21">
        <f>SUM(T496:T499)</f>
        <v>740.99</v>
      </c>
      <c r="K500" s="21"/>
    </row>
    <row r="501" spans="1:22" ht="14.25" x14ac:dyDescent="0.2">
      <c r="A501" s="18"/>
      <c r="B501" s="18"/>
      <c r="C501" s="18" t="s">
        <v>890</v>
      </c>
      <c r="D501" s="19" t="s">
        <v>891</v>
      </c>
      <c r="E501" s="9">
        <f>Source!AQ504</f>
        <v>12</v>
      </c>
      <c r="F501" s="21"/>
      <c r="G501" s="20" t="str">
        <f>Source!DI504</f>
        <v/>
      </c>
      <c r="H501" s="9">
        <f>Source!AV504</f>
        <v>1</v>
      </c>
      <c r="I501" s="9"/>
      <c r="J501" s="21"/>
      <c r="K501" s="21">
        <f>Source!U504</f>
        <v>12</v>
      </c>
    </row>
    <row r="502" spans="1:22" ht="15" x14ac:dyDescent="0.25">
      <c r="A502" s="24"/>
      <c r="B502" s="24"/>
      <c r="C502" s="24"/>
      <c r="D502" s="24"/>
      <c r="E502" s="24"/>
      <c r="F502" s="24"/>
      <c r="G502" s="24"/>
      <c r="H502" s="24"/>
      <c r="I502" s="41">
        <f>J497+J498+J499+J500</f>
        <v>13440.550000000001</v>
      </c>
      <c r="J502" s="41"/>
      <c r="K502" s="25">
        <f>IF(Source!I504&lt;&gt;0, ROUND(I502/Source!I504, 2), 0)</f>
        <v>13440.55</v>
      </c>
      <c r="P502" s="23">
        <f>I502</f>
        <v>13440.550000000001</v>
      </c>
    </row>
    <row r="503" spans="1:22" ht="57" x14ac:dyDescent="0.2">
      <c r="A503" s="18">
        <v>51</v>
      </c>
      <c r="B503" s="18" t="str">
        <f>Source!F509</f>
        <v>1.21-2203-2-2/1</v>
      </c>
      <c r="C503" s="18" t="str">
        <f>Source!G509</f>
        <v>Техническое обслуживание силового распределительного пункта с установочными автоматами, число групп 6</v>
      </c>
      <c r="D503" s="19" t="str">
        <f>Source!H509</f>
        <v>шт.</v>
      </c>
      <c r="E503" s="9">
        <f>Source!I509</f>
        <v>1</v>
      </c>
      <c r="F503" s="21"/>
      <c r="G503" s="20"/>
      <c r="H503" s="9"/>
      <c r="I503" s="9"/>
      <c r="J503" s="21"/>
      <c r="K503" s="21"/>
      <c r="Q503">
        <f>ROUND((Source!BZ509/100)*ROUND((Source!AF509*Source!AV509)*Source!I509, 2), 2)</f>
        <v>5186.92</v>
      </c>
      <c r="R503">
        <f>Source!X509</f>
        <v>5186.92</v>
      </c>
      <c r="S503">
        <f>ROUND((Source!CA509/100)*ROUND((Source!AF509*Source!AV509)*Source!I509, 2), 2)</f>
        <v>740.99</v>
      </c>
      <c r="T503">
        <f>Source!Y509</f>
        <v>740.99</v>
      </c>
      <c r="U503">
        <f>ROUND((175/100)*ROUND((Source!AE509*Source!AV509)*Source!I509, 2), 2)</f>
        <v>0</v>
      </c>
      <c r="V503">
        <f>ROUND((108/100)*ROUND(Source!CS509*Source!I509, 2), 2)</f>
        <v>0</v>
      </c>
    </row>
    <row r="504" spans="1:22" ht="14.25" x14ac:dyDescent="0.2">
      <c r="A504" s="18"/>
      <c r="B504" s="18"/>
      <c r="C504" s="18" t="s">
        <v>884</v>
      </c>
      <c r="D504" s="19"/>
      <c r="E504" s="9"/>
      <c r="F504" s="21">
        <f>Source!AO509</f>
        <v>7409.88</v>
      </c>
      <c r="G504" s="20" t="str">
        <f>Source!DG509</f>
        <v/>
      </c>
      <c r="H504" s="9">
        <f>Source!AV509</f>
        <v>1</v>
      </c>
      <c r="I504" s="9">
        <f>IF(Source!BA509&lt;&gt; 0, Source!BA509, 1)</f>
        <v>1</v>
      </c>
      <c r="J504" s="21">
        <f>Source!S509</f>
        <v>7409.88</v>
      </c>
      <c r="K504" s="21"/>
    </row>
    <row r="505" spans="1:22" ht="14.25" x14ac:dyDescent="0.2">
      <c r="A505" s="18"/>
      <c r="B505" s="18"/>
      <c r="C505" s="18" t="s">
        <v>886</v>
      </c>
      <c r="D505" s="19"/>
      <c r="E505" s="9"/>
      <c r="F505" s="21">
        <f>Source!AL509</f>
        <v>102.76</v>
      </c>
      <c r="G505" s="20" t="str">
        <f>Source!DD509</f>
        <v/>
      </c>
      <c r="H505" s="9">
        <f>Source!AW509</f>
        <v>1</v>
      </c>
      <c r="I505" s="9">
        <f>IF(Source!BC509&lt;&gt; 0, Source!BC509, 1)</f>
        <v>1</v>
      </c>
      <c r="J505" s="21">
        <f>Source!P509</f>
        <v>102.76</v>
      </c>
      <c r="K505" s="21"/>
    </row>
    <row r="506" spans="1:22" ht="14.25" x14ac:dyDescent="0.2">
      <c r="A506" s="18"/>
      <c r="B506" s="18"/>
      <c r="C506" s="18" t="s">
        <v>887</v>
      </c>
      <c r="D506" s="19" t="s">
        <v>888</v>
      </c>
      <c r="E506" s="9">
        <f>Source!AT509</f>
        <v>70</v>
      </c>
      <c r="F506" s="21"/>
      <c r="G506" s="20"/>
      <c r="H506" s="9"/>
      <c r="I506" s="9"/>
      <c r="J506" s="21">
        <f>SUM(R503:R505)</f>
        <v>5186.92</v>
      </c>
      <c r="K506" s="21"/>
    </row>
    <row r="507" spans="1:22" ht="14.25" x14ac:dyDescent="0.2">
      <c r="A507" s="18"/>
      <c r="B507" s="18"/>
      <c r="C507" s="18" t="s">
        <v>889</v>
      </c>
      <c r="D507" s="19" t="s">
        <v>888</v>
      </c>
      <c r="E507" s="9">
        <f>Source!AU509</f>
        <v>10</v>
      </c>
      <c r="F507" s="21"/>
      <c r="G507" s="20"/>
      <c r="H507" s="9"/>
      <c r="I507" s="9"/>
      <c r="J507" s="21">
        <f>SUM(T503:T506)</f>
        <v>740.99</v>
      </c>
      <c r="K507" s="21"/>
    </row>
    <row r="508" spans="1:22" ht="14.25" x14ac:dyDescent="0.2">
      <c r="A508" s="18"/>
      <c r="B508" s="18"/>
      <c r="C508" s="18" t="s">
        <v>890</v>
      </c>
      <c r="D508" s="19" t="s">
        <v>891</v>
      </c>
      <c r="E508" s="9">
        <f>Source!AQ509</f>
        <v>12</v>
      </c>
      <c r="F508" s="21"/>
      <c r="G508" s="20" t="str">
        <f>Source!DI509</f>
        <v/>
      </c>
      <c r="H508" s="9">
        <f>Source!AV509</f>
        <v>1</v>
      </c>
      <c r="I508" s="9"/>
      <c r="J508" s="21"/>
      <c r="K508" s="21">
        <f>Source!U509</f>
        <v>12</v>
      </c>
    </row>
    <row r="509" spans="1:22" ht="15" x14ac:dyDescent="0.25">
      <c r="A509" s="24"/>
      <c r="B509" s="24"/>
      <c r="C509" s="24"/>
      <c r="D509" s="24"/>
      <c r="E509" s="24"/>
      <c r="F509" s="24"/>
      <c r="G509" s="24"/>
      <c r="H509" s="24"/>
      <c r="I509" s="41">
        <f>J504+J505+J506+J507</f>
        <v>13440.550000000001</v>
      </c>
      <c r="J509" s="41"/>
      <c r="K509" s="25">
        <f>IF(Source!I509&lt;&gt;0, ROUND(I509/Source!I509, 2), 0)</f>
        <v>13440.55</v>
      </c>
      <c r="P509" s="23">
        <f>I509</f>
        <v>13440.550000000001</v>
      </c>
    </row>
    <row r="510" spans="1:22" ht="57" x14ac:dyDescent="0.2">
      <c r="A510" s="18">
        <v>52</v>
      </c>
      <c r="B510" s="18" t="str">
        <f>Source!F511</f>
        <v>1.21-2203-2-2/1</v>
      </c>
      <c r="C510" s="18" t="str">
        <f>Source!G511</f>
        <v>Техническое обслуживание силового распределительного пункта с установочными автоматами, число групп 6  //  прим. 5 групп</v>
      </c>
      <c r="D510" s="19" t="str">
        <f>Source!H511</f>
        <v>шт.</v>
      </c>
      <c r="E510" s="9">
        <f>Source!I511</f>
        <v>1</v>
      </c>
      <c r="F510" s="21"/>
      <c r="G510" s="20"/>
      <c r="H510" s="9"/>
      <c r="I510" s="9"/>
      <c r="J510" s="21"/>
      <c r="K510" s="21"/>
      <c r="Q510">
        <f>ROUND((Source!BZ511/100)*ROUND((Source!AF511*Source!AV511)*Source!I511, 2), 2)</f>
        <v>5186.92</v>
      </c>
      <c r="R510">
        <f>Source!X511</f>
        <v>5186.92</v>
      </c>
      <c r="S510">
        <f>ROUND((Source!CA511/100)*ROUND((Source!AF511*Source!AV511)*Source!I511, 2), 2)</f>
        <v>740.99</v>
      </c>
      <c r="T510">
        <f>Source!Y511</f>
        <v>740.99</v>
      </c>
      <c r="U510">
        <f>ROUND((175/100)*ROUND((Source!AE511*Source!AV511)*Source!I511, 2), 2)</f>
        <v>0</v>
      </c>
      <c r="V510">
        <f>ROUND((108/100)*ROUND(Source!CS511*Source!I511, 2), 2)</f>
        <v>0</v>
      </c>
    </row>
    <row r="511" spans="1:22" ht="14.25" x14ac:dyDescent="0.2">
      <c r="A511" s="18"/>
      <c r="B511" s="18"/>
      <c r="C511" s="18" t="s">
        <v>884</v>
      </c>
      <c r="D511" s="19"/>
      <c r="E511" s="9"/>
      <c r="F511" s="21">
        <f>Source!AO511</f>
        <v>7409.88</v>
      </c>
      <c r="G511" s="20" t="str">
        <f>Source!DG511</f>
        <v/>
      </c>
      <c r="H511" s="9">
        <f>Source!AV511</f>
        <v>1</v>
      </c>
      <c r="I511" s="9">
        <f>IF(Source!BA511&lt;&gt; 0, Source!BA511, 1)</f>
        <v>1</v>
      </c>
      <c r="J511" s="21">
        <f>Source!S511</f>
        <v>7409.88</v>
      </c>
      <c r="K511" s="21"/>
    </row>
    <row r="512" spans="1:22" ht="14.25" x14ac:dyDescent="0.2">
      <c r="A512" s="18"/>
      <c r="B512" s="18"/>
      <c r="C512" s="18" t="s">
        <v>886</v>
      </c>
      <c r="D512" s="19"/>
      <c r="E512" s="9"/>
      <c r="F512" s="21">
        <f>Source!AL511</f>
        <v>102.76</v>
      </c>
      <c r="G512" s="20" t="str">
        <f>Source!DD511</f>
        <v/>
      </c>
      <c r="H512" s="9">
        <f>Source!AW511</f>
        <v>1</v>
      </c>
      <c r="I512" s="9">
        <f>IF(Source!BC511&lt;&gt; 0, Source!BC511, 1)</f>
        <v>1</v>
      </c>
      <c r="J512" s="21">
        <f>Source!P511</f>
        <v>102.76</v>
      </c>
      <c r="K512" s="21"/>
    </row>
    <row r="513" spans="1:22" ht="14.25" x14ac:dyDescent="0.2">
      <c r="A513" s="18"/>
      <c r="B513" s="18"/>
      <c r="C513" s="18" t="s">
        <v>887</v>
      </c>
      <c r="D513" s="19" t="s">
        <v>888</v>
      </c>
      <c r="E513" s="9">
        <f>Source!AT511</f>
        <v>70</v>
      </c>
      <c r="F513" s="21"/>
      <c r="G513" s="20"/>
      <c r="H513" s="9"/>
      <c r="I513" s="9"/>
      <c r="J513" s="21">
        <f>SUM(R510:R512)</f>
        <v>5186.92</v>
      </c>
      <c r="K513" s="21"/>
    </row>
    <row r="514" spans="1:22" ht="14.25" x14ac:dyDescent="0.2">
      <c r="A514" s="18"/>
      <c r="B514" s="18"/>
      <c r="C514" s="18" t="s">
        <v>889</v>
      </c>
      <c r="D514" s="19" t="s">
        <v>888</v>
      </c>
      <c r="E514" s="9">
        <f>Source!AU511</f>
        <v>10</v>
      </c>
      <c r="F514" s="21"/>
      <c r="G514" s="20"/>
      <c r="H514" s="9"/>
      <c r="I514" s="9"/>
      <c r="J514" s="21">
        <f>SUM(T510:T513)</f>
        <v>740.99</v>
      </c>
      <c r="K514" s="21"/>
    </row>
    <row r="515" spans="1:22" ht="14.25" x14ac:dyDescent="0.2">
      <c r="A515" s="18"/>
      <c r="B515" s="18"/>
      <c r="C515" s="18" t="s">
        <v>890</v>
      </c>
      <c r="D515" s="19" t="s">
        <v>891</v>
      </c>
      <c r="E515" s="9">
        <f>Source!AQ511</f>
        <v>12</v>
      </c>
      <c r="F515" s="21"/>
      <c r="G515" s="20" t="str">
        <f>Source!DI511</f>
        <v/>
      </c>
      <c r="H515" s="9">
        <f>Source!AV511</f>
        <v>1</v>
      </c>
      <c r="I515" s="9"/>
      <c r="J515" s="21"/>
      <c r="K515" s="21">
        <f>Source!U511</f>
        <v>12</v>
      </c>
    </row>
    <row r="516" spans="1:22" ht="15" x14ac:dyDescent="0.25">
      <c r="A516" s="24"/>
      <c r="B516" s="24"/>
      <c r="C516" s="24"/>
      <c r="D516" s="24"/>
      <c r="E516" s="24"/>
      <c r="F516" s="24"/>
      <c r="G516" s="24"/>
      <c r="H516" s="24"/>
      <c r="I516" s="41">
        <f>J511+J512+J513+J514</f>
        <v>13440.550000000001</v>
      </c>
      <c r="J516" s="41"/>
      <c r="K516" s="25">
        <f>IF(Source!I511&lt;&gt;0, ROUND(I516/Source!I511, 2), 0)</f>
        <v>13440.55</v>
      </c>
      <c r="P516" s="23">
        <f>I516</f>
        <v>13440.550000000001</v>
      </c>
    </row>
    <row r="517" spans="1:22" ht="57" x14ac:dyDescent="0.2">
      <c r="A517" s="18">
        <v>53</v>
      </c>
      <c r="B517" s="18" t="str">
        <f>Source!F515</f>
        <v>1.21-2203-2-3/1</v>
      </c>
      <c r="C517" s="18" t="str">
        <f>Source!G515</f>
        <v>Техническое обслуживание силового распределительного пункта с установочными автоматами, число групп 8</v>
      </c>
      <c r="D517" s="19" t="str">
        <f>Source!H515</f>
        <v>шт.</v>
      </c>
      <c r="E517" s="9">
        <f>Source!I515</f>
        <v>1</v>
      </c>
      <c r="F517" s="21"/>
      <c r="G517" s="20"/>
      <c r="H517" s="9"/>
      <c r="I517" s="9"/>
      <c r="J517" s="21"/>
      <c r="K517" s="21"/>
      <c r="Q517">
        <f>ROUND((Source!BZ515/100)*ROUND((Source!AF515*Source!AV515)*Source!I515, 2), 2)</f>
        <v>6483.65</v>
      </c>
      <c r="R517">
        <f>Source!X515</f>
        <v>6483.65</v>
      </c>
      <c r="S517">
        <f>ROUND((Source!CA515/100)*ROUND((Source!AF515*Source!AV515)*Source!I515, 2), 2)</f>
        <v>926.24</v>
      </c>
      <c r="T517">
        <f>Source!Y515</f>
        <v>926.24</v>
      </c>
      <c r="U517">
        <f>ROUND((175/100)*ROUND((Source!AE515*Source!AV515)*Source!I515, 2), 2)</f>
        <v>0</v>
      </c>
      <c r="V517">
        <f>ROUND((108/100)*ROUND(Source!CS515*Source!I515, 2), 2)</f>
        <v>0</v>
      </c>
    </row>
    <row r="518" spans="1:22" ht="14.25" x14ac:dyDescent="0.2">
      <c r="A518" s="18"/>
      <c r="B518" s="18"/>
      <c r="C518" s="18" t="s">
        <v>884</v>
      </c>
      <c r="D518" s="19"/>
      <c r="E518" s="9"/>
      <c r="F518" s="21">
        <f>Source!AO515</f>
        <v>9262.35</v>
      </c>
      <c r="G518" s="20" t="str">
        <f>Source!DG515</f>
        <v/>
      </c>
      <c r="H518" s="9">
        <f>Source!AV515</f>
        <v>1</v>
      </c>
      <c r="I518" s="9">
        <f>IF(Source!BA515&lt;&gt; 0, Source!BA515, 1)</f>
        <v>1</v>
      </c>
      <c r="J518" s="21">
        <f>Source!S515</f>
        <v>9262.35</v>
      </c>
      <c r="K518" s="21"/>
    </row>
    <row r="519" spans="1:22" ht="14.25" x14ac:dyDescent="0.2">
      <c r="A519" s="18"/>
      <c r="B519" s="18"/>
      <c r="C519" s="18" t="s">
        <v>886</v>
      </c>
      <c r="D519" s="19"/>
      <c r="E519" s="9"/>
      <c r="F519" s="21">
        <f>Source!AL515</f>
        <v>128.44999999999999</v>
      </c>
      <c r="G519" s="20" t="str">
        <f>Source!DD515</f>
        <v/>
      </c>
      <c r="H519" s="9">
        <f>Source!AW515</f>
        <v>1</v>
      </c>
      <c r="I519" s="9">
        <f>IF(Source!BC515&lt;&gt; 0, Source!BC515, 1)</f>
        <v>1</v>
      </c>
      <c r="J519" s="21">
        <f>Source!P515</f>
        <v>128.44999999999999</v>
      </c>
      <c r="K519" s="21"/>
    </row>
    <row r="520" spans="1:22" ht="14.25" x14ac:dyDescent="0.2">
      <c r="A520" s="18"/>
      <c r="B520" s="18"/>
      <c r="C520" s="18" t="s">
        <v>887</v>
      </c>
      <c r="D520" s="19" t="s">
        <v>888</v>
      </c>
      <c r="E520" s="9">
        <f>Source!AT515</f>
        <v>70</v>
      </c>
      <c r="F520" s="21"/>
      <c r="G520" s="20"/>
      <c r="H520" s="9"/>
      <c r="I520" s="9"/>
      <c r="J520" s="21">
        <f>SUM(R517:R519)</f>
        <v>6483.65</v>
      </c>
      <c r="K520" s="21"/>
    </row>
    <row r="521" spans="1:22" ht="14.25" x14ac:dyDescent="0.2">
      <c r="A521" s="18"/>
      <c r="B521" s="18"/>
      <c r="C521" s="18" t="s">
        <v>889</v>
      </c>
      <c r="D521" s="19" t="s">
        <v>888</v>
      </c>
      <c r="E521" s="9">
        <f>Source!AU515</f>
        <v>10</v>
      </c>
      <c r="F521" s="21"/>
      <c r="G521" s="20"/>
      <c r="H521" s="9"/>
      <c r="I521" s="9"/>
      <c r="J521" s="21">
        <f>SUM(T517:T520)</f>
        <v>926.24</v>
      </c>
      <c r="K521" s="21"/>
    </row>
    <row r="522" spans="1:22" ht="14.25" x14ac:dyDescent="0.2">
      <c r="A522" s="18"/>
      <c r="B522" s="18"/>
      <c r="C522" s="18" t="s">
        <v>890</v>
      </c>
      <c r="D522" s="19" t="s">
        <v>891</v>
      </c>
      <c r="E522" s="9">
        <f>Source!AQ515</f>
        <v>15</v>
      </c>
      <c r="F522" s="21"/>
      <c r="G522" s="20" t="str">
        <f>Source!DI515</f>
        <v/>
      </c>
      <c r="H522" s="9">
        <f>Source!AV515</f>
        <v>1</v>
      </c>
      <c r="I522" s="9"/>
      <c r="J522" s="21"/>
      <c r="K522" s="21">
        <f>Source!U515</f>
        <v>15</v>
      </c>
    </row>
    <row r="523" spans="1:22" ht="15" x14ac:dyDescent="0.25">
      <c r="A523" s="24"/>
      <c r="B523" s="24"/>
      <c r="C523" s="24"/>
      <c r="D523" s="24"/>
      <c r="E523" s="24"/>
      <c r="F523" s="24"/>
      <c r="G523" s="24"/>
      <c r="H523" s="24"/>
      <c r="I523" s="41">
        <f>J518+J519+J520+J521</f>
        <v>16800.690000000002</v>
      </c>
      <c r="J523" s="41"/>
      <c r="K523" s="25">
        <f>IF(Source!I515&lt;&gt;0, ROUND(I523/Source!I515, 2), 0)</f>
        <v>16800.689999999999</v>
      </c>
      <c r="P523" s="23">
        <f>I523</f>
        <v>16800.690000000002</v>
      </c>
    </row>
    <row r="524" spans="1:22" ht="57" x14ac:dyDescent="0.2">
      <c r="A524" s="18">
        <v>54</v>
      </c>
      <c r="B524" s="18" t="str">
        <f>Source!F517</f>
        <v>1.21-2203-2-2/1</v>
      </c>
      <c r="C524" s="18" t="str">
        <f>Source!G517</f>
        <v>Техническое обслуживание силового распределительного пункта с установочными автоматами, число групп 6</v>
      </c>
      <c r="D524" s="19" t="str">
        <f>Source!H517</f>
        <v>шт.</v>
      </c>
      <c r="E524" s="9">
        <f>Source!I517</f>
        <v>1</v>
      </c>
      <c r="F524" s="21"/>
      <c r="G524" s="20"/>
      <c r="H524" s="9"/>
      <c r="I524" s="9"/>
      <c r="J524" s="21"/>
      <c r="K524" s="21"/>
      <c r="Q524">
        <f>ROUND((Source!BZ517/100)*ROUND((Source!AF517*Source!AV517)*Source!I517, 2), 2)</f>
        <v>5186.92</v>
      </c>
      <c r="R524">
        <f>Source!X517</f>
        <v>5186.92</v>
      </c>
      <c r="S524">
        <f>ROUND((Source!CA517/100)*ROUND((Source!AF517*Source!AV517)*Source!I517, 2), 2)</f>
        <v>740.99</v>
      </c>
      <c r="T524">
        <f>Source!Y517</f>
        <v>740.99</v>
      </c>
      <c r="U524">
        <f>ROUND((175/100)*ROUND((Source!AE517*Source!AV517)*Source!I517, 2), 2)</f>
        <v>0</v>
      </c>
      <c r="V524">
        <f>ROUND((108/100)*ROUND(Source!CS517*Source!I517, 2), 2)</f>
        <v>0</v>
      </c>
    </row>
    <row r="525" spans="1:22" ht="14.25" x14ac:dyDescent="0.2">
      <c r="A525" s="18"/>
      <c r="B525" s="18"/>
      <c r="C525" s="18" t="s">
        <v>884</v>
      </c>
      <c r="D525" s="19"/>
      <c r="E525" s="9"/>
      <c r="F525" s="21">
        <f>Source!AO517</f>
        <v>7409.88</v>
      </c>
      <c r="G525" s="20" t="str">
        <f>Source!DG517</f>
        <v/>
      </c>
      <c r="H525" s="9">
        <f>Source!AV517</f>
        <v>1</v>
      </c>
      <c r="I525" s="9">
        <f>IF(Source!BA517&lt;&gt; 0, Source!BA517, 1)</f>
        <v>1</v>
      </c>
      <c r="J525" s="21">
        <f>Source!S517</f>
        <v>7409.88</v>
      </c>
      <c r="K525" s="21"/>
    </row>
    <row r="526" spans="1:22" ht="14.25" x14ac:dyDescent="0.2">
      <c r="A526" s="18"/>
      <c r="B526" s="18"/>
      <c r="C526" s="18" t="s">
        <v>886</v>
      </c>
      <c r="D526" s="19"/>
      <c r="E526" s="9"/>
      <c r="F526" s="21">
        <f>Source!AL517</f>
        <v>102.76</v>
      </c>
      <c r="G526" s="20" t="str">
        <f>Source!DD517</f>
        <v/>
      </c>
      <c r="H526" s="9">
        <f>Source!AW517</f>
        <v>1</v>
      </c>
      <c r="I526" s="9">
        <f>IF(Source!BC517&lt;&gt; 0, Source!BC517, 1)</f>
        <v>1</v>
      </c>
      <c r="J526" s="21">
        <f>Source!P517</f>
        <v>102.76</v>
      </c>
      <c r="K526" s="21"/>
    </row>
    <row r="527" spans="1:22" ht="14.25" x14ac:dyDescent="0.2">
      <c r="A527" s="18"/>
      <c r="B527" s="18"/>
      <c r="C527" s="18" t="s">
        <v>887</v>
      </c>
      <c r="D527" s="19" t="s">
        <v>888</v>
      </c>
      <c r="E527" s="9">
        <f>Source!AT517</f>
        <v>70</v>
      </c>
      <c r="F527" s="21"/>
      <c r="G527" s="20"/>
      <c r="H527" s="9"/>
      <c r="I527" s="9"/>
      <c r="J527" s="21">
        <f>SUM(R524:R526)</f>
        <v>5186.92</v>
      </c>
      <c r="K527" s="21"/>
    </row>
    <row r="528" spans="1:22" ht="14.25" x14ac:dyDescent="0.2">
      <c r="A528" s="18"/>
      <c r="B528" s="18"/>
      <c r="C528" s="18" t="s">
        <v>889</v>
      </c>
      <c r="D528" s="19" t="s">
        <v>888</v>
      </c>
      <c r="E528" s="9">
        <f>Source!AU517</f>
        <v>10</v>
      </c>
      <c r="F528" s="21"/>
      <c r="G528" s="20"/>
      <c r="H528" s="9"/>
      <c r="I528" s="9"/>
      <c r="J528" s="21">
        <f>SUM(T524:T527)</f>
        <v>740.99</v>
      </c>
      <c r="K528" s="21"/>
    </row>
    <row r="529" spans="1:22" ht="14.25" x14ac:dyDescent="0.2">
      <c r="A529" s="18"/>
      <c r="B529" s="18"/>
      <c r="C529" s="18" t="s">
        <v>890</v>
      </c>
      <c r="D529" s="19" t="s">
        <v>891</v>
      </c>
      <c r="E529" s="9">
        <f>Source!AQ517</f>
        <v>12</v>
      </c>
      <c r="F529" s="21"/>
      <c r="G529" s="20" t="str">
        <f>Source!DI517</f>
        <v/>
      </c>
      <c r="H529" s="9">
        <f>Source!AV517</f>
        <v>1</v>
      </c>
      <c r="I529" s="9"/>
      <c r="J529" s="21"/>
      <c r="K529" s="21">
        <f>Source!U517</f>
        <v>12</v>
      </c>
    </row>
    <row r="530" spans="1:22" ht="15" x14ac:dyDescent="0.25">
      <c r="A530" s="24"/>
      <c r="B530" s="24"/>
      <c r="C530" s="24"/>
      <c r="D530" s="24"/>
      <c r="E530" s="24"/>
      <c r="F530" s="24"/>
      <c r="G530" s="24"/>
      <c r="H530" s="24"/>
      <c r="I530" s="41">
        <f>J525+J526+J527+J528</f>
        <v>13440.550000000001</v>
      </c>
      <c r="J530" s="41"/>
      <c r="K530" s="25">
        <f>IF(Source!I517&lt;&gt;0, ROUND(I530/Source!I517, 2), 0)</f>
        <v>13440.55</v>
      </c>
      <c r="P530" s="23">
        <f>I530</f>
        <v>13440.550000000001</v>
      </c>
    </row>
    <row r="531" spans="1:22" ht="57" x14ac:dyDescent="0.2">
      <c r="A531" s="18">
        <v>55</v>
      </c>
      <c r="B531" s="18" t="str">
        <f>Source!F519</f>
        <v>1.21-2203-2-1/1</v>
      </c>
      <c r="C531" s="18" t="str">
        <f>Source!G519</f>
        <v>Техническое обслуживание силового распределительного пункта с установочными автоматами, число групп 4</v>
      </c>
      <c r="D531" s="19" t="str">
        <f>Source!H519</f>
        <v>шт.</v>
      </c>
      <c r="E531" s="9">
        <f>Source!I519</f>
        <v>1</v>
      </c>
      <c r="F531" s="21"/>
      <c r="G531" s="20"/>
      <c r="H531" s="9"/>
      <c r="I531" s="9"/>
      <c r="J531" s="21"/>
      <c r="K531" s="21"/>
      <c r="Q531">
        <f>ROUND((Source!BZ519/100)*ROUND((Source!AF519*Source!AV519)*Source!I519, 2), 2)</f>
        <v>3890.19</v>
      </c>
      <c r="R531">
        <f>Source!X519</f>
        <v>3890.19</v>
      </c>
      <c r="S531">
        <f>ROUND((Source!CA519/100)*ROUND((Source!AF519*Source!AV519)*Source!I519, 2), 2)</f>
        <v>555.74</v>
      </c>
      <c r="T531">
        <f>Source!Y519</f>
        <v>555.74</v>
      </c>
      <c r="U531">
        <f>ROUND((175/100)*ROUND((Source!AE519*Source!AV519)*Source!I519, 2), 2)</f>
        <v>0</v>
      </c>
      <c r="V531">
        <f>ROUND((108/100)*ROUND(Source!CS519*Source!I519, 2), 2)</f>
        <v>0</v>
      </c>
    </row>
    <row r="532" spans="1:22" ht="14.25" x14ac:dyDescent="0.2">
      <c r="A532" s="18"/>
      <c r="B532" s="18"/>
      <c r="C532" s="18" t="s">
        <v>884</v>
      </c>
      <c r="D532" s="19"/>
      <c r="E532" s="9"/>
      <c r="F532" s="21">
        <f>Source!AO519</f>
        <v>5557.41</v>
      </c>
      <c r="G532" s="20" t="str">
        <f>Source!DG519</f>
        <v/>
      </c>
      <c r="H532" s="9">
        <f>Source!AV519</f>
        <v>1</v>
      </c>
      <c r="I532" s="9">
        <f>IF(Source!BA519&lt;&gt; 0, Source!BA519, 1)</f>
        <v>1</v>
      </c>
      <c r="J532" s="21">
        <f>Source!S519</f>
        <v>5557.41</v>
      </c>
      <c r="K532" s="21"/>
    </row>
    <row r="533" spans="1:22" ht="14.25" x14ac:dyDescent="0.2">
      <c r="A533" s="18"/>
      <c r="B533" s="18"/>
      <c r="C533" s="18" t="s">
        <v>886</v>
      </c>
      <c r="D533" s="19"/>
      <c r="E533" s="9"/>
      <c r="F533" s="21">
        <f>Source!AL519</f>
        <v>77.08</v>
      </c>
      <c r="G533" s="20" t="str">
        <f>Source!DD519</f>
        <v/>
      </c>
      <c r="H533" s="9">
        <f>Source!AW519</f>
        <v>1</v>
      </c>
      <c r="I533" s="9">
        <f>IF(Source!BC519&lt;&gt; 0, Source!BC519, 1)</f>
        <v>1</v>
      </c>
      <c r="J533" s="21">
        <f>Source!P519</f>
        <v>77.08</v>
      </c>
      <c r="K533" s="21"/>
    </row>
    <row r="534" spans="1:22" ht="14.25" x14ac:dyDescent="0.2">
      <c r="A534" s="18"/>
      <c r="B534" s="18"/>
      <c r="C534" s="18" t="s">
        <v>887</v>
      </c>
      <c r="D534" s="19" t="s">
        <v>888</v>
      </c>
      <c r="E534" s="9">
        <f>Source!AT519</f>
        <v>70</v>
      </c>
      <c r="F534" s="21"/>
      <c r="G534" s="20"/>
      <c r="H534" s="9"/>
      <c r="I534" s="9"/>
      <c r="J534" s="21">
        <f>SUM(R531:R533)</f>
        <v>3890.19</v>
      </c>
      <c r="K534" s="21"/>
    </row>
    <row r="535" spans="1:22" ht="14.25" x14ac:dyDescent="0.2">
      <c r="A535" s="18"/>
      <c r="B535" s="18"/>
      <c r="C535" s="18" t="s">
        <v>889</v>
      </c>
      <c r="D535" s="19" t="s">
        <v>888</v>
      </c>
      <c r="E535" s="9">
        <f>Source!AU519</f>
        <v>10</v>
      </c>
      <c r="F535" s="21"/>
      <c r="G535" s="20"/>
      <c r="H535" s="9"/>
      <c r="I535" s="9"/>
      <c r="J535" s="21">
        <f>SUM(T531:T534)</f>
        <v>555.74</v>
      </c>
      <c r="K535" s="21"/>
    </row>
    <row r="536" spans="1:22" ht="14.25" x14ac:dyDescent="0.2">
      <c r="A536" s="18"/>
      <c r="B536" s="18"/>
      <c r="C536" s="18" t="s">
        <v>890</v>
      </c>
      <c r="D536" s="19" t="s">
        <v>891</v>
      </c>
      <c r="E536" s="9">
        <f>Source!AQ519</f>
        <v>9</v>
      </c>
      <c r="F536" s="21"/>
      <c r="G536" s="20" t="str">
        <f>Source!DI519</f>
        <v/>
      </c>
      <c r="H536" s="9">
        <f>Source!AV519</f>
        <v>1</v>
      </c>
      <c r="I536" s="9"/>
      <c r="J536" s="21"/>
      <c r="K536" s="21">
        <f>Source!U519</f>
        <v>9</v>
      </c>
    </row>
    <row r="537" spans="1:22" ht="15" x14ac:dyDescent="0.25">
      <c r="A537" s="24"/>
      <c r="B537" s="24"/>
      <c r="C537" s="24"/>
      <c r="D537" s="24"/>
      <c r="E537" s="24"/>
      <c r="F537" s="24"/>
      <c r="G537" s="24"/>
      <c r="H537" s="24"/>
      <c r="I537" s="41">
        <f>J532+J533+J534+J535</f>
        <v>10080.42</v>
      </c>
      <c r="J537" s="41"/>
      <c r="K537" s="25">
        <f>IF(Source!I519&lt;&gt;0, ROUND(I537/Source!I519, 2), 0)</f>
        <v>10080.42</v>
      </c>
      <c r="P537" s="23">
        <f>I537</f>
        <v>10080.42</v>
      </c>
    </row>
    <row r="538" spans="1:22" ht="57" x14ac:dyDescent="0.2">
      <c r="A538" s="18">
        <v>56</v>
      </c>
      <c r="B538" s="18" t="str">
        <f>Source!F521</f>
        <v>1.21-2203-2-3/1</v>
      </c>
      <c r="C538" s="18" t="str">
        <f>Source!G521</f>
        <v>Техническое обслуживание силового распределительного пункта с установочными автоматами, число групп 8  //  прим. 7 групп</v>
      </c>
      <c r="D538" s="19" t="str">
        <f>Source!H521</f>
        <v>шт.</v>
      </c>
      <c r="E538" s="9">
        <f>Source!I521</f>
        <v>34</v>
      </c>
      <c r="F538" s="21"/>
      <c r="G538" s="20"/>
      <c r="H538" s="9"/>
      <c r="I538" s="9"/>
      <c r="J538" s="21"/>
      <c r="K538" s="21"/>
      <c r="Q538">
        <f>ROUND((Source!BZ521/100)*ROUND((Source!AF521*Source!AV521)*Source!I521, 2), 2)</f>
        <v>220443.93</v>
      </c>
      <c r="R538">
        <f>Source!X521</f>
        <v>220443.93</v>
      </c>
      <c r="S538">
        <f>ROUND((Source!CA521/100)*ROUND((Source!AF521*Source!AV521)*Source!I521, 2), 2)</f>
        <v>31491.99</v>
      </c>
      <c r="T538">
        <f>Source!Y521</f>
        <v>31491.99</v>
      </c>
      <c r="U538">
        <f>ROUND((175/100)*ROUND((Source!AE521*Source!AV521)*Source!I521, 2), 2)</f>
        <v>0</v>
      </c>
      <c r="V538">
        <f>ROUND((108/100)*ROUND(Source!CS521*Source!I521, 2), 2)</f>
        <v>0</v>
      </c>
    </row>
    <row r="539" spans="1:22" ht="14.25" x14ac:dyDescent="0.2">
      <c r="A539" s="18"/>
      <c r="B539" s="18"/>
      <c r="C539" s="18" t="s">
        <v>884</v>
      </c>
      <c r="D539" s="19"/>
      <c r="E539" s="9"/>
      <c r="F539" s="21">
        <f>Source!AO521</f>
        <v>9262.35</v>
      </c>
      <c r="G539" s="20" t="str">
        <f>Source!DG521</f>
        <v/>
      </c>
      <c r="H539" s="9">
        <f>Source!AV521</f>
        <v>1</v>
      </c>
      <c r="I539" s="9">
        <f>IF(Source!BA521&lt;&gt; 0, Source!BA521, 1)</f>
        <v>1</v>
      </c>
      <c r="J539" s="21">
        <f>Source!S521</f>
        <v>314919.90000000002</v>
      </c>
      <c r="K539" s="21"/>
    </row>
    <row r="540" spans="1:22" ht="14.25" x14ac:dyDescent="0.2">
      <c r="A540" s="18"/>
      <c r="B540" s="18"/>
      <c r="C540" s="18" t="s">
        <v>886</v>
      </c>
      <c r="D540" s="19"/>
      <c r="E540" s="9"/>
      <c r="F540" s="21">
        <f>Source!AL521</f>
        <v>128.44999999999999</v>
      </c>
      <c r="G540" s="20" t="str">
        <f>Source!DD521</f>
        <v/>
      </c>
      <c r="H540" s="9">
        <f>Source!AW521</f>
        <v>1</v>
      </c>
      <c r="I540" s="9">
        <f>IF(Source!BC521&lt;&gt; 0, Source!BC521, 1)</f>
        <v>1</v>
      </c>
      <c r="J540" s="21">
        <f>Source!P521</f>
        <v>4367.3</v>
      </c>
      <c r="K540" s="21"/>
    </row>
    <row r="541" spans="1:22" ht="14.25" x14ac:dyDescent="0.2">
      <c r="A541" s="18"/>
      <c r="B541" s="18"/>
      <c r="C541" s="18" t="s">
        <v>887</v>
      </c>
      <c r="D541" s="19" t="s">
        <v>888</v>
      </c>
      <c r="E541" s="9">
        <f>Source!AT521</f>
        <v>70</v>
      </c>
      <c r="F541" s="21"/>
      <c r="G541" s="20"/>
      <c r="H541" s="9"/>
      <c r="I541" s="9"/>
      <c r="J541" s="21">
        <f>SUM(R538:R540)</f>
        <v>220443.93</v>
      </c>
      <c r="K541" s="21"/>
    </row>
    <row r="542" spans="1:22" ht="14.25" x14ac:dyDescent="0.2">
      <c r="A542" s="18"/>
      <c r="B542" s="18"/>
      <c r="C542" s="18" t="s">
        <v>889</v>
      </c>
      <c r="D542" s="19" t="s">
        <v>888</v>
      </c>
      <c r="E542" s="9">
        <f>Source!AU521</f>
        <v>10</v>
      </c>
      <c r="F542" s="21"/>
      <c r="G542" s="20"/>
      <c r="H542" s="9"/>
      <c r="I542" s="9"/>
      <c r="J542" s="21">
        <f>SUM(T538:T541)</f>
        <v>31491.99</v>
      </c>
      <c r="K542" s="21"/>
    </row>
    <row r="543" spans="1:22" ht="14.25" x14ac:dyDescent="0.2">
      <c r="A543" s="18"/>
      <c r="B543" s="18"/>
      <c r="C543" s="18" t="s">
        <v>890</v>
      </c>
      <c r="D543" s="19" t="s">
        <v>891</v>
      </c>
      <c r="E543" s="9">
        <f>Source!AQ521</f>
        <v>15</v>
      </c>
      <c r="F543" s="21"/>
      <c r="G543" s="20" t="str">
        <f>Source!DI521</f>
        <v/>
      </c>
      <c r="H543" s="9">
        <f>Source!AV521</f>
        <v>1</v>
      </c>
      <c r="I543" s="9"/>
      <c r="J543" s="21"/>
      <c r="K543" s="21">
        <f>Source!U521</f>
        <v>510</v>
      </c>
    </row>
    <row r="544" spans="1:22" ht="15" x14ac:dyDescent="0.25">
      <c r="A544" s="24"/>
      <c r="B544" s="24"/>
      <c r="C544" s="24"/>
      <c r="D544" s="24"/>
      <c r="E544" s="24"/>
      <c r="F544" s="24"/>
      <c r="G544" s="24"/>
      <c r="H544" s="24"/>
      <c r="I544" s="41">
        <f>J539+J540+J541+J542</f>
        <v>571223.12</v>
      </c>
      <c r="J544" s="41"/>
      <c r="K544" s="25">
        <f>IF(Source!I521&lt;&gt;0, ROUND(I544/Source!I521, 2), 0)</f>
        <v>16800.68</v>
      </c>
      <c r="P544" s="23">
        <f>I544</f>
        <v>571223.12</v>
      </c>
    </row>
    <row r="545" spans="1:22" ht="57" x14ac:dyDescent="0.2">
      <c r="A545" s="18">
        <v>57</v>
      </c>
      <c r="B545" s="18" t="str">
        <f>Source!F523</f>
        <v>1.21-2203-2-4/1</v>
      </c>
      <c r="C545" s="18" t="str">
        <f>Source!G523</f>
        <v>Техническое обслуживание силового распределительного пункта с установочными автоматами, число групп 10</v>
      </c>
      <c r="D545" s="19" t="str">
        <f>Source!H523</f>
        <v>шт.</v>
      </c>
      <c r="E545" s="9">
        <f>Source!I523</f>
        <v>2</v>
      </c>
      <c r="F545" s="21"/>
      <c r="G545" s="20"/>
      <c r="H545" s="9"/>
      <c r="I545" s="9"/>
      <c r="J545" s="21"/>
      <c r="K545" s="21"/>
      <c r="Q545">
        <f>ROUND((Source!BZ523/100)*ROUND((Source!AF523*Source!AV523)*Source!I523, 2), 2)</f>
        <v>15560.75</v>
      </c>
      <c r="R545">
        <f>Source!X523</f>
        <v>15560.75</v>
      </c>
      <c r="S545">
        <f>ROUND((Source!CA523/100)*ROUND((Source!AF523*Source!AV523)*Source!I523, 2), 2)</f>
        <v>2222.96</v>
      </c>
      <c r="T545">
        <f>Source!Y523</f>
        <v>2222.96</v>
      </c>
      <c r="U545">
        <f>ROUND((175/100)*ROUND((Source!AE523*Source!AV523)*Source!I523, 2), 2)</f>
        <v>0</v>
      </c>
      <c r="V545">
        <f>ROUND((108/100)*ROUND(Source!CS523*Source!I523, 2), 2)</f>
        <v>0</v>
      </c>
    </row>
    <row r="546" spans="1:22" ht="14.25" x14ac:dyDescent="0.2">
      <c r="A546" s="18"/>
      <c r="B546" s="18"/>
      <c r="C546" s="18" t="s">
        <v>884</v>
      </c>
      <c r="D546" s="19"/>
      <c r="E546" s="9"/>
      <c r="F546" s="21">
        <f>Source!AO523</f>
        <v>11114.82</v>
      </c>
      <c r="G546" s="20" t="str">
        <f>Source!DG523</f>
        <v/>
      </c>
      <c r="H546" s="9">
        <f>Source!AV523</f>
        <v>1</v>
      </c>
      <c r="I546" s="9">
        <f>IF(Source!BA523&lt;&gt; 0, Source!BA523, 1)</f>
        <v>1</v>
      </c>
      <c r="J546" s="21">
        <f>Source!S523</f>
        <v>22229.64</v>
      </c>
      <c r="K546" s="21"/>
    </row>
    <row r="547" spans="1:22" ht="14.25" x14ac:dyDescent="0.2">
      <c r="A547" s="18"/>
      <c r="B547" s="18"/>
      <c r="C547" s="18" t="s">
        <v>886</v>
      </c>
      <c r="D547" s="19"/>
      <c r="E547" s="9"/>
      <c r="F547" s="21">
        <f>Source!AL523</f>
        <v>154.13999999999999</v>
      </c>
      <c r="G547" s="20" t="str">
        <f>Source!DD523</f>
        <v/>
      </c>
      <c r="H547" s="9">
        <f>Source!AW523</f>
        <v>1</v>
      </c>
      <c r="I547" s="9">
        <f>IF(Source!BC523&lt;&gt; 0, Source!BC523, 1)</f>
        <v>1</v>
      </c>
      <c r="J547" s="21">
        <f>Source!P523</f>
        <v>308.27999999999997</v>
      </c>
      <c r="K547" s="21"/>
    </row>
    <row r="548" spans="1:22" ht="14.25" x14ac:dyDescent="0.2">
      <c r="A548" s="18"/>
      <c r="B548" s="18"/>
      <c r="C548" s="18" t="s">
        <v>887</v>
      </c>
      <c r="D548" s="19" t="s">
        <v>888</v>
      </c>
      <c r="E548" s="9">
        <f>Source!AT523</f>
        <v>70</v>
      </c>
      <c r="F548" s="21"/>
      <c r="G548" s="20"/>
      <c r="H548" s="9"/>
      <c r="I548" s="9"/>
      <c r="J548" s="21">
        <f>SUM(R545:R547)</f>
        <v>15560.75</v>
      </c>
      <c r="K548" s="21"/>
    </row>
    <row r="549" spans="1:22" ht="14.25" x14ac:dyDescent="0.2">
      <c r="A549" s="18"/>
      <c r="B549" s="18"/>
      <c r="C549" s="18" t="s">
        <v>889</v>
      </c>
      <c r="D549" s="19" t="s">
        <v>888</v>
      </c>
      <c r="E549" s="9">
        <f>Source!AU523</f>
        <v>10</v>
      </c>
      <c r="F549" s="21"/>
      <c r="G549" s="20"/>
      <c r="H549" s="9"/>
      <c r="I549" s="9"/>
      <c r="J549" s="21">
        <f>SUM(T545:T548)</f>
        <v>2222.96</v>
      </c>
      <c r="K549" s="21"/>
    </row>
    <row r="550" spans="1:22" ht="14.25" x14ac:dyDescent="0.2">
      <c r="A550" s="18"/>
      <c r="B550" s="18"/>
      <c r="C550" s="18" t="s">
        <v>890</v>
      </c>
      <c r="D550" s="19" t="s">
        <v>891</v>
      </c>
      <c r="E550" s="9">
        <f>Source!AQ523</f>
        <v>18</v>
      </c>
      <c r="F550" s="21"/>
      <c r="G550" s="20" t="str">
        <f>Source!DI523</f>
        <v/>
      </c>
      <c r="H550" s="9">
        <f>Source!AV523</f>
        <v>1</v>
      </c>
      <c r="I550" s="9"/>
      <c r="J550" s="21"/>
      <c r="K550" s="21">
        <f>Source!U523</f>
        <v>36</v>
      </c>
    </row>
    <row r="551" spans="1:22" ht="15" x14ac:dyDescent="0.25">
      <c r="A551" s="24"/>
      <c r="B551" s="24"/>
      <c r="C551" s="24"/>
      <c r="D551" s="24"/>
      <c r="E551" s="24"/>
      <c r="F551" s="24"/>
      <c r="G551" s="24"/>
      <c r="H551" s="24"/>
      <c r="I551" s="41">
        <f>J546+J547+J548+J549</f>
        <v>40321.629999999997</v>
      </c>
      <c r="J551" s="41"/>
      <c r="K551" s="25">
        <f>IF(Source!I523&lt;&gt;0, ROUND(I551/Source!I523, 2), 0)</f>
        <v>20160.82</v>
      </c>
      <c r="P551" s="23">
        <f>I551</f>
        <v>40321.629999999997</v>
      </c>
    </row>
    <row r="552" spans="1:22" ht="57" x14ac:dyDescent="0.2">
      <c r="A552" s="18">
        <v>58</v>
      </c>
      <c r="B552" s="18" t="str">
        <f>Source!F525</f>
        <v>1.21-2203-2-5/1</v>
      </c>
      <c r="C552" s="18" t="str">
        <f>Source!G525</f>
        <v>Техническое обслуживание силового распределительного пункта с установочными автоматами, число групп 12  //  прим. 11 групп</v>
      </c>
      <c r="D552" s="19" t="str">
        <f>Source!H525</f>
        <v>шт.</v>
      </c>
      <c r="E552" s="9">
        <f>Source!I525</f>
        <v>2</v>
      </c>
      <c r="F552" s="21"/>
      <c r="G552" s="20"/>
      <c r="H552" s="9"/>
      <c r="I552" s="9"/>
      <c r="J552" s="21"/>
      <c r="K552" s="21"/>
      <c r="Q552">
        <f>ROUND((Source!BZ525/100)*ROUND((Source!AF525*Source!AV525)*Source!I525, 2), 2)</f>
        <v>20747.66</v>
      </c>
      <c r="R552">
        <f>Source!X525</f>
        <v>20747.66</v>
      </c>
      <c r="S552">
        <f>ROUND((Source!CA525/100)*ROUND((Source!AF525*Source!AV525)*Source!I525, 2), 2)</f>
        <v>2963.95</v>
      </c>
      <c r="T552">
        <f>Source!Y525</f>
        <v>2963.95</v>
      </c>
      <c r="U552">
        <f>ROUND((175/100)*ROUND((Source!AE525*Source!AV525)*Source!I525, 2), 2)</f>
        <v>0</v>
      </c>
      <c r="V552">
        <f>ROUND((108/100)*ROUND(Source!CS525*Source!I525, 2), 2)</f>
        <v>0</v>
      </c>
    </row>
    <row r="553" spans="1:22" ht="14.25" x14ac:dyDescent="0.2">
      <c r="A553" s="18"/>
      <c r="B553" s="18"/>
      <c r="C553" s="18" t="s">
        <v>884</v>
      </c>
      <c r="D553" s="19"/>
      <c r="E553" s="9"/>
      <c r="F553" s="21">
        <f>Source!AO525</f>
        <v>14819.76</v>
      </c>
      <c r="G553" s="20" t="str">
        <f>Source!DG525</f>
        <v/>
      </c>
      <c r="H553" s="9">
        <f>Source!AV525</f>
        <v>1</v>
      </c>
      <c r="I553" s="9">
        <f>IF(Source!BA525&lt;&gt; 0, Source!BA525, 1)</f>
        <v>1</v>
      </c>
      <c r="J553" s="21">
        <f>Source!S525</f>
        <v>29639.52</v>
      </c>
      <c r="K553" s="21"/>
    </row>
    <row r="554" spans="1:22" ht="14.25" x14ac:dyDescent="0.2">
      <c r="A554" s="18"/>
      <c r="B554" s="18"/>
      <c r="C554" s="18" t="s">
        <v>886</v>
      </c>
      <c r="D554" s="19"/>
      <c r="E554" s="9"/>
      <c r="F554" s="21">
        <f>Source!AL525</f>
        <v>205.53</v>
      </c>
      <c r="G554" s="20" t="str">
        <f>Source!DD525</f>
        <v/>
      </c>
      <c r="H554" s="9">
        <f>Source!AW525</f>
        <v>1</v>
      </c>
      <c r="I554" s="9">
        <f>IF(Source!BC525&lt;&gt; 0, Source!BC525, 1)</f>
        <v>1</v>
      </c>
      <c r="J554" s="21">
        <f>Source!P525</f>
        <v>411.06</v>
      </c>
      <c r="K554" s="21"/>
    </row>
    <row r="555" spans="1:22" ht="14.25" x14ac:dyDescent="0.2">
      <c r="A555" s="18"/>
      <c r="B555" s="18"/>
      <c r="C555" s="18" t="s">
        <v>887</v>
      </c>
      <c r="D555" s="19" t="s">
        <v>888</v>
      </c>
      <c r="E555" s="9">
        <f>Source!AT525</f>
        <v>70</v>
      </c>
      <c r="F555" s="21"/>
      <c r="G555" s="20"/>
      <c r="H555" s="9"/>
      <c r="I555" s="9"/>
      <c r="J555" s="21">
        <f>SUM(R552:R554)</f>
        <v>20747.66</v>
      </c>
      <c r="K555" s="21"/>
    </row>
    <row r="556" spans="1:22" ht="14.25" x14ac:dyDescent="0.2">
      <c r="A556" s="18"/>
      <c r="B556" s="18"/>
      <c r="C556" s="18" t="s">
        <v>889</v>
      </c>
      <c r="D556" s="19" t="s">
        <v>888</v>
      </c>
      <c r="E556" s="9">
        <f>Source!AU525</f>
        <v>10</v>
      </c>
      <c r="F556" s="21"/>
      <c r="G556" s="20"/>
      <c r="H556" s="9"/>
      <c r="I556" s="9"/>
      <c r="J556" s="21">
        <f>SUM(T552:T555)</f>
        <v>2963.95</v>
      </c>
      <c r="K556" s="21"/>
    </row>
    <row r="557" spans="1:22" ht="14.25" x14ac:dyDescent="0.2">
      <c r="A557" s="18"/>
      <c r="B557" s="18"/>
      <c r="C557" s="18" t="s">
        <v>890</v>
      </c>
      <c r="D557" s="19" t="s">
        <v>891</v>
      </c>
      <c r="E557" s="9">
        <f>Source!AQ525</f>
        <v>24</v>
      </c>
      <c r="F557" s="21"/>
      <c r="G557" s="20" t="str">
        <f>Source!DI525</f>
        <v/>
      </c>
      <c r="H557" s="9">
        <f>Source!AV525</f>
        <v>1</v>
      </c>
      <c r="I557" s="9"/>
      <c r="J557" s="21"/>
      <c r="K557" s="21">
        <f>Source!U525</f>
        <v>48</v>
      </c>
    </row>
    <row r="558" spans="1:22" ht="15" x14ac:dyDescent="0.25">
      <c r="A558" s="24"/>
      <c r="B558" s="24"/>
      <c r="C558" s="24"/>
      <c r="D558" s="24"/>
      <c r="E558" s="24"/>
      <c r="F558" s="24"/>
      <c r="G558" s="24"/>
      <c r="H558" s="24"/>
      <c r="I558" s="41">
        <f>J553+J554+J555+J556</f>
        <v>53762.19</v>
      </c>
      <c r="J558" s="41"/>
      <c r="K558" s="25">
        <f>IF(Source!I525&lt;&gt;0, ROUND(I558/Source!I525, 2), 0)</f>
        <v>26881.1</v>
      </c>
      <c r="P558" s="23">
        <f>I558</f>
        <v>53762.19</v>
      </c>
    </row>
    <row r="559" spans="1:22" ht="57" x14ac:dyDescent="0.2">
      <c r="A559" s="18">
        <v>59</v>
      </c>
      <c r="B559" s="18" t="str">
        <f>Source!F529</f>
        <v>1.21-2203-2-5/1</v>
      </c>
      <c r="C559" s="18" t="str">
        <f>Source!G529</f>
        <v>Техническое обслуживание силового распределительного пункта с установочными автоматами, число групп 12  //  прим. 11 групп</v>
      </c>
      <c r="D559" s="19" t="str">
        <f>Source!H529</f>
        <v>шт.</v>
      </c>
      <c r="E559" s="9">
        <f>Source!I529</f>
        <v>1</v>
      </c>
      <c r="F559" s="21"/>
      <c r="G559" s="20"/>
      <c r="H559" s="9"/>
      <c r="I559" s="9"/>
      <c r="J559" s="21"/>
      <c r="K559" s="21"/>
      <c r="Q559">
        <f>ROUND((Source!BZ529/100)*ROUND((Source!AF529*Source!AV529)*Source!I529, 2), 2)</f>
        <v>10373.83</v>
      </c>
      <c r="R559">
        <f>Source!X529</f>
        <v>10373.83</v>
      </c>
      <c r="S559">
        <f>ROUND((Source!CA529/100)*ROUND((Source!AF529*Source!AV529)*Source!I529, 2), 2)</f>
        <v>1481.98</v>
      </c>
      <c r="T559">
        <f>Source!Y529</f>
        <v>1481.98</v>
      </c>
      <c r="U559">
        <f>ROUND((175/100)*ROUND((Source!AE529*Source!AV529)*Source!I529, 2), 2)</f>
        <v>0</v>
      </c>
      <c r="V559">
        <f>ROUND((108/100)*ROUND(Source!CS529*Source!I529, 2), 2)</f>
        <v>0</v>
      </c>
    </row>
    <row r="560" spans="1:22" ht="14.25" x14ac:dyDescent="0.2">
      <c r="A560" s="18"/>
      <c r="B560" s="18"/>
      <c r="C560" s="18" t="s">
        <v>884</v>
      </c>
      <c r="D560" s="19"/>
      <c r="E560" s="9"/>
      <c r="F560" s="21">
        <f>Source!AO529</f>
        <v>14819.76</v>
      </c>
      <c r="G560" s="20" t="str">
        <f>Source!DG529</f>
        <v/>
      </c>
      <c r="H560" s="9">
        <f>Source!AV529</f>
        <v>1</v>
      </c>
      <c r="I560" s="9">
        <f>IF(Source!BA529&lt;&gt; 0, Source!BA529, 1)</f>
        <v>1</v>
      </c>
      <c r="J560" s="21">
        <f>Source!S529</f>
        <v>14819.76</v>
      </c>
      <c r="K560" s="21"/>
    </row>
    <row r="561" spans="1:22" ht="14.25" x14ac:dyDescent="0.2">
      <c r="A561" s="18"/>
      <c r="B561" s="18"/>
      <c r="C561" s="18" t="s">
        <v>886</v>
      </c>
      <c r="D561" s="19"/>
      <c r="E561" s="9"/>
      <c r="F561" s="21">
        <f>Source!AL529</f>
        <v>205.53</v>
      </c>
      <c r="G561" s="20" t="str">
        <f>Source!DD529</f>
        <v/>
      </c>
      <c r="H561" s="9">
        <f>Source!AW529</f>
        <v>1</v>
      </c>
      <c r="I561" s="9">
        <f>IF(Source!BC529&lt;&gt; 0, Source!BC529, 1)</f>
        <v>1</v>
      </c>
      <c r="J561" s="21">
        <f>Source!P529</f>
        <v>205.53</v>
      </c>
      <c r="K561" s="21"/>
    </row>
    <row r="562" spans="1:22" ht="14.25" x14ac:dyDescent="0.2">
      <c r="A562" s="18"/>
      <c r="B562" s="18"/>
      <c r="C562" s="18" t="s">
        <v>887</v>
      </c>
      <c r="D562" s="19" t="s">
        <v>888</v>
      </c>
      <c r="E562" s="9">
        <f>Source!AT529</f>
        <v>70</v>
      </c>
      <c r="F562" s="21"/>
      <c r="G562" s="20"/>
      <c r="H562" s="9"/>
      <c r="I562" s="9"/>
      <c r="J562" s="21">
        <f>SUM(R559:R561)</f>
        <v>10373.83</v>
      </c>
      <c r="K562" s="21"/>
    </row>
    <row r="563" spans="1:22" ht="14.25" x14ac:dyDescent="0.2">
      <c r="A563" s="18"/>
      <c r="B563" s="18"/>
      <c r="C563" s="18" t="s">
        <v>889</v>
      </c>
      <c r="D563" s="19" t="s">
        <v>888</v>
      </c>
      <c r="E563" s="9">
        <f>Source!AU529</f>
        <v>10</v>
      </c>
      <c r="F563" s="21"/>
      <c r="G563" s="20"/>
      <c r="H563" s="9"/>
      <c r="I563" s="9"/>
      <c r="J563" s="21">
        <f>SUM(T559:T562)</f>
        <v>1481.98</v>
      </c>
      <c r="K563" s="21"/>
    </row>
    <row r="564" spans="1:22" ht="14.25" x14ac:dyDescent="0.2">
      <c r="A564" s="18"/>
      <c r="B564" s="18"/>
      <c r="C564" s="18" t="s">
        <v>890</v>
      </c>
      <c r="D564" s="19" t="s">
        <v>891</v>
      </c>
      <c r="E564" s="9">
        <f>Source!AQ529</f>
        <v>24</v>
      </c>
      <c r="F564" s="21"/>
      <c r="G564" s="20" t="str">
        <f>Source!DI529</f>
        <v/>
      </c>
      <c r="H564" s="9">
        <f>Source!AV529</f>
        <v>1</v>
      </c>
      <c r="I564" s="9"/>
      <c r="J564" s="21"/>
      <c r="K564" s="21">
        <f>Source!U529</f>
        <v>24</v>
      </c>
    </row>
    <row r="565" spans="1:22" ht="15" x14ac:dyDescent="0.25">
      <c r="A565" s="24"/>
      <c r="B565" s="24"/>
      <c r="C565" s="24"/>
      <c r="D565" s="24"/>
      <c r="E565" s="24"/>
      <c r="F565" s="24"/>
      <c r="G565" s="24"/>
      <c r="H565" s="24"/>
      <c r="I565" s="41">
        <f>J560+J561+J562+J563</f>
        <v>26881.100000000002</v>
      </c>
      <c r="J565" s="41"/>
      <c r="K565" s="25">
        <f>IF(Source!I529&lt;&gt;0, ROUND(I565/Source!I529, 2), 0)</f>
        <v>26881.1</v>
      </c>
      <c r="P565" s="23">
        <f>I565</f>
        <v>26881.100000000002</v>
      </c>
    </row>
    <row r="566" spans="1:22" ht="57" x14ac:dyDescent="0.2">
      <c r="A566" s="18">
        <v>60</v>
      </c>
      <c r="B566" s="18" t="str">
        <f>Source!F531</f>
        <v>1.21-2203-2-4/1</v>
      </c>
      <c r="C566" s="18" t="str">
        <f>Source!G531</f>
        <v>Техническое обслуживание силового распределительного пункта с установочными автоматами, число групп 10</v>
      </c>
      <c r="D566" s="19" t="str">
        <f>Source!H531</f>
        <v>шт.</v>
      </c>
      <c r="E566" s="9">
        <f>Source!I531</f>
        <v>1</v>
      </c>
      <c r="F566" s="21"/>
      <c r="G566" s="20"/>
      <c r="H566" s="9"/>
      <c r="I566" s="9"/>
      <c r="J566" s="21"/>
      <c r="K566" s="21"/>
      <c r="Q566">
        <f>ROUND((Source!BZ531/100)*ROUND((Source!AF531*Source!AV531)*Source!I531, 2), 2)</f>
        <v>7780.37</v>
      </c>
      <c r="R566">
        <f>Source!X531</f>
        <v>7780.37</v>
      </c>
      <c r="S566">
        <f>ROUND((Source!CA531/100)*ROUND((Source!AF531*Source!AV531)*Source!I531, 2), 2)</f>
        <v>1111.48</v>
      </c>
      <c r="T566">
        <f>Source!Y531</f>
        <v>1111.48</v>
      </c>
      <c r="U566">
        <f>ROUND((175/100)*ROUND((Source!AE531*Source!AV531)*Source!I531, 2), 2)</f>
        <v>0</v>
      </c>
      <c r="V566">
        <f>ROUND((108/100)*ROUND(Source!CS531*Source!I531, 2), 2)</f>
        <v>0</v>
      </c>
    </row>
    <row r="567" spans="1:22" ht="14.25" x14ac:dyDescent="0.2">
      <c r="A567" s="18"/>
      <c r="B567" s="18"/>
      <c r="C567" s="18" t="s">
        <v>884</v>
      </c>
      <c r="D567" s="19"/>
      <c r="E567" s="9"/>
      <c r="F567" s="21">
        <f>Source!AO531</f>
        <v>11114.82</v>
      </c>
      <c r="G567" s="20" t="str">
        <f>Source!DG531</f>
        <v/>
      </c>
      <c r="H567" s="9">
        <f>Source!AV531</f>
        <v>1</v>
      </c>
      <c r="I567" s="9">
        <f>IF(Source!BA531&lt;&gt; 0, Source!BA531, 1)</f>
        <v>1</v>
      </c>
      <c r="J567" s="21">
        <f>Source!S531</f>
        <v>11114.82</v>
      </c>
      <c r="K567" s="21"/>
    </row>
    <row r="568" spans="1:22" ht="14.25" x14ac:dyDescent="0.2">
      <c r="A568" s="18"/>
      <c r="B568" s="18"/>
      <c r="C568" s="18" t="s">
        <v>886</v>
      </c>
      <c r="D568" s="19"/>
      <c r="E568" s="9"/>
      <c r="F568" s="21">
        <f>Source!AL531</f>
        <v>154.13999999999999</v>
      </c>
      <c r="G568" s="20" t="str">
        <f>Source!DD531</f>
        <v/>
      </c>
      <c r="H568" s="9">
        <f>Source!AW531</f>
        <v>1</v>
      </c>
      <c r="I568" s="9">
        <f>IF(Source!BC531&lt;&gt; 0, Source!BC531, 1)</f>
        <v>1</v>
      </c>
      <c r="J568" s="21">
        <f>Source!P531</f>
        <v>154.13999999999999</v>
      </c>
      <c r="K568" s="21"/>
    </row>
    <row r="569" spans="1:22" ht="14.25" x14ac:dyDescent="0.2">
      <c r="A569" s="18"/>
      <c r="B569" s="18"/>
      <c r="C569" s="18" t="s">
        <v>887</v>
      </c>
      <c r="D569" s="19" t="s">
        <v>888</v>
      </c>
      <c r="E569" s="9">
        <f>Source!AT531</f>
        <v>70</v>
      </c>
      <c r="F569" s="21"/>
      <c r="G569" s="20"/>
      <c r="H569" s="9"/>
      <c r="I569" s="9"/>
      <c r="J569" s="21">
        <f>SUM(R566:R568)</f>
        <v>7780.37</v>
      </c>
      <c r="K569" s="21"/>
    </row>
    <row r="570" spans="1:22" ht="14.25" x14ac:dyDescent="0.2">
      <c r="A570" s="18"/>
      <c r="B570" s="18"/>
      <c r="C570" s="18" t="s">
        <v>889</v>
      </c>
      <c r="D570" s="19" t="s">
        <v>888</v>
      </c>
      <c r="E570" s="9">
        <f>Source!AU531</f>
        <v>10</v>
      </c>
      <c r="F570" s="21"/>
      <c r="G570" s="20"/>
      <c r="H570" s="9"/>
      <c r="I570" s="9"/>
      <c r="J570" s="21">
        <f>SUM(T566:T569)</f>
        <v>1111.48</v>
      </c>
      <c r="K570" s="21"/>
    </row>
    <row r="571" spans="1:22" ht="14.25" x14ac:dyDescent="0.2">
      <c r="A571" s="18"/>
      <c r="B571" s="18"/>
      <c r="C571" s="18" t="s">
        <v>890</v>
      </c>
      <c r="D571" s="19" t="s">
        <v>891</v>
      </c>
      <c r="E571" s="9">
        <f>Source!AQ531</f>
        <v>18</v>
      </c>
      <c r="F571" s="21"/>
      <c r="G571" s="20" t="str">
        <f>Source!DI531</f>
        <v/>
      </c>
      <c r="H571" s="9">
        <f>Source!AV531</f>
        <v>1</v>
      </c>
      <c r="I571" s="9"/>
      <c r="J571" s="21"/>
      <c r="K571" s="21">
        <f>Source!U531</f>
        <v>18</v>
      </c>
    </row>
    <row r="572" spans="1:22" ht="15" x14ac:dyDescent="0.25">
      <c r="A572" s="24"/>
      <c r="B572" s="24"/>
      <c r="C572" s="24"/>
      <c r="D572" s="24"/>
      <c r="E572" s="24"/>
      <c r="F572" s="24"/>
      <c r="G572" s="24"/>
      <c r="H572" s="24"/>
      <c r="I572" s="41">
        <f>J567+J568+J569+J570</f>
        <v>20160.809999999998</v>
      </c>
      <c r="J572" s="41"/>
      <c r="K572" s="25">
        <f>IF(Source!I531&lt;&gt;0, ROUND(I572/Source!I531, 2), 0)</f>
        <v>20160.810000000001</v>
      </c>
      <c r="P572" s="23">
        <f>I572</f>
        <v>20160.809999999998</v>
      </c>
    </row>
    <row r="573" spans="1:22" ht="57" x14ac:dyDescent="0.2">
      <c r="A573" s="18">
        <v>61</v>
      </c>
      <c r="B573" s="18" t="str">
        <f>Source!F533</f>
        <v>1.21-2203-2-1/1</v>
      </c>
      <c r="C573" s="18" t="str">
        <f>Source!G533</f>
        <v>Техническое обслуживание силового распределительного пункта с установочными автоматами, число групп 4  //  прим. 3 групп</v>
      </c>
      <c r="D573" s="19" t="str">
        <f>Source!H533</f>
        <v>шт.</v>
      </c>
      <c r="E573" s="9">
        <f>Source!I533</f>
        <v>1</v>
      </c>
      <c r="F573" s="21"/>
      <c r="G573" s="20"/>
      <c r="H573" s="9"/>
      <c r="I573" s="9"/>
      <c r="J573" s="21"/>
      <c r="K573" s="21"/>
      <c r="Q573">
        <f>ROUND((Source!BZ533/100)*ROUND((Source!AF533*Source!AV533)*Source!I533, 2), 2)</f>
        <v>3890.19</v>
      </c>
      <c r="R573">
        <f>Source!X533</f>
        <v>3890.19</v>
      </c>
      <c r="S573">
        <f>ROUND((Source!CA533/100)*ROUND((Source!AF533*Source!AV533)*Source!I533, 2), 2)</f>
        <v>555.74</v>
      </c>
      <c r="T573">
        <f>Source!Y533</f>
        <v>555.74</v>
      </c>
      <c r="U573">
        <f>ROUND((175/100)*ROUND((Source!AE533*Source!AV533)*Source!I533, 2), 2)</f>
        <v>0</v>
      </c>
      <c r="V573">
        <f>ROUND((108/100)*ROUND(Source!CS533*Source!I533, 2), 2)</f>
        <v>0</v>
      </c>
    </row>
    <row r="574" spans="1:22" ht="14.25" x14ac:dyDescent="0.2">
      <c r="A574" s="18"/>
      <c r="B574" s="18"/>
      <c r="C574" s="18" t="s">
        <v>884</v>
      </c>
      <c r="D574" s="19"/>
      <c r="E574" s="9"/>
      <c r="F574" s="21">
        <f>Source!AO533</f>
        <v>5557.41</v>
      </c>
      <c r="G574" s="20" t="str">
        <f>Source!DG533</f>
        <v/>
      </c>
      <c r="H574" s="9">
        <f>Source!AV533</f>
        <v>1</v>
      </c>
      <c r="I574" s="9">
        <f>IF(Source!BA533&lt;&gt; 0, Source!BA533, 1)</f>
        <v>1</v>
      </c>
      <c r="J574" s="21">
        <f>Source!S533</f>
        <v>5557.41</v>
      </c>
      <c r="K574" s="21"/>
    </row>
    <row r="575" spans="1:22" ht="14.25" x14ac:dyDescent="0.2">
      <c r="A575" s="18"/>
      <c r="B575" s="18"/>
      <c r="C575" s="18" t="s">
        <v>886</v>
      </c>
      <c r="D575" s="19"/>
      <c r="E575" s="9"/>
      <c r="F575" s="21">
        <f>Source!AL533</f>
        <v>77.08</v>
      </c>
      <c r="G575" s="20" t="str">
        <f>Source!DD533</f>
        <v/>
      </c>
      <c r="H575" s="9">
        <f>Source!AW533</f>
        <v>1</v>
      </c>
      <c r="I575" s="9">
        <f>IF(Source!BC533&lt;&gt; 0, Source!BC533, 1)</f>
        <v>1</v>
      </c>
      <c r="J575" s="21">
        <f>Source!P533</f>
        <v>77.08</v>
      </c>
      <c r="K575" s="21"/>
    </row>
    <row r="576" spans="1:22" ht="14.25" x14ac:dyDescent="0.2">
      <c r="A576" s="18"/>
      <c r="B576" s="18"/>
      <c r="C576" s="18" t="s">
        <v>887</v>
      </c>
      <c r="D576" s="19" t="s">
        <v>888</v>
      </c>
      <c r="E576" s="9">
        <f>Source!AT533</f>
        <v>70</v>
      </c>
      <c r="F576" s="21"/>
      <c r="G576" s="20"/>
      <c r="H576" s="9"/>
      <c r="I576" s="9"/>
      <c r="J576" s="21">
        <f>SUM(R573:R575)</f>
        <v>3890.19</v>
      </c>
      <c r="K576" s="21"/>
    </row>
    <row r="577" spans="1:22" ht="14.25" x14ac:dyDescent="0.2">
      <c r="A577" s="18"/>
      <c r="B577" s="18"/>
      <c r="C577" s="18" t="s">
        <v>889</v>
      </c>
      <c r="D577" s="19" t="s">
        <v>888</v>
      </c>
      <c r="E577" s="9">
        <f>Source!AU533</f>
        <v>10</v>
      </c>
      <c r="F577" s="21"/>
      <c r="G577" s="20"/>
      <c r="H577" s="9"/>
      <c r="I577" s="9"/>
      <c r="J577" s="21">
        <f>SUM(T573:T576)</f>
        <v>555.74</v>
      </c>
      <c r="K577" s="21"/>
    </row>
    <row r="578" spans="1:22" ht="14.25" x14ac:dyDescent="0.2">
      <c r="A578" s="18"/>
      <c r="B578" s="18"/>
      <c r="C578" s="18" t="s">
        <v>890</v>
      </c>
      <c r="D578" s="19" t="s">
        <v>891</v>
      </c>
      <c r="E578" s="9">
        <f>Source!AQ533</f>
        <v>9</v>
      </c>
      <c r="F578" s="21"/>
      <c r="G578" s="20" t="str">
        <f>Source!DI533</f>
        <v/>
      </c>
      <c r="H578" s="9">
        <f>Source!AV533</f>
        <v>1</v>
      </c>
      <c r="I578" s="9"/>
      <c r="J578" s="21"/>
      <c r="K578" s="21">
        <f>Source!U533</f>
        <v>9</v>
      </c>
    </row>
    <row r="579" spans="1:22" ht="15" x14ac:dyDescent="0.25">
      <c r="A579" s="24"/>
      <c r="B579" s="24"/>
      <c r="C579" s="24"/>
      <c r="D579" s="24"/>
      <c r="E579" s="24"/>
      <c r="F579" s="24"/>
      <c r="G579" s="24"/>
      <c r="H579" s="24"/>
      <c r="I579" s="41">
        <f>J574+J575+J576+J577</f>
        <v>10080.42</v>
      </c>
      <c r="J579" s="41"/>
      <c r="K579" s="25">
        <f>IF(Source!I533&lt;&gt;0, ROUND(I579/Source!I533, 2), 0)</f>
        <v>10080.42</v>
      </c>
      <c r="P579" s="23">
        <f>I579</f>
        <v>10080.42</v>
      </c>
    </row>
    <row r="580" spans="1:22" ht="57" x14ac:dyDescent="0.2">
      <c r="A580" s="18">
        <v>62</v>
      </c>
      <c r="B580" s="18" t="str">
        <f>Source!F535</f>
        <v>1.21-2203-2-1/1</v>
      </c>
      <c r="C580" s="18" t="str">
        <f>Source!G535</f>
        <v>Техническое обслуживание силового распределительного пункта с установочными автоматами, число групп 4</v>
      </c>
      <c r="D580" s="19" t="str">
        <f>Source!H535</f>
        <v>шт.</v>
      </c>
      <c r="E580" s="9">
        <f>Source!I535</f>
        <v>1</v>
      </c>
      <c r="F580" s="21"/>
      <c r="G580" s="20"/>
      <c r="H580" s="9"/>
      <c r="I580" s="9"/>
      <c r="J580" s="21"/>
      <c r="K580" s="21"/>
      <c r="Q580">
        <f>ROUND((Source!BZ535/100)*ROUND((Source!AF535*Source!AV535)*Source!I535, 2), 2)</f>
        <v>3890.19</v>
      </c>
      <c r="R580">
        <f>Source!X535</f>
        <v>3890.19</v>
      </c>
      <c r="S580">
        <f>ROUND((Source!CA535/100)*ROUND((Source!AF535*Source!AV535)*Source!I535, 2), 2)</f>
        <v>555.74</v>
      </c>
      <c r="T580">
        <f>Source!Y535</f>
        <v>555.74</v>
      </c>
      <c r="U580">
        <f>ROUND((175/100)*ROUND((Source!AE535*Source!AV535)*Source!I535, 2), 2)</f>
        <v>0</v>
      </c>
      <c r="V580">
        <f>ROUND((108/100)*ROUND(Source!CS535*Source!I535, 2), 2)</f>
        <v>0</v>
      </c>
    </row>
    <row r="581" spans="1:22" ht="14.25" x14ac:dyDescent="0.2">
      <c r="A581" s="18"/>
      <c r="B581" s="18"/>
      <c r="C581" s="18" t="s">
        <v>884</v>
      </c>
      <c r="D581" s="19"/>
      <c r="E581" s="9"/>
      <c r="F581" s="21">
        <f>Source!AO535</f>
        <v>5557.41</v>
      </c>
      <c r="G581" s="20" t="str">
        <f>Source!DG535</f>
        <v/>
      </c>
      <c r="H581" s="9">
        <f>Source!AV535</f>
        <v>1</v>
      </c>
      <c r="I581" s="9">
        <f>IF(Source!BA535&lt;&gt; 0, Source!BA535, 1)</f>
        <v>1</v>
      </c>
      <c r="J581" s="21">
        <f>Source!S535</f>
        <v>5557.41</v>
      </c>
      <c r="K581" s="21"/>
    </row>
    <row r="582" spans="1:22" ht="14.25" x14ac:dyDescent="0.2">
      <c r="A582" s="18"/>
      <c r="B582" s="18"/>
      <c r="C582" s="18" t="s">
        <v>886</v>
      </c>
      <c r="D582" s="19"/>
      <c r="E582" s="9"/>
      <c r="F582" s="21">
        <f>Source!AL535</f>
        <v>77.08</v>
      </c>
      <c r="G582" s="20" t="str">
        <f>Source!DD535</f>
        <v/>
      </c>
      <c r="H582" s="9">
        <f>Source!AW535</f>
        <v>1</v>
      </c>
      <c r="I582" s="9">
        <f>IF(Source!BC535&lt;&gt; 0, Source!BC535, 1)</f>
        <v>1</v>
      </c>
      <c r="J582" s="21">
        <f>Source!P535</f>
        <v>77.08</v>
      </c>
      <c r="K582" s="21"/>
    </row>
    <row r="583" spans="1:22" ht="14.25" x14ac:dyDescent="0.2">
      <c r="A583" s="18"/>
      <c r="B583" s="18"/>
      <c r="C583" s="18" t="s">
        <v>887</v>
      </c>
      <c r="D583" s="19" t="s">
        <v>888</v>
      </c>
      <c r="E583" s="9">
        <f>Source!AT535</f>
        <v>70</v>
      </c>
      <c r="F583" s="21"/>
      <c r="G583" s="20"/>
      <c r="H583" s="9"/>
      <c r="I583" s="9"/>
      <c r="J583" s="21">
        <f>SUM(R580:R582)</f>
        <v>3890.19</v>
      </c>
      <c r="K583" s="21"/>
    </row>
    <row r="584" spans="1:22" ht="14.25" x14ac:dyDescent="0.2">
      <c r="A584" s="18"/>
      <c r="B584" s="18"/>
      <c r="C584" s="18" t="s">
        <v>889</v>
      </c>
      <c r="D584" s="19" t="s">
        <v>888</v>
      </c>
      <c r="E584" s="9">
        <f>Source!AU535</f>
        <v>10</v>
      </c>
      <c r="F584" s="21"/>
      <c r="G584" s="20"/>
      <c r="H584" s="9"/>
      <c r="I584" s="9"/>
      <c r="J584" s="21">
        <f>SUM(T580:T583)</f>
        <v>555.74</v>
      </c>
      <c r="K584" s="21"/>
    </row>
    <row r="585" spans="1:22" ht="14.25" x14ac:dyDescent="0.2">
      <c r="A585" s="18"/>
      <c r="B585" s="18"/>
      <c r="C585" s="18" t="s">
        <v>890</v>
      </c>
      <c r="D585" s="19" t="s">
        <v>891</v>
      </c>
      <c r="E585" s="9">
        <f>Source!AQ535</f>
        <v>9</v>
      </c>
      <c r="F585" s="21"/>
      <c r="G585" s="20" t="str">
        <f>Source!DI535</f>
        <v/>
      </c>
      <c r="H585" s="9">
        <f>Source!AV535</f>
        <v>1</v>
      </c>
      <c r="I585" s="9"/>
      <c r="J585" s="21"/>
      <c r="K585" s="21">
        <f>Source!U535</f>
        <v>9</v>
      </c>
    </row>
    <row r="586" spans="1:22" ht="15" x14ac:dyDescent="0.25">
      <c r="A586" s="24"/>
      <c r="B586" s="24"/>
      <c r="C586" s="24"/>
      <c r="D586" s="24"/>
      <c r="E586" s="24"/>
      <c r="F586" s="24"/>
      <c r="G586" s="24"/>
      <c r="H586" s="24"/>
      <c r="I586" s="41">
        <f>J581+J582+J583+J584</f>
        <v>10080.42</v>
      </c>
      <c r="J586" s="41"/>
      <c r="K586" s="25">
        <f>IF(Source!I535&lt;&gt;0, ROUND(I586/Source!I535, 2), 0)</f>
        <v>10080.42</v>
      </c>
      <c r="P586" s="23">
        <f>I586</f>
        <v>10080.42</v>
      </c>
    </row>
    <row r="587" spans="1:22" ht="42.75" x14ac:dyDescent="0.2">
      <c r="A587" s="18">
        <v>63</v>
      </c>
      <c r="B587" s="18" t="str">
        <f>Source!F539</f>
        <v>1.21-2303-28-1/1</v>
      </c>
      <c r="C587" s="18" t="str">
        <f>Source!G539</f>
        <v>Техническое обслуживание автоматического выключателя до 160 А</v>
      </c>
      <c r="D587" s="19" t="str">
        <f>Source!H539</f>
        <v>шт.</v>
      </c>
      <c r="E587" s="9">
        <f>Source!I539</f>
        <v>224</v>
      </c>
      <c r="F587" s="21"/>
      <c r="G587" s="20"/>
      <c r="H587" s="9"/>
      <c r="I587" s="9"/>
      <c r="J587" s="21"/>
      <c r="K587" s="21"/>
      <c r="Q587">
        <f>ROUND((Source!BZ539/100)*ROUND((Source!AF539*Source!AV539)*Source!I539, 2), 2)</f>
        <v>33382.720000000001</v>
      </c>
      <c r="R587">
        <f>Source!X539</f>
        <v>33382.720000000001</v>
      </c>
      <c r="S587">
        <f>ROUND((Source!CA539/100)*ROUND((Source!AF539*Source!AV539)*Source!I539, 2), 2)</f>
        <v>4768.96</v>
      </c>
      <c r="T587">
        <f>Source!Y539</f>
        <v>4768.96</v>
      </c>
      <c r="U587">
        <f>ROUND((175/100)*ROUND((Source!AE539*Source!AV539)*Source!I539, 2), 2)</f>
        <v>0</v>
      </c>
      <c r="V587">
        <f>ROUND((108/100)*ROUND(Source!CS539*Source!I539, 2), 2)</f>
        <v>0</v>
      </c>
    </row>
    <row r="588" spans="1:22" ht="38.25" x14ac:dyDescent="0.2">
      <c r="C588" s="22" t="str">
        <f>"Объем: "&amp;Source!I539&amp;"=31+"&amp;"12+"&amp;"12+"&amp;"7+"&amp;"6+"&amp;"5+"&amp;"6+"&amp;"5+"&amp;"13+"&amp;"8+"&amp;"6+"&amp;"4+"&amp;"7+"&amp;"10+"&amp;"11+"&amp;"14+"&amp;"11+"&amp;"10+"&amp;"24+"&amp;"3+"&amp;"4+"&amp;"15"</f>
        <v>Объем: 224=31+12+12+7+6+5+6+5+13+8+6+4+7+10+11+14+11+10+24+3+4+15</v>
      </c>
    </row>
    <row r="589" spans="1:22" ht="14.25" x14ac:dyDescent="0.2">
      <c r="A589" s="18"/>
      <c r="B589" s="18"/>
      <c r="C589" s="18" t="s">
        <v>884</v>
      </c>
      <c r="D589" s="19"/>
      <c r="E589" s="9"/>
      <c r="F589" s="21">
        <f>Source!AO539</f>
        <v>212.9</v>
      </c>
      <c r="G589" s="20" t="str">
        <f>Source!DG539</f>
        <v/>
      </c>
      <c r="H589" s="9">
        <f>Source!AV539</f>
        <v>1</v>
      </c>
      <c r="I589" s="9">
        <f>IF(Source!BA539&lt;&gt; 0, Source!BA539, 1)</f>
        <v>1</v>
      </c>
      <c r="J589" s="21">
        <f>Source!S539</f>
        <v>47689.599999999999</v>
      </c>
      <c r="K589" s="21"/>
    </row>
    <row r="590" spans="1:22" ht="14.25" x14ac:dyDescent="0.2">
      <c r="A590" s="18"/>
      <c r="B590" s="18"/>
      <c r="C590" s="18" t="s">
        <v>886</v>
      </c>
      <c r="D590" s="19"/>
      <c r="E590" s="9"/>
      <c r="F590" s="21">
        <f>Source!AL539</f>
        <v>4.53</v>
      </c>
      <c r="G590" s="20" t="str">
        <f>Source!DD539</f>
        <v/>
      </c>
      <c r="H590" s="9">
        <f>Source!AW539</f>
        <v>1</v>
      </c>
      <c r="I590" s="9">
        <f>IF(Source!BC539&lt;&gt; 0, Source!BC539, 1)</f>
        <v>1</v>
      </c>
      <c r="J590" s="21">
        <f>Source!P539</f>
        <v>1014.72</v>
      </c>
      <c r="K590" s="21"/>
    </row>
    <row r="591" spans="1:22" ht="14.25" x14ac:dyDescent="0.2">
      <c r="A591" s="18"/>
      <c r="B591" s="18"/>
      <c r="C591" s="18" t="s">
        <v>887</v>
      </c>
      <c r="D591" s="19" t="s">
        <v>888</v>
      </c>
      <c r="E591" s="9">
        <f>Source!AT539</f>
        <v>70</v>
      </c>
      <c r="F591" s="21"/>
      <c r="G591" s="20"/>
      <c r="H591" s="9"/>
      <c r="I591" s="9"/>
      <c r="J591" s="21">
        <f>SUM(R587:R590)</f>
        <v>33382.720000000001</v>
      </c>
      <c r="K591" s="21"/>
    </row>
    <row r="592" spans="1:22" ht="14.25" x14ac:dyDescent="0.2">
      <c r="A592" s="18"/>
      <c r="B592" s="18"/>
      <c r="C592" s="18" t="s">
        <v>889</v>
      </c>
      <c r="D592" s="19" t="s">
        <v>888</v>
      </c>
      <c r="E592" s="9">
        <f>Source!AU539</f>
        <v>10</v>
      </c>
      <c r="F592" s="21"/>
      <c r="G592" s="20"/>
      <c r="H592" s="9"/>
      <c r="I592" s="9"/>
      <c r="J592" s="21">
        <f>SUM(T587:T591)</f>
        <v>4768.96</v>
      </c>
      <c r="K592" s="21"/>
    </row>
    <row r="593" spans="1:22" ht="14.25" x14ac:dyDescent="0.2">
      <c r="A593" s="18"/>
      <c r="B593" s="18"/>
      <c r="C593" s="18" t="s">
        <v>890</v>
      </c>
      <c r="D593" s="19" t="s">
        <v>891</v>
      </c>
      <c r="E593" s="9">
        <f>Source!AQ539</f>
        <v>0.3</v>
      </c>
      <c r="F593" s="21"/>
      <c r="G593" s="20" t="str">
        <f>Source!DI539</f>
        <v/>
      </c>
      <c r="H593" s="9">
        <f>Source!AV539</f>
        <v>1</v>
      </c>
      <c r="I593" s="9"/>
      <c r="J593" s="21"/>
      <c r="K593" s="21">
        <f>Source!U539</f>
        <v>67.2</v>
      </c>
    </row>
    <row r="594" spans="1:22" ht="15" x14ac:dyDescent="0.25">
      <c r="A594" s="24"/>
      <c r="B594" s="24"/>
      <c r="C594" s="24"/>
      <c r="D594" s="24"/>
      <c r="E594" s="24"/>
      <c r="F594" s="24"/>
      <c r="G594" s="24"/>
      <c r="H594" s="24"/>
      <c r="I594" s="41">
        <f>J589+J590+J591+J592</f>
        <v>86856.000000000015</v>
      </c>
      <c r="J594" s="41"/>
      <c r="K594" s="25">
        <f>IF(Source!I539&lt;&gt;0, ROUND(I594/Source!I539, 2), 0)</f>
        <v>387.75</v>
      </c>
      <c r="P594" s="23">
        <f>I594</f>
        <v>86856.000000000015</v>
      </c>
    </row>
    <row r="595" spans="1:22" ht="150.75" x14ac:dyDescent="0.2">
      <c r="A595" s="18">
        <v>64</v>
      </c>
      <c r="B595" s="18" t="s">
        <v>894</v>
      </c>
      <c r="C595" s="18" t="s">
        <v>895</v>
      </c>
      <c r="D595" s="19" t="str">
        <f>Source!H540</f>
        <v>шт.</v>
      </c>
      <c r="E595" s="9">
        <f>Source!I540</f>
        <v>80</v>
      </c>
      <c r="F595" s="21"/>
      <c r="G595" s="20"/>
      <c r="H595" s="9"/>
      <c r="I595" s="9"/>
      <c r="J595" s="21"/>
      <c r="K595" s="21"/>
      <c r="Q595">
        <f>ROUND((Source!BZ540/100)*ROUND((Source!AF540*Source!AV540)*Source!I540, 2), 2)</f>
        <v>5238.6899999999996</v>
      </c>
      <c r="R595">
        <f>Source!X540</f>
        <v>5238.6899999999996</v>
      </c>
      <c r="S595">
        <f>ROUND((Source!CA540/100)*ROUND((Source!AF540*Source!AV540)*Source!I540, 2), 2)</f>
        <v>748.38</v>
      </c>
      <c r="T595">
        <f>Source!Y540</f>
        <v>748.38</v>
      </c>
      <c r="U595">
        <f>ROUND((175/100)*ROUND((Source!AE540*Source!AV540)*Source!I540, 2), 2)</f>
        <v>0</v>
      </c>
      <c r="V595">
        <f>ROUND((108/100)*ROUND(Source!CS540*Source!I540, 2), 2)</f>
        <v>0</v>
      </c>
    </row>
    <row r="596" spans="1:22" x14ac:dyDescent="0.2">
      <c r="C596" s="22" t="str">
        <f>"Объем: "&amp;Source!I540&amp;"=3+"&amp;"77"</f>
        <v>Объем: 80=3+77</v>
      </c>
    </row>
    <row r="597" spans="1:22" ht="14.25" x14ac:dyDescent="0.2">
      <c r="A597" s="18"/>
      <c r="B597" s="18"/>
      <c r="C597" s="18" t="s">
        <v>884</v>
      </c>
      <c r="D597" s="19"/>
      <c r="E597" s="9"/>
      <c r="F597" s="21">
        <f>Source!AO540</f>
        <v>89.95</v>
      </c>
      <c r="G597" s="20" t="str">
        <f>Source!DG540</f>
        <v>*1,04</v>
      </c>
      <c r="H597" s="9">
        <f>Source!AV540</f>
        <v>1</v>
      </c>
      <c r="I597" s="9">
        <f>IF(Source!BA540&lt;&gt; 0, Source!BA540, 1)</f>
        <v>1</v>
      </c>
      <c r="J597" s="21">
        <f>Source!S540</f>
        <v>7483.84</v>
      </c>
      <c r="K597" s="21"/>
    </row>
    <row r="598" spans="1:22" ht="14.25" x14ac:dyDescent="0.2">
      <c r="A598" s="18"/>
      <c r="B598" s="18"/>
      <c r="C598" s="18" t="s">
        <v>886</v>
      </c>
      <c r="D598" s="19"/>
      <c r="E598" s="9"/>
      <c r="F598" s="21">
        <f>Source!AL540</f>
        <v>1.57</v>
      </c>
      <c r="G598" s="20" t="str">
        <f>Source!DD540</f>
        <v/>
      </c>
      <c r="H598" s="9">
        <f>Source!AW540</f>
        <v>1</v>
      </c>
      <c r="I598" s="9">
        <f>IF(Source!BC540&lt;&gt; 0, Source!BC540, 1)</f>
        <v>1</v>
      </c>
      <c r="J598" s="21">
        <f>Source!P540</f>
        <v>125.6</v>
      </c>
      <c r="K598" s="21"/>
    </row>
    <row r="599" spans="1:22" ht="14.25" x14ac:dyDescent="0.2">
      <c r="A599" s="18"/>
      <c r="B599" s="18"/>
      <c r="C599" s="18" t="s">
        <v>887</v>
      </c>
      <c r="D599" s="19" t="s">
        <v>888</v>
      </c>
      <c r="E599" s="9">
        <f>Source!AT540</f>
        <v>70</v>
      </c>
      <c r="F599" s="21"/>
      <c r="G599" s="20"/>
      <c r="H599" s="9"/>
      <c r="I599" s="9"/>
      <c r="J599" s="21">
        <f>SUM(R595:R598)</f>
        <v>5238.6899999999996</v>
      </c>
      <c r="K599" s="21"/>
    </row>
    <row r="600" spans="1:22" ht="14.25" x14ac:dyDescent="0.2">
      <c r="A600" s="18"/>
      <c r="B600" s="18"/>
      <c r="C600" s="18" t="s">
        <v>889</v>
      </c>
      <c r="D600" s="19" t="s">
        <v>888</v>
      </c>
      <c r="E600" s="9">
        <f>Source!AU540</f>
        <v>10</v>
      </c>
      <c r="F600" s="21"/>
      <c r="G600" s="20"/>
      <c r="H600" s="9"/>
      <c r="I600" s="9"/>
      <c r="J600" s="21">
        <f>SUM(T595:T599)</f>
        <v>748.38</v>
      </c>
      <c r="K600" s="21"/>
    </row>
    <row r="601" spans="1:22" ht="14.25" x14ac:dyDescent="0.2">
      <c r="A601" s="18"/>
      <c r="B601" s="18"/>
      <c r="C601" s="18" t="s">
        <v>890</v>
      </c>
      <c r="D601" s="19" t="s">
        <v>891</v>
      </c>
      <c r="E601" s="9">
        <f>Source!AQ540</f>
        <v>0.16</v>
      </c>
      <c r="F601" s="21"/>
      <c r="G601" s="20" t="str">
        <f>Source!DI540</f>
        <v>*1,04</v>
      </c>
      <c r="H601" s="9">
        <f>Source!AV540</f>
        <v>1</v>
      </c>
      <c r="I601" s="9"/>
      <c r="J601" s="21"/>
      <c r="K601" s="21">
        <f>Source!U540</f>
        <v>13.312000000000001</v>
      </c>
    </row>
    <row r="602" spans="1:22" ht="15" x14ac:dyDescent="0.25">
      <c r="A602" s="24"/>
      <c r="B602" s="24"/>
      <c r="C602" s="24"/>
      <c r="D602" s="24"/>
      <c r="E602" s="24"/>
      <c r="F602" s="24"/>
      <c r="G602" s="24"/>
      <c r="H602" s="24"/>
      <c r="I602" s="41">
        <f>J597+J598+J599+J600</f>
        <v>13596.51</v>
      </c>
      <c r="J602" s="41"/>
      <c r="K602" s="25">
        <f>IF(Source!I540&lt;&gt;0, ROUND(I602/Source!I540, 2), 0)</f>
        <v>169.96</v>
      </c>
      <c r="P602" s="23">
        <f>I602</f>
        <v>13596.51</v>
      </c>
    </row>
    <row r="603" spans="1:22" ht="108" x14ac:dyDescent="0.2">
      <c r="A603" s="18">
        <v>65</v>
      </c>
      <c r="B603" s="18" t="s">
        <v>896</v>
      </c>
      <c r="C603" s="18" t="s">
        <v>897</v>
      </c>
      <c r="D603" s="19" t="str">
        <f>Source!H541</f>
        <v>шт.</v>
      </c>
      <c r="E603" s="9">
        <f>Source!I541</f>
        <v>9</v>
      </c>
      <c r="F603" s="21"/>
      <c r="G603" s="20"/>
      <c r="H603" s="9"/>
      <c r="I603" s="9"/>
      <c r="J603" s="21"/>
      <c r="K603" s="21"/>
      <c r="Q603">
        <f>ROUND((Source!BZ541/100)*ROUND((Source!AF541*Source!AV541)*Source!I541, 2), 2)</f>
        <v>663</v>
      </c>
      <c r="R603">
        <f>Source!X541</f>
        <v>663</v>
      </c>
      <c r="S603">
        <f>ROUND((Source!CA541/100)*ROUND((Source!AF541*Source!AV541)*Source!I541, 2), 2)</f>
        <v>94.71</v>
      </c>
      <c r="T603">
        <f>Source!Y541</f>
        <v>94.71</v>
      </c>
      <c r="U603">
        <f>ROUND((175/100)*ROUND((Source!AE541*Source!AV541)*Source!I541, 2), 2)</f>
        <v>0</v>
      </c>
      <c r="V603">
        <f>ROUND((108/100)*ROUND(Source!CS541*Source!I541, 2), 2)</f>
        <v>0</v>
      </c>
    </row>
    <row r="604" spans="1:22" x14ac:dyDescent="0.2">
      <c r="C604" s="22" t="str">
        <f>"Объем: "&amp;Source!I541&amp;"=2+"&amp;"7"</f>
        <v>Объем: 9=2+7</v>
      </c>
    </row>
    <row r="605" spans="1:22" ht="14.25" x14ac:dyDescent="0.2">
      <c r="A605" s="18"/>
      <c r="B605" s="18"/>
      <c r="C605" s="18" t="s">
        <v>884</v>
      </c>
      <c r="D605" s="19"/>
      <c r="E605" s="9"/>
      <c r="F605" s="21">
        <f>Source!AO541</f>
        <v>101.19</v>
      </c>
      <c r="G605" s="20" t="str">
        <f>Source!DG541</f>
        <v>*1,04</v>
      </c>
      <c r="H605" s="9">
        <f>Source!AV541</f>
        <v>1</v>
      </c>
      <c r="I605" s="9">
        <f>IF(Source!BA541&lt;&gt; 0, Source!BA541, 1)</f>
        <v>1</v>
      </c>
      <c r="J605" s="21">
        <f>Source!S541</f>
        <v>947.14</v>
      </c>
      <c r="K605" s="21"/>
    </row>
    <row r="606" spans="1:22" ht="14.25" x14ac:dyDescent="0.2">
      <c r="A606" s="18"/>
      <c r="B606" s="18"/>
      <c r="C606" s="18" t="s">
        <v>886</v>
      </c>
      <c r="D606" s="19"/>
      <c r="E606" s="9"/>
      <c r="F606" s="21">
        <f>Source!AL541</f>
        <v>1.57</v>
      </c>
      <c r="G606" s="20" t="str">
        <f>Source!DD541</f>
        <v/>
      </c>
      <c r="H606" s="9">
        <f>Source!AW541</f>
        <v>1</v>
      </c>
      <c r="I606" s="9">
        <f>IF(Source!BC541&lt;&gt; 0, Source!BC541, 1)</f>
        <v>1</v>
      </c>
      <c r="J606" s="21">
        <f>Source!P541</f>
        <v>14.13</v>
      </c>
      <c r="K606" s="21"/>
    </row>
    <row r="607" spans="1:22" ht="14.25" x14ac:dyDescent="0.2">
      <c r="A607" s="18"/>
      <c r="B607" s="18"/>
      <c r="C607" s="18" t="s">
        <v>887</v>
      </c>
      <c r="D607" s="19" t="s">
        <v>888</v>
      </c>
      <c r="E607" s="9">
        <f>Source!AT541</f>
        <v>70</v>
      </c>
      <c r="F607" s="21"/>
      <c r="G607" s="20"/>
      <c r="H607" s="9"/>
      <c r="I607" s="9"/>
      <c r="J607" s="21">
        <f>SUM(R603:R606)</f>
        <v>663</v>
      </c>
      <c r="K607" s="21"/>
    </row>
    <row r="608" spans="1:22" ht="14.25" x14ac:dyDescent="0.2">
      <c r="A608" s="18"/>
      <c r="B608" s="18"/>
      <c r="C608" s="18" t="s">
        <v>889</v>
      </c>
      <c r="D608" s="19" t="s">
        <v>888</v>
      </c>
      <c r="E608" s="9">
        <f>Source!AU541</f>
        <v>10</v>
      </c>
      <c r="F608" s="21"/>
      <c r="G608" s="20"/>
      <c r="H608" s="9"/>
      <c r="I608" s="9"/>
      <c r="J608" s="21">
        <f>SUM(T603:T607)</f>
        <v>94.71</v>
      </c>
      <c r="K608" s="21"/>
    </row>
    <row r="609" spans="1:22" ht="14.25" x14ac:dyDescent="0.2">
      <c r="A609" s="18"/>
      <c r="B609" s="18"/>
      <c r="C609" s="18" t="s">
        <v>890</v>
      </c>
      <c r="D609" s="19" t="s">
        <v>891</v>
      </c>
      <c r="E609" s="9">
        <f>Source!AQ541</f>
        <v>0.18</v>
      </c>
      <c r="F609" s="21"/>
      <c r="G609" s="20" t="str">
        <f>Source!DI541</f>
        <v>*1,04</v>
      </c>
      <c r="H609" s="9">
        <f>Source!AV541</f>
        <v>1</v>
      </c>
      <c r="I609" s="9"/>
      <c r="J609" s="21"/>
      <c r="K609" s="21">
        <f>Source!U541</f>
        <v>1.6848000000000001</v>
      </c>
    </row>
    <row r="610" spans="1:22" ht="15" x14ac:dyDescent="0.25">
      <c r="A610" s="24"/>
      <c r="B610" s="24"/>
      <c r="C610" s="24"/>
      <c r="D610" s="24"/>
      <c r="E610" s="24"/>
      <c r="F610" s="24"/>
      <c r="G610" s="24"/>
      <c r="H610" s="24"/>
      <c r="I610" s="41">
        <f>J605+J606+J607+J608</f>
        <v>1718.98</v>
      </c>
      <c r="J610" s="41"/>
      <c r="K610" s="25">
        <f>IF(Source!I541&lt;&gt;0, ROUND(I610/Source!I541, 2), 0)</f>
        <v>191</v>
      </c>
      <c r="P610" s="23">
        <f>I610</f>
        <v>1718.98</v>
      </c>
    </row>
    <row r="611" spans="1:22" ht="108" x14ac:dyDescent="0.2">
      <c r="A611" s="18">
        <v>66</v>
      </c>
      <c r="B611" s="18" t="s">
        <v>898</v>
      </c>
      <c r="C611" s="18" t="s">
        <v>899</v>
      </c>
      <c r="D611" s="19" t="str">
        <f>Source!H542</f>
        <v>шт.</v>
      </c>
      <c r="E611" s="9">
        <f>Source!I542</f>
        <v>18</v>
      </c>
      <c r="F611" s="21"/>
      <c r="G611" s="20"/>
      <c r="H611" s="9"/>
      <c r="I611" s="9"/>
      <c r="J611" s="21"/>
      <c r="K611" s="21"/>
      <c r="Q611">
        <f>ROUND((Source!BZ542/100)*ROUND((Source!AF542*Source!AV542)*Source!I542, 2), 2)</f>
        <v>2651.99</v>
      </c>
      <c r="R611">
        <f>Source!X542</f>
        <v>2651.99</v>
      </c>
      <c r="S611">
        <f>ROUND((Source!CA542/100)*ROUND((Source!AF542*Source!AV542)*Source!I542, 2), 2)</f>
        <v>378.86</v>
      </c>
      <c r="T611">
        <f>Source!Y542</f>
        <v>378.86</v>
      </c>
      <c r="U611">
        <f>ROUND((175/100)*ROUND((Source!AE542*Source!AV542)*Source!I542, 2), 2)</f>
        <v>0</v>
      </c>
      <c r="V611">
        <f>ROUND((108/100)*ROUND(Source!CS542*Source!I542, 2), 2)</f>
        <v>0</v>
      </c>
    </row>
    <row r="612" spans="1:22" ht="14.25" x14ac:dyDescent="0.2">
      <c r="A612" s="18"/>
      <c r="B612" s="18"/>
      <c r="C612" s="18" t="s">
        <v>884</v>
      </c>
      <c r="D612" s="19"/>
      <c r="E612" s="9"/>
      <c r="F612" s="21">
        <f>Source!AO542</f>
        <v>202.38</v>
      </c>
      <c r="G612" s="20" t="str">
        <f>Source!DG542</f>
        <v>)*1,04</v>
      </c>
      <c r="H612" s="9">
        <f>Source!AV542</f>
        <v>1</v>
      </c>
      <c r="I612" s="9">
        <f>IF(Source!BA542&lt;&gt; 0, Source!BA542, 1)</f>
        <v>1</v>
      </c>
      <c r="J612" s="21">
        <f>Source!S542</f>
        <v>3788.55</v>
      </c>
      <c r="K612" s="21"/>
    </row>
    <row r="613" spans="1:22" ht="14.25" x14ac:dyDescent="0.2">
      <c r="A613" s="18"/>
      <c r="B613" s="18"/>
      <c r="C613" s="18" t="s">
        <v>886</v>
      </c>
      <c r="D613" s="19"/>
      <c r="E613" s="9"/>
      <c r="F613" s="21">
        <f>Source!AL542</f>
        <v>9.58</v>
      </c>
      <c r="G613" s="20" t="str">
        <f>Source!DD542</f>
        <v/>
      </c>
      <c r="H613" s="9">
        <f>Source!AW542</f>
        <v>1</v>
      </c>
      <c r="I613" s="9">
        <f>IF(Source!BC542&lt;&gt; 0, Source!BC542, 1)</f>
        <v>1</v>
      </c>
      <c r="J613" s="21">
        <f>Source!P542</f>
        <v>172.44</v>
      </c>
      <c r="K613" s="21"/>
    </row>
    <row r="614" spans="1:22" ht="14.25" x14ac:dyDescent="0.2">
      <c r="A614" s="18"/>
      <c r="B614" s="18"/>
      <c r="C614" s="18" t="s">
        <v>887</v>
      </c>
      <c r="D614" s="19" t="s">
        <v>888</v>
      </c>
      <c r="E614" s="9">
        <f>Source!AT542</f>
        <v>70</v>
      </c>
      <c r="F614" s="21"/>
      <c r="G614" s="20"/>
      <c r="H614" s="9"/>
      <c r="I614" s="9"/>
      <c r="J614" s="21">
        <f>SUM(R611:R613)</f>
        <v>2651.99</v>
      </c>
      <c r="K614" s="21"/>
    </row>
    <row r="615" spans="1:22" ht="14.25" x14ac:dyDescent="0.2">
      <c r="A615" s="18"/>
      <c r="B615" s="18"/>
      <c r="C615" s="18" t="s">
        <v>889</v>
      </c>
      <c r="D615" s="19" t="s">
        <v>888</v>
      </c>
      <c r="E615" s="9">
        <f>Source!AU542</f>
        <v>10</v>
      </c>
      <c r="F615" s="21"/>
      <c r="G615" s="20"/>
      <c r="H615" s="9"/>
      <c r="I615" s="9"/>
      <c r="J615" s="21">
        <f>SUM(T611:T614)</f>
        <v>378.86</v>
      </c>
      <c r="K615" s="21"/>
    </row>
    <row r="616" spans="1:22" ht="14.25" x14ac:dyDescent="0.2">
      <c r="A616" s="18"/>
      <c r="B616" s="18"/>
      <c r="C616" s="18" t="s">
        <v>890</v>
      </c>
      <c r="D616" s="19" t="s">
        <v>891</v>
      </c>
      <c r="E616" s="9">
        <f>Source!AQ542</f>
        <v>0.36</v>
      </c>
      <c r="F616" s="21"/>
      <c r="G616" s="20" t="str">
        <f>Source!DI542</f>
        <v>)*1,04</v>
      </c>
      <c r="H616" s="9">
        <f>Source!AV542</f>
        <v>1</v>
      </c>
      <c r="I616" s="9"/>
      <c r="J616" s="21"/>
      <c r="K616" s="21">
        <f>Source!U542</f>
        <v>6.7392000000000003</v>
      </c>
    </row>
    <row r="617" spans="1:22" ht="15" x14ac:dyDescent="0.25">
      <c r="A617" s="24"/>
      <c r="B617" s="24"/>
      <c r="C617" s="24"/>
      <c r="D617" s="24"/>
      <c r="E617" s="24"/>
      <c r="F617" s="24"/>
      <c r="G617" s="24"/>
      <c r="H617" s="24"/>
      <c r="I617" s="41">
        <f>J612+J613+J614+J615</f>
        <v>6991.8399999999992</v>
      </c>
      <c r="J617" s="41"/>
      <c r="K617" s="25">
        <f>IF(Source!I542&lt;&gt;0, ROUND(I617/Source!I542, 2), 0)</f>
        <v>388.44</v>
      </c>
      <c r="P617" s="23">
        <f>I617</f>
        <v>6991.8399999999992</v>
      </c>
    </row>
    <row r="618" spans="1:22" ht="150.75" x14ac:dyDescent="0.2">
      <c r="A618" s="18">
        <v>67</v>
      </c>
      <c r="B618" s="18" t="s">
        <v>900</v>
      </c>
      <c r="C618" s="18" t="s">
        <v>901</v>
      </c>
      <c r="D618" s="19" t="str">
        <f>Source!H545</f>
        <v>шт.</v>
      </c>
      <c r="E618" s="9">
        <f>Source!I545</f>
        <v>267</v>
      </c>
      <c r="F618" s="21"/>
      <c r="G618" s="20"/>
      <c r="H618" s="9"/>
      <c r="I618" s="9"/>
      <c r="J618" s="21"/>
      <c r="K618" s="21"/>
      <c r="Q618">
        <f>ROUND((Source!BZ545/100)*ROUND((Source!AF545*Source!AV545)*Source!I545, 2), 2)</f>
        <v>19668.91</v>
      </c>
      <c r="R618">
        <f>Source!X545</f>
        <v>19668.91</v>
      </c>
      <c r="S618">
        <f>ROUND((Source!CA545/100)*ROUND((Source!AF545*Source!AV545)*Source!I545, 2), 2)</f>
        <v>2809.84</v>
      </c>
      <c r="T618">
        <f>Source!Y545</f>
        <v>2809.84</v>
      </c>
      <c r="U618">
        <f>ROUND((175/100)*ROUND((Source!AE545*Source!AV545)*Source!I545, 2), 2)</f>
        <v>0</v>
      </c>
      <c r="V618">
        <f>ROUND((108/100)*ROUND(Source!CS545*Source!I545, 2), 2)</f>
        <v>0</v>
      </c>
    </row>
    <row r="619" spans="1:22" x14ac:dyDescent="0.2">
      <c r="C619" s="22" t="str">
        <f>"Объем: "&amp;Source!I545&amp;"=48+"&amp;"16+"&amp;"34+"&amp;"7+"&amp;"113+"&amp;"26+"&amp;"4+"&amp;"6+"&amp;"1+"&amp;"12"</f>
        <v>Объем: 267=48+16+34+7+113+26+4+6+1+12</v>
      </c>
    </row>
    <row r="620" spans="1:22" ht="14.25" x14ac:dyDescent="0.2">
      <c r="A620" s="18"/>
      <c r="B620" s="18"/>
      <c r="C620" s="18" t="s">
        <v>884</v>
      </c>
      <c r="D620" s="19"/>
      <c r="E620" s="9"/>
      <c r="F620" s="21">
        <f>Source!AO545</f>
        <v>101.19</v>
      </c>
      <c r="G620" s="20" t="str">
        <f>Source!DG545</f>
        <v>)*1,04</v>
      </c>
      <c r="H620" s="9">
        <f>Source!AV545</f>
        <v>1</v>
      </c>
      <c r="I620" s="9">
        <f>IF(Source!BA545&lt;&gt; 0, Source!BA545, 1)</f>
        <v>1</v>
      </c>
      <c r="J620" s="21">
        <f>Source!S545</f>
        <v>28098.44</v>
      </c>
      <c r="K620" s="21"/>
    </row>
    <row r="621" spans="1:22" ht="14.25" x14ac:dyDescent="0.2">
      <c r="A621" s="18"/>
      <c r="B621" s="18"/>
      <c r="C621" s="18" t="s">
        <v>886</v>
      </c>
      <c r="D621" s="19"/>
      <c r="E621" s="9"/>
      <c r="F621" s="21">
        <f>Source!AL545</f>
        <v>1.26</v>
      </c>
      <c r="G621" s="20" t="str">
        <f>Source!DD545</f>
        <v/>
      </c>
      <c r="H621" s="9">
        <f>Source!AW545</f>
        <v>1</v>
      </c>
      <c r="I621" s="9">
        <f>IF(Source!BC545&lt;&gt; 0, Source!BC545, 1)</f>
        <v>1</v>
      </c>
      <c r="J621" s="21">
        <f>Source!P545</f>
        <v>336.42</v>
      </c>
      <c r="K621" s="21"/>
    </row>
    <row r="622" spans="1:22" ht="14.25" x14ac:dyDescent="0.2">
      <c r="A622" s="18"/>
      <c r="B622" s="18"/>
      <c r="C622" s="18" t="s">
        <v>887</v>
      </c>
      <c r="D622" s="19" t="s">
        <v>888</v>
      </c>
      <c r="E622" s="9">
        <f>Source!AT545</f>
        <v>70</v>
      </c>
      <c r="F622" s="21"/>
      <c r="G622" s="20"/>
      <c r="H622" s="9"/>
      <c r="I622" s="9"/>
      <c r="J622" s="21">
        <f>SUM(R618:R621)</f>
        <v>19668.91</v>
      </c>
      <c r="K622" s="21"/>
    </row>
    <row r="623" spans="1:22" ht="14.25" x14ac:dyDescent="0.2">
      <c r="A623" s="18"/>
      <c r="B623" s="18"/>
      <c r="C623" s="18" t="s">
        <v>889</v>
      </c>
      <c r="D623" s="19" t="s">
        <v>888</v>
      </c>
      <c r="E623" s="9">
        <f>Source!AU545</f>
        <v>10</v>
      </c>
      <c r="F623" s="21"/>
      <c r="G623" s="20"/>
      <c r="H623" s="9"/>
      <c r="I623" s="9"/>
      <c r="J623" s="21">
        <f>SUM(T618:T622)</f>
        <v>2809.84</v>
      </c>
      <c r="K623" s="21"/>
    </row>
    <row r="624" spans="1:22" ht="14.25" x14ac:dyDescent="0.2">
      <c r="A624" s="18"/>
      <c r="B624" s="18"/>
      <c r="C624" s="18" t="s">
        <v>890</v>
      </c>
      <c r="D624" s="19" t="s">
        <v>891</v>
      </c>
      <c r="E624" s="9">
        <f>Source!AQ545</f>
        <v>0.18</v>
      </c>
      <c r="F624" s="21"/>
      <c r="G624" s="20" t="str">
        <f>Source!DI545</f>
        <v>)*1,04</v>
      </c>
      <c r="H624" s="9">
        <f>Source!AV545</f>
        <v>1</v>
      </c>
      <c r="I624" s="9"/>
      <c r="J624" s="21"/>
      <c r="K624" s="21">
        <f>Source!U545</f>
        <v>49.982399999999998</v>
      </c>
    </row>
    <row r="625" spans="1:22" ht="15" x14ac:dyDescent="0.25">
      <c r="A625" s="24"/>
      <c r="B625" s="24"/>
      <c r="C625" s="24"/>
      <c r="D625" s="24"/>
      <c r="E625" s="24"/>
      <c r="F625" s="24"/>
      <c r="G625" s="24"/>
      <c r="H625" s="24"/>
      <c r="I625" s="41">
        <f>J620+J621+J622+J623</f>
        <v>50913.61</v>
      </c>
      <c r="J625" s="41"/>
      <c r="K625" s="25">
        <f>IF(Source!I545&lt;&gt;0, ROUND(I625/Source!I545, 2), 0)</f>
        <v>190.69</v>
      </c>
      <c r="P625" s="23">
        <f>I625</f>
        <v>50913.61</v>
      </c>
    </row>
    <row r="626" spans="1:22" ht="165" x14ac:dyDescent="0.2">
      <c r="A626" s="18">
        <v>68</v>
      </c>
      <c r="B626" s="18" t="s">
        <v>902</v>
      </c>
      <c r="C626" s="18" t="s">
        <v>903</v>
      </c>
      <c r="D626" s="19" t="str">
        <f>Source!H546</f>
        <v>шт.</v>
      </c>
      <c r="E626" s="9">
        <f>Source!I546</f>
        <v>64</v>
      </c>
      <c r="F626" s="21"/>
      <c r="G626" s="20"/>
      <c r="H626" s="9"/>
      <c r="I626" s="9"/>
      <c r="J626" s="21"/>
      <c r="K626" s="21"/>
      <c r="Q626">
        <f>ROUND((Source!BZ546/100)*ROUND((Source!AF546*Source!AV546)*Source!I546, 2), 2)</f>
        <v>7857.74</v>
      </c>
      <c r="R626">
        <f>Source!X546</f>
        <v>7857.74</v>
      </c>
      <c r="S626">
        <f>ROUND((Source!CA546/100)*ROUND((Source!AF546*Source!AV546)*Source!I546, 2), 2)</f>
        <v>1122.53</v>
      </c>
      <c r="T626">
        <f>Source!Y546</f>
        <v>1122.53</v>
      </c>
      <c r="U626">
        <f>ROUND((175/100)*ROUND((Source!AE546*Source!AV546)*Source!I546, 2), 2)</f>
        <v>0</v>
      </c>
      <c r="V626">
        <f>ROUND((108/100)*ROUND(Source!CS546*Source!I546, 2), 2)</f>
        <v>0</v>
      </c>
    </row>
    <row r="627" spans="1:22" ht="14.25" x14ac:dyDescent="0.2">
      <c r="A627" s="18"/>
      <c r="B627" s="18"/>
      <c r="C627" s="18" t="s">
        <v>884</v>
      </c>
      <c r="D627" s="19"/>
      <c r="E627" s="9"/>
      <c r="F627" s="21">
        <f>Source!AO546</f>
        <v>168.65</v>
      </c>
      <c r="G627" s="20" t="str">
        <f>Source!DG546</f>
        <v>)*1,04</v>
      </c>
      <c r="H627" s="9">
        <f>Source!AV546</f>
        <v>1</v>
      </c>
      <c r="I627" s="9">
        <f>IF(Source!BA546&lt;&gt; 0, Source!BA546, 1)</f>
        <v>1</v>
      </c>
      <c r="J627" s="21">
        <f>Source!S546</f>
        <v>11225.34</v>
      </c>
      <c r="K627" s="21"/>
    </row>
    <row r="628" spans="1:22" ht="14.25" x14ac:dyDescent="0.2">
      <c r="A628" s="18"/>
      <c r="B628" s="18"/>
      <c r="C628" s="18" t="s">
        <v>886</v>
      </c>
      <c r="D628" s="19"/>
      <c r="E628" s="9"/>
      <c r="F628" s="21">
        <f>Source!AL546</f>
        <v>0.63</v>
      </c>
      <c r="G628" s="20" t="str">
        <f>Source!DD546</f>
        <v/>
      </c>
      <c r="H628" s="9">
        <f>Source!AW546</f>
        <v>1</v>
      </c>
      <c r="I628" s="9">
        <f>IF(Source!BC546&lt;&gt; 0, Source!BC546, 1)</f>
        <v>1</v>
      </c>
      <c r="J628" s="21">
        <f>Source!P546</f>
        <v>40.32</v>
      </c>
      <c r="K628" s="21"/>
    </row>
    <row r="629" spans="1:22" ht="14.25" x14ac:dyDescent="0.2">
      <c r="A629" s="18"/>
      <c r="B629" s="18"/>
      <c r="C629" s="18" t="s">
        <v>887</v>
      </c>
      <c r="D629" s="19" t="s">
        <v>888</v>
      </c>
      <c r="E629" s="9">
        <f>Source!AT546</f>
        <v>70</v>
      </c>
      <c r="F629" s="21"/>
      <c r="G629" s="20"/>
      <c r="H629" s="9"/>
      <c r="I629" s="9"/>
      <c r="J629" s="21">
        <f>SUM(R626:R628)</f>
        <v>7857.74</v>
      </c>
      <c r="K629" s="21"/>
    </row>
    <row r="630" spans="1:22" ht="14.25" x14ac:dyDescent="0.2">
      <c r="A630" s="18"/>
      <c r="B630" s="18"/>
      <c r="C630" s="18" t="s">
        <v>889</v>
      </c>
      <c r="D630" s="19" t="s">
        <v>888</v>
      </c>
      <c r="E630" s="9">
        <f>Source!AU546</f>
        <v>10</v>
      </c>
      <c r="F630" s="21"/>
      <c r="G630" s="20"/>
      <c r="H630" s="9"/>
      <c r="I630" s="9"/>
      <c r="J630" s="21">
        <f>SUM(T626:T629)</f>
        <v>1122.53</v>
      </c>
      <c r="K630" s="21"/>
    </row>
    <row r="631" spans="1:22" ht="14.25" x14ac:dyDescent="0.2">
      <c r="A631" s="18"/>
      <c r="B631" s="18"/>
      <c r="C631" s="18" t="s">
        <v>890</v>
      </c>
      <c r="D631" s="19" t="s">
        <v>891</v>
      </c>
      <c r="E631" s="9">
        <f>Source!AQ546</f>
        <v>0.3</v>
      </c>
      <c r="F631" s="21"/>
      <c r="G631" s="20" t="str">
        <f>Source!DI546</f>
        <v>)*1,04</v>
      </c>
      <c r="H631" s="9">
        <f>Source!AV546</f>
        <v>1</v>
      </c>
      <c r="I631" s="9"/>
      <c r="J631" s="21"/>
      <c r="K631" s="21">
        <f>Source!U546</f>
        <v>19.968</v>
      </c>
    </row>
    <row r="632" spans="1:22" ht="15" x14ac:dyDescent="0.25">
      <c r="A632" s="24"/>
      <c r="B632" s="24"/>
      <c r="C632" s="24"/>
      <c r="D632" s="24"/>
      <c r="E632" s="24"/>
      <c r="F632" s="24"/>
      <c r="G632" s="24"/>
      <c r="H632" s="24"/>
      <c r="I632" s="41">
        <f>J627+J628+J629+J630</f>
        <v>20245.93</v>
      </c>
      <c r="J632" s="41"/>
      <c r="K632" s="25">
        <f>IF(Source!I546&lt;&gt;0, ROUND(I632/Source!I546, 2), 0)</f>
        <v>316.33999999999997</v>
      </c>
      <c r="P632" s="23">
        <f>I632</f>
        <v>20245.93</v>
      </c>
    </row>
    <row r="633" spans="1:22" ht="108" x14ac:dyDescent="0.2">
      <c r="A633" s="18">
        <v>69</v>
      </c>
      <c r="B633" s="18" t="s">
        <v>904</v>
      </c>
      <c r="C633" s="18" t="s">
        <v>905</v>
      </c>
      <c r="D633" s="19" t="str">
        <f>Source!H547</f>
        <v>шт.</v>
      </c>
      <c r="E633" s="9">
        <f>Source!I547</f>
        <v>13</v>
      </c>
      <c r="F633" s="21"/>
      <c r="G633" s="20"/>
      <c r="H633" s="9"/>
      <c r="I633" s="9"/>
      <c r="J633" s="21"/>
      <c r="K633" s="21"/>
      <c r="Q633">
        <f>ROUND((Source!BZ547/100)*ROUND((Source!AF547*Source!AV547)*Source!I547, 2), 2)</f>
        <v>1702.58</v>
      </c>
      <c r="R633">
        <f>Source!X547</f>
        <v>1702.58</v>
      </c>
      <c r="S633">
        <f>ROUND((Source!CA547/100)*ROUND((Source!AF547*Source!AV547)*Source!I547, 2), 2)</f>
        <v>243.23</v>
      </c>
      <c r="T633">
        <f>Source!Y547</f>
        <v>243.23</v>
      </c>
      <c r="U633">
        <f>ROUND((175/100)*ROUND((Source!AE547*Source!AV547)*Source!I547, 2), 2)</f>
        <v>0</v>
      </c>
      <c r="V633">
        <f>ROUND((108/100)*ROUND(Source!CS547*Source!I547, 2), 2)</f>
        <v>0</v>
      </c>
    </row>
    <row r="634" spans="1:22" ht="14.25" x14ac:dyDescent="0.2">
      <c r="A634" s="18"/>
      <c r="B634" s="18"/>
      <c r="C634" s="18" t="s">
        <v>884</v>
      </c>
      <c r="D634" s="19"/>
      <c r="E634" s="9"/>
      <c r="F634" s="21">
        <f>Source!AO547</f>
        <v>179.9</v>
      </c>
      <c r="G634" s="20" t="str">
        <f>Source!DG547</f>
        <v>)*1,04</v>
      </c>
      <c r="H634" s="9">
        <f>Source!AV547</f>
        <v>1</v>
      </c>
      <c r="I634" s="9">
        <f>IF(Source!BA547&lt;&gt; 0, Source!BA547, 1)</f>
        <v>1</v>
      </c>
      <c r="J634" s="21">
        <f>Source!S547</f>
        <v>2432.25</v>
      </c>
      <c r="K634" s="21"/>
    </row>
    <row r="635" spans="1:22" ht="14.25" x14ac:dyDescent="0.2">
      <c r="A635" s="18"/>
      <c r="B635" s="18"/>
      <c r="C635" s="18" t="s">
        <v>886</v>
      </c>
      <c r="D635" s="19"/>
      <c r="E635" s="9"/>
      <c r="F635" s="21">
        <f>Source!AL547</f>
        <v>9.58</v>
      </c>
      <c r="G635" s="20" t="str">
        <f>Source!DD547</f>
        <v/>
      </c>
      <c r="H635" s="9">
        <f>Source!AW547</f>
        <v>1</v>
      </c>
      <c r="I635" s="9">
        <f>IF(Source!BC547&lt;&gt; 0, Source!BC547, 1)</f>
        <v>1</v>
      </c>
      <c r="J635" s="21">
        <f>Source!P547</f>
        <v>124.54</v>
      </c>
      <c r="K635" s="21"/>
    </row>
    <row r="636" spans="1:22" ht="14.25" x14ac:dyDescent="0.2">
      <c r="A636" s="18"/>
      <c r="B636" s="18"/>
      <c r="C636" s="18" t="s">
        <v>887</v>
      </c>
      <c r="D636" s="19" t="s">
        <v>888</v>
      </c>
      <c r="E636" s="9">
        <f>Source!AT547</f>
        <v>70</v>
      </c>
      <c r="F636" s="21"/>
      <c r="G636" s="20"/>
      <c r="H636" s="9"/>
      <c r="I636" s="9"/>
      <c r="J636" s="21">
        <f>SUM(R633:R635)</f>
        <v>1702.58</v>
      </c>
      <c r="K636" s="21"/>
    </row>
    <row r="637" spans="1:22" ht="14.25" x14ac:dyDescent="0.2">
      <c r="A637" s="18"/>
      <c r="B637" s="18"/>
      <c r="C637" s="18" t="s">
        <v>889</v>
      </c>
      <c r="D637" s="19" t="s">
        <v>888</v>
      </c>
      <c r="E637" s="9">
        <f>Source!AU547</f>
        <v>10</v>
      </c>
      <c r="F637" s="21"/>
      <c r="G637" s="20"/>
      <c r="H637" s="9"/>
      <c r="I637" s="9"/>
      <c r="J637" s="21">
        <f>SUM(T633:T636)</f>
        <v>243.23</v>
      </c>
      <c r="K637" s="21"/>
    </row>
    <row r="638" spans="1:22" ht="14.25" x14ac:dyDescent="0.2">
      <c r="A638" s="18"/>
      <c r="B638" s="18"/>
      <c r="C638" s="18" t="s">
        <v>890</v>
      </c>
      <c r="D638" s="19" t="s">
        <v>891</v>
      </c>
      <c r="E638" s="9">
        <f>Source!AQ547</f>
        <v>0.32</v>
      </c>
      <c r="F638" s="21"/>
      <c r="G638" s="20" t="str">
        <f>Source!DI547</f>
        <v>)*1,04</v>
      </c>
      <c r="H638" s="9">
        <f>Source!AV547</f>
        <v>1</v>
      </c>
      <c r="I638" s="9"/>
      <c r="J638" s="21"/>
      <c r="K638" s="21">
        <f>Source!U547</f>
        <v>4.3264000000000005</v>
      </c>
    </row>
    <row r="639" spans="1:22" ht="15" x14ac:dyDescent="0.25">
      <c r="A639" s="24"/>
      <c r="B639" s="24"/>
      <c r="C639" s="24"/>
      <c r="D639" s="24"/>
      <c r="E639" s="24"/>
      <c r="F639" s="24"/>
      <c r="G639" s="24"/>
      <c r="H639" s="24"/>
      <c r="I639" s="41">
        <f>J634+J635+J636+J637</f>
        <v>4502.5999999999995</v>
      </c>
      <c r="J639" s="41"/>
      <c r="K639" s="25">
        <f>IF(Source!I547&lt;&gt;0, ROUND(I639/Source!I547, 2), 0)</f>
        <v>346.35</v>
      </c>
      <c r="P639" s="23">
        <f>I639</f>
        <v>4502.5999999999995</v>
      </c>
    </row>
    <row r="640" spans="1:22" ht="108" x14ac:dyDescent="0.2">
      <c r="A640" s="18">
        <v>70</v>
      </c>
      <c r="B640" s="18" t="s">
        <v>904</v>
      </c>
      <c r="C640" s="18" t="s">
        <v>906</v>
      </c>
      <c r="D640" s="19" t="str">
        <f>Source!H548</f>
        <v>шт.</v>
      </c>
      <c r="E640" s="9">
        <f>Source!I548</f>
        <v>42</v>
      </c>
      <c r="F640" s="21"/>
      <c r="G640" s="20"/>
      <c r="H640" s="9"/>
      <c r="I640" s="9"/>
      <c r="J640" s="21"/>
      <c r="K640" s="21"/>
      <c r="Q640">
        <f>ROUND((Source!BZ548/100)*ROUND((Source!AF548*Source!AV548)*Source!I548, 2), 2)</f>
        <v>5500.62</v>
      </c>
      <c r="R640">
        <f>Source!X548</f>
        <v>5500.62</v>
      </c>
      <c r="S640">
        <f>ROUND((Source!CA548/100)*ROUND((Source!AF548*Source!AV548)*Source!I548, 2), 2)</f>
        <v>785.8</v>
      </c>
      <c r="T640">
        <f>Source!Y548</f>
        <v>785.8</v>
      </c>
      <c r="U640">
        <f>ROUND((175/100)*ROUND((Source!AE548*Source!AV548)*Source!I548, 2), 2)</f>
        <v>0</v>
      </c>
      <c r="V640">
        <f>ROUND((108/100)*ROUND(Source!CS548*Source!I548, 2), 2)</f>
        <v>0</v>
      </c>
    </row>
    <row r="641" spans="1:22" ht="14.25" x14ac:dyDescent="0.2">
      <c r="A641" s="18"/>
      <c r="B641" s="18"/>
      <c r="C641" s="18" t="s">
        <v>884</v>
      </c>
      <c r="D641" s="19"/>
      <c r="E641" s="9"/>
      <c r="F641" s="21">
        <f>Source!AO548</f>
        <v>179.9</v>
      </c>
      <c r="G641" s="20" t="str">
        <f>Source!DG548</f>
        <v>)*1,04</v>
      </c>
      <c r="H641" s="9">
        <f>Source!AV548</f>
        <v>1</v>
      </c>
      <c r="I641" s="9">
        <f>IF(Source!BA548&lt;&gt; 0, Source!BA548, 1)</f>
        <v>1</v>
      </c>
      <c r="J641" s="21">
        <f>Source!S548</f>
        <v>7858.03</v>
      </c>
      <c r="K641" s="21"/>
    </row>
    <row r="642" spans="1:22" ht="14.25" x14ac:dyDescent="0.2">
      <c r="A642" s="18"/>
      <c r="B642" s="18"/>
      <c r="C642" s="18" t="s">
        <v>886</v>
      </c>
      <c r="D642" s="19"/>
      <c r="E642" s="9"/>
      <c r="F642" s="21">
        <f>Source!AL548</f>
        <v>9.58</v>
      </c>
      <c r="G642" s="20" t="str">
        <f>Source!DD548</f>
        <v/>
      </c>
      <c r="H642" s="9">
        <f>Source!AW548</f>
        <v>1</v>
      </c>
      <c r="I642" s="9">
        <f>IF(Source!BC548&lt;&gt; 0, Source!BC548, 1)</f>
        <v>1</v>
      </c>
      <c r="J642" s="21">
        <f>Source!P548</f>
        <v>402.36</v>
      </c>
      <c r="K642" s="21"/>
    </row>
    <row r="643" spans="1:22" ht="14.25" x14ac:dyDescent="0.2">
      <c r="A643" s="18"/>
      <c r="B643" s="18"/>
      <c r="C643" s="18" t="s">
        <v>887</v>
      </c>
      <c r="D643" s="19" t="s">
        <v>888</v>
      </c>
      <c r="E643" s="9">
        <f>Source!AT548</f>
        <v>70</v>
      </c>
      <c r="F643" s="21"/>
      <c r="G643" s="20"/>
      <c r="H643" s="9"/>
      <c r="I643" s="9"/>
      <c r="J643" s="21">
        <f>SUM(R640:R642)</f>
        <v>5500.62</v>
      </c>
      <c r="K643" s="21"/>
    </row>
    <row r="644" spans="1:22" ht="14.25" x14ac:dyDescent="0.2">
      <c r="A644" s="18"/>
      <c r="B644" s="18"/>
      <c r="C644" s="18" t="s">
        <v>889</v>
      </c>
      <c r="D644" s="19" t="s">
        <v>888</v>
      </c>
      <c r="E644" s="9">
        <f>Source!AU548</f>
        <v>10</v>
      </c>
      <c r="F644" s="21"/>
      <c r="G644" s="20"/>
      <c r="H644" s="9"/>
      <c r="I644" s="9"/>
      <c r="J644" s="21">
        <f>SUM(T640:T643)</f>
        <v>785.8</v>
      </c>
      <c r="K644" s="21"/>
    </row>
    <row r="645" spans="1:22" ht="14.25" x14ac:dyDescent="0.2">
      <c r="A645" s="18"/>
      <c r="B645" s="18"/>
      <c r="C645" s="18" t="s">
        <v>890</v>
      </c>
      <c r="D645" s="19" t="s">
        <v>891</v>
      </c>
      <c r="E645" s="9">
        <f>Source!AQ548</f>
        <v>0.32</v>
      </c>
      <c r="F645" s="21"/>
      <c r="G645" s="20" t="str">
        <f>Source!DI548</f>
        <v>)*1,04</v>
      </c>
      <c r="H645" s="9">
        <f>Source!AV548</f>
        <v>1</v>
      </c>
      <c r="I645" s="9"/>
      <c r="J645" s="21"/>
      <c r="K645" s="21">
        <f>Source!U548</f>
        <v>13.977600000000002</v>
      </c>
    </row>
    <row r="646" spans="1:22" ht="15" x14ac:dyDescent="0.25">
      <c r="A646" s="24"/>
      <c r="B646" s="24"/>
      <c r="C646" s="24"/>
      <c r="D646" s="24"/>
      <c r="E646" s="24"/>
      <c r="F646" s="24"/>
      <c r="G646" s="24"/>
      <c r="H646" s="24"/>
      <c r="I646" s="41">
        <f>J641+J642+J643+J644</f>
        <v>14546.809999999998</v>
      </c>
      <c r="J646" s="41"/>
      <c r="K646" s="25">
        <f>IF(Source!I548&lt;&gt;0, ROUND(I646/Source!I548, 2), 0)</f>
        <v>346.35</v>
      </c>
      <c r="P646" s="23">
        <f>I646</f>
        <v>14546.809999999998</v>
      </c>
    </row>
    <row r="647" spans="1:22" ht="108" x14ac:dyDescent="0.2">
      <c r="A647" s="18">
        <v>71</v>
      </c>
      <c r="B647" s="18" t="s">
        <v>898</v>
      </c>
      <c r="C647" s="18" t="s">
        <v>899</v>
      </c>
      <c r="D647" s="19" t="str">
        <f>Source!H549</f>
        <v>шт.</v>
      </c>
      <c r="E647" s="9">
        <f>Source!I549</f>
        <v>21</v>
      </c>
      <c r="F647" s="21"/>
      <c r="G647" s="20"/>
      <c r="H647" s="9"/>
      <c r="I647" s="9"/>
      <c r="J647" s="21"/>
      <c r="K647" s="21"/>
      <c r="Q647">
        <f>ROUND((Source!BZ549/100)*ROUND((Source!AF549*Source!AV549)*Source!I549, 2), 2)</f>
        <v>3093.99</v>
      </c>
      <c r="R647">
        <f>Source!X549</f>
        <v>3093.99</v>
      </c>
      <c r="S647">
        <f>ROUND((Source!CA549/100)*ROUND((Source!AF549*Source!AV549)*Source!I549, 2), 2)</f>
        <v>442</v>
      </c>
      <c r="T647">
        <f>Source!Y549</f>
        <v>442</v>
      </c>
      <c r="U647">
        <f>ROUND((175/100)*ROUND((Source!AE549*Source!AV549)*Source!I549, 2), 2)</f>
        <v>0</v>
      </c>
      <c r="V647">
        <f>ROUND((108/100)*ROUND(Source!CS549*Source!I549, 2), 2)</f>
        <v>0</v>
      </c>
    </row>
    <row r="648" spans="1:22" ht="14.25" x14ac:dyDescent="0.2">
      <c r="A648" s="18"/>
      <c r="B648" s="18"/>
      <c r="C648" s="18" t="s">
        <v>884</v>
      </c>
      <c r="D648" s="19"/>
      <c r="E648" s="9"/>
      <c r="F648" s="21">
        <f>Source!AO549</f>
        <v>202.38</v>
      </c>
      <c r="G648" s="20" t="str">
        <f>Source!DG549</f>
        <v>)*1,04</v>
      </c>
      <c r="H648" s="9">
        <f>Source!AV549</f>
        <v>1</v>
      </c>
      <c r="I648" s="9">
        <f>IF(Source!BA549&lt;&gt; 0, Source!BA549, 1)</f>
        <v>1</v>
      </c>
      <c r="J648" s="21">
        <f>Source!S549</f>
        <v>4419.9799999999996</v>
      </c>
      <c r="K648" s="21"/>
    </row>
    <row r="649" spans="1:22" ht="14.25" x14ac:dyDescent="0.2">
      <c r="A649" s="18"/>
      <c r="B649" s="18"/>
      <c r="C649" s="18" t="s">
        <v>886</v>
      </c>
      <c r="D649" s="19"/>
      <c r="E649" s="9"/>
      <c r="F649" s="21">
        <f>Source!AL549</f>
        <v>9.58</v>
      </c>
      <c r="G649" s="20" t="str">
        <f>Source!DD549</f>
        <v/>
      </c>
      <c r="H649" s="9">
        <f>Source!AW549</f>
        <v>1</v>
      </c>
      <c r="I649" s="9">
        <f>IF(Source!BC549&lt;&gt; 0, Source!BC549, 1)</f>
        <v>1</v>
      </c>
      <c r="J649" s="21">
        <f>Source!P549</f>
        <v>201.18</v>
      </c>
      <c r="K649" s="21"/>
    </row>
    <row r="650" spans="1:22" ht="14.25" x14ac:dyDescent="0.2">
      <c r="A650" s="18"/>
      <c r="B650" s="18"/>
      <c r="C650" s="18" t="s">
        <v>887</v>
      </c>
      <c r="D650" s="19" t="s">
        <v>888</v>
      </c>
      <c r="E650" s="9">
        <f>Source!AT549</f>
        <v>70</v>
      </c>
      <c r="F650" s="21"/>
      <c r="G650" s="20"/>
      <c r="H650" s="9"/>
      <c r="I650" s="9"/>
      <c r="J650" s="21">
        <f>SUM(R647:R649)</f>
        <v>3093.99</v>
      </c>
      <c r="K650" s="21"/>
    </row>
    <row r="651" spans="1:22" ht="14.25" x14ac:dyDescent="0.2">
      <c r="A651" s="18"/>
      <c r="B651" s="18"/>
      <c r="C651" s="18" t="s">
        <v>889</v>
      </c>
      <c r="D651" s="19" t="s">
        <v>888</v>
      </c>
      <c r="E651" s="9">
        <f>Source!AU549</f>
        <v>10</v>
      </c>
      <c r="F651" s="21"/>
      <c r="G651" s="20"/>
      <c r="H651" s="9"/>
      <c r="I651" s="9"/>
      <c r="J651" s="21">
        <f>SUM(T647:T650)</f>
        <v>442</v>
      </c>
      <c r="K651" s="21"/>
    </row>
    <row r="652" spans="1:22" ht="14.25" x14ac:dyDescent="0.2">
      <c r="A652" s="18"/>
      <c r="B652" s="18"/>
      <c r="C652" s="18" t="s">
        <v>890</v>
      </c>
      <c r="D652" s="19" t="s">
        <v>891</v>
      </c>
      <c r="E652" s="9">
        <f>Source!AQ549</f>
        <v>0.36</v>
      </c>
      <c r="F652" s="21"/>
      <c r="G652" s="20" t="str">
        <f>Source!DI549</f>
        <v>)*1,04</v>
      </c>
      <c r="H652" s="9">
        <f>Source!AV549</f>
        <v>1</v>
      </c>
      <c r="I652" s="9"/>
      <c r="J652" s="21"/>
      <c r="K652" s="21">
        <f>Source!U549</f>
        <v>7.8624000000000001</v>
      </c>
    </row>
    <row r="653" spans="1:22" ht="15" x14ac:dyDescent="0.25">
      <c r="A653" s="24"/>
      <c r="B653" s="24"/>
      <c r="C653" s="24"/>
      <c r="D653" s="24"/>
      <c r="E653" s="24"/>
      <c r="F653" s="24"/>
      <c r="G653" s="24"/>
      <c r="H653" s="24"/>
      <c r="I653" s="41">
        <f>J648+J649+J650+J651</f>
        <v>8157.15</v>
      </c>
      <c r="J653" s="41"/>
      <c r="K653" s="25">
        <f>IF(Source!I549&lt;&gt;0, ROUND(I653/Source!I549, 2), 0)</f>
        <v>388.44</v>
      </c>
      <c r="P653" s="23">
        <f>I653</f>
        <v>8157.15</v>
      </c>
    </row>
    <row r="654" spans="1:22" ht="108" x14ac:dyDescent="0.2">
      <c r="A654" s="18">
        <v>72</v>
      </c>
      <c r="B654" s="18" t="s">
        <v>907</v>
      </c>
      <c r="C654" s="18" t="s">
        <v>908</v>
      </c>
      <c r="D654" s="19" t="str">
        <f>Source!H551</f>
        <v>шт.</v>
      </c>
      <c r="E654" s="9">
        <f>Source!I551</f>
        <v>235</v>
      </c>
      <c r="F654" s="21"/>
      <c r="G654" s="20"/>
      <c r="H654" s="9"/>
      <c r="I654" s="9"/>
      <c r="J654" s="21"/>
      <c r="K654" s="21"/>
      <c r="Q654">
        <f>ROUND((Source!BZ551/100)*ROUND((Source!AF551*Source!AV551)*Source!I551, 2), 2)</f>
        <v>17311.59</v>
      </c>
      <c r="R654">
        <f>Source!X551</f>
        <v>17311.59</v>
      </c>
      <c r="S654">
        <f>ROUND((Source!CA551/100)*ROUND((Source!AF551*Source!AV551)*Source!I551, 2), 2)</f>
        <v>2473.08</v>
      </c>
      <c r="T654">
        <f>Source!Y551</f>
        <v>2473.08</v>
      </c>
      <c r="U654">
        <f>ROUND((175/100)*ROUND((Source!AE551*Source!AV551)*Source!I551, 2), 2)</f>
        <v>0</v>
      </c>
      <c r="V654">
        <f>ROUND((108/100)*ROUND(Source!CS551*Source!I551, 2), 2)</f>
        <v>0</v>
      </c>
    </row>
    <row r="655" spans="1:22" x14ac:dyDescent="0.2">
      <c r="C655" s="22" t="str">
        <f>"Объем: "&amp;Source!I551&amp;"=12+"&amp;"8+"&amp;"215"</f>
        <v>Объем: 235=12+8+215</v>
      </c>
    </row>
    <row r="656" spans="1:22" ht="14.25" x14ac:dyDescent="0.2">
      <c r="A656" s="18"/>
      <c r="B656" s="18"/>
      <c r="C656" s="18" t="s">
        <v>884</v>
      </c>
      <c r="D656" s="19"/>
      <c r="E656" s="9"/>
      <c r="F656" s="21">
        <f>Source!AO551</f>
        <v>101.19</v>
      </c>
      <c r="G656" s="20" t="str">
        <f>Source!DG551</f>
        <v>*1,04</v>
      </c>
      <c r="H656" s="9">
        <f>Source!AV551</f>
        <v>1</v>
      </c>
      <c r="I656" s="9">
        <f>IF(Source!BA551&lt;&gt; 0, Source!BA551, 1)</f>
        <v>1</v>
      </c>
      <c r="J656" s="21">
        <f>Source!S551</f>
        <v>24730.84</v>
      </c>
      <c r="K656" s="21"/>
    </row>
    <row r="657" spans="1:22" ht="14.25" x14ac:dyDescent="0.2">
      <c r="A657" s="18"/>
      <c r="B657" s="18"/>
      <c r="C657" s="18" t="s">
        <v>886</v>
      </c>
      <c r="D657" s="19"/>
      <c r="E657" s="9"/>
      <c r="F657" s="21">
        <f>Source!AL551</f>
        <v>0.94</v>
      </c>
      <c r="G657" s="20" t="str">
        <f>Source!DD551</f>
        <v/>
      </c>
      <c r="H657" s="9">
        <f>Source!AW551</f>
        <v>1</v>
      </c>
      <c r="I657" s="9">
        <f>IF(Source!BC551&lt;&gt; 0, Source!BC551, 1)</f>
        <v>1</v>
      </c>
      <c r="J657" s="21">
        <f>Source!P551</f>
        <v>220.9</v>
      </c>
      <c r="K657" s="21"/>
    </row>
    <row r="658" spans="1:22" ht="14.25" x14ac:dyDescent="0.2">
      <c r="A658" s="18"/>
      <c r="B658" s="18"/>
      <c r="C658" s="18" t="s">
        <v>887</v>
      </c>
      <c r="D658" s="19" t="s">
        <v>888</v>
      </c>
      <c r="E658" s="9">
        <f>Source!AT551</f>
        <v>70</v>
      </c>
      <c r="F658" s="21"/>
      <c r="G658" s="20"/>
      <c r="H658" s="9"/>
      <c r="I658" s="9"/>
      <c r="J658" s="21">
        <f>SUM(R654:R657)</f>
        <v>17311.59</v>
      </c>
      <c r="K658" s="21"/>
    </row>
    <row r="659" spans="1:22" ht="14.25" x14ac:dyDescent="0.2">
      <c r="A659" s="18"/>
      <c r="B659" s="18"/>
      <c r="C659" s="18" t="s">
        <v>889</v>
      </c>
      <c r="D659" s="19" t="s">
        <v>888</v>
      </c>
      <c r="E659" s="9">
        <f>Source!AU551</f>
        <v>10</v>
      </c>
      <c r="F659" s="21"/>
      <c r="G659" s="20"/>
      <c r="H659" s="9"/>
      <c r="I659" s="9"/>
      <c r="J659" s="21">
        <f>SUM(T654:T658)</f>
        <v>2473.08</v>
      </c>
      <c r="K659" s="21"/>
    </row>
    <row r="660" spans="1:22" ht="14.25" x14ac:dyDescent="0.2">
      <c r="A660" s="18"/>
      <c r="B660" s="18"/>
      <c r="C660" s="18" t="s">
        <v>890</v>
      </c>
      <c r="D660" s="19" t="s">
        <v>891</v>
      </c>
      <c r="E660" s="9">
        <f>Source!AQ551</f>
        <v>0.18</v>
      </c>
      <c r="F660" s="21"/>
      <c r="G660" s="20" t="str">
        <f>Source!DI551</f>
        <v>*1,04</v>
      </c>
      <c r="H660" s="9">
        <f>Source!AV551</f>
        <v>1</v>
      </c>
      <c r="I660" s="9"/>
      <c r="J660" s="21"/>
      <c r="K660" s="21">
        <f>Source!U551</f>
        <v>43.992000000000004</v>
      </c>
    </row>
    <row r="661" spans="1:22" ht="15" x14ac:dyDescent="0.25">
      <c r="A661" s="24"/>
      <c r="B661" s="24"/>
      <c r="C661" s="24"/>
      <c r="D661" s="24"/>
      <c r="E661" s="24"/>
      <c r="F661" s="24"/>
      <c r="G661" s="24"/>
      <c r="H661" s="24"/>
      <c r="I661" s="41">
        <f>J656+J657+J658+J659</f>
        <v>44736.41</v>
      </c>
      <c r="J661" s="41"/>
      <c r="K661" s="25">
        <f>IF(Source!I551&lt;&gt;0, ROUND(I661/Source!I551, 2), 0)</f>
        <v>190.37</v>
      </c>
      <c r="P661" s="23">
        <f>I661</f>
        <v>44736.41</v>
      </c>
    </row>
    <row r="662" spans="1:22" ht="42.75" x14ac:dyDescent="0.2">
      <c r="A662" s="18">
        <v>73</v>
      </c>
      <c r="B662" s="18" t="str">
        <f>Source!F553</f>
        <v>1.21-2203-17-1/1</v>
      </c>
      <c r="C662" s="18" t="str">
        <f>Source!G553</f>
        <v>Техническое обслуживание ящика с понижающим трансформатором типа ЯТП</v>
      </c>
      <c r="D662" s="19" t="str">
        <f>Source!H553</f>
        <v>шт.</v>
      </c>
      <c r="E662" s="9">
        <f>Source!I553</f>
        <v>7</v>
      </c>
      <c r="F662" s="21"/>
      <c r="G662" s="20"/>
      <c r="H662" s="9"/>
      <c r="I662" s="9"/>
      <c r="J662" s="21"/>
      <c r="K662" s="21"/>
      <c r="Q662">
        <f>ROUND((Source!BZ553/100)*ROUND((Source!AF553*Source!AV553)*Source!I553, 2), 2)</f>
        <v>1438.64</v>
      </c>
      <c r="R662">
        <f>Source!X553</f>
        <v>1438.64</v>
      </c>
      <c r="S662">
        <f>ROUND((Source!CA553/100)*ROUND((Source!AF553*Source!AV553)*Source!I553, 2), 2)</f>
        <v>205.52</v>
      </c>
      <c r="T662">
        <f>Source!Y553</f>
        <v>205.52</v>
      </c>
      <c r="U662">
        <f>ROUND((175/100)*ROUND((Source!AE553*Source!AV553)*Source!I553, 2), 2)</f>
        <v>404.86</v>
      </c>
      <c r="V662">
        <f>ROUND((108/100)*ROUND(Source!CS553*Source!I553, 2), 2)</f>
        <v>249.86</v>
      </c>
    </row>
    <row r="663" spans="1:22" ht="14.25" x14ac:dyDescent="0.2">
      <c r="A663" s="18"/>
      <c r="B663" s="18"/>
      <c r="C663" s="18" t="s">
        <v>884</v>
      </c>
      <c r="D663" s="19"/>
      <c r="E663" s="9"/>
      <c r="F663" s="21">
        <f>Source!AO553</f>
        <v>293.60000000000002</v>
      </c>
      <c r="G663" s="20" t="str">
        <f>Source!DG553</f>
        <v/>
      </c>
      <c r="H663" s="9">
        <f>Source!AV553</f>
        <v>1</v>
      </c>
      <c r="I663" s="9">
        <f>IF(Source!BA553&lt;&gt; 0, Source!BA553, 1)</f>
        <v>1</v>
      </c>
      <c r="J663" s="21">
        <f>Source!S553</f>
        <v>2055.1999999999998</v>
      </c>
      <c r="K663" s="21"/>
    </row>
    <row r="664" spans="1:22" ht="14.25" x14ac:dyDescent="0.2">
      <c r="A664" s="18"/>
      <c r="B664" s="18"/>
      <c r="C664" s="18" t="s">
        <v>885</v>
      </c>
      <c r="D664" s="19"/>
      <c r="E664" s="9"/>
      <c r="F664" s="21">
        <f>Source!AM553</f>
        <v>52.12</v>
      </c>
      <c r="G664" s="20" t="str">
        <f>Source!DE553</f>
        <v/>
      </c>
      <c r="H664" s="9">
        <f>Source!AV553</f>
        <v>1</v>
      </c>
      <c r="I664" s="9">
        <f>IF(Source!BB553&lt;&gt; 0, Source!BB553, 1)</f>
        <v>1</v>
      </c>
      <c r="J664" s="21">
        <f>Source!Q553</f>
        <v>364.84</v>
      </c>
      <c r="K664" s="21"/>
    </row>
    <row r="665" spans="1:22" ht="14.25" x14ac:dyDescent="0.2">
      <c r="A665" s="18"/>
      <c r="B665" s="18"/>
      <c r="C665" s="18" t="s">
        <v>892</v>
      </c>
      <c r="D665" s="19"/>
      <c r="E665" s="9"/>
      <c r="F665" s="21">
        <f>Source!AN553</f>
        <v>33.049999999999997</v>
      </c>
      <c r="G665" s="20" t="str">
        <f>Source!DF553</f>
        <v/>
      </c>
      <c r="H665" s="9">
        <f>Source!AV553</f>
        <v>1</v>
      </c>
      <c r="I665" s="9">
        <f>IF(Source!BS553&lt;&gt; 0, Source!BS553, 1)</f>
        <v>1</v>
      </c>
      <c r="J665" s="26">
        <f>Source!R553</f>
        <v>231.35</v>
      </c>
      <c r="K665" s="21"/>
    </row>
    <row r="666" spans="1:22" ht="14.25" x14ac:dyDescent="0.2">
      <c r="A666" s="18"/>
      <c r="B666" s="18"/>
      <c r="C666" s="18" t="s">
        <v>886</v>
      </c>
      <c r="D666" s="19"/>
      <c r="E666" s="9"/>
      <c r="F666" s="21">
        <f>Source!AL553</f>
        <v>0.13</v>
      </c>
      <c r="G666" s="20" t="str">
        <f>Source!DD553</f>
        <v/>
      </c>
      <c r="H666" s="9">
        <f>Source!AW553</f>
        <v>1</v>
      </c>
      <c r="I666" s="9">
        <f>IF(Source!BC553&lt;&gt; 0, Source!BC553, 1)</f>
        <v>1</v>
      </c>
      <c r="J666" s="21">
        <f>Source!P553</f>
        <v>0.91</v>
      </c>
      <c r="K666" s="21"/>
    </row>
    <row r="667" spans="1:22" ht="14.25" x14ac:dyDescent="0.2">
      <c r="A667" s="18"/>
      <c r="B667" s="18"/>
      <c r="C667" s="18" t="s">
        <v>887</v>
      </c>
      <c r="D667" s="19" t="s">
        <v>888</v>
      </c>
      <c r="E667" s="9">
        <f>Source!AT553</f>
        <v>70</v>
      </c>
      <c r="F667" s="21"/>
      <c r="G667" s="20"/>
      <c r="H667" s="9"/>
      <c r="I667" s="9"/>
      <c r="J667" s="21">
        <f>SUM(R662:R666)</f>
        <v>1438.64</v>
      </c>
      <c r="K667" s="21"/>
    </row>
    <row r="668" spans="1:22" ht="14.25" x14ac:dyDescent="0.2">
      <c r="A668" s="18"/>
      <c r="B668" s="18"/>
      <c r="C668" s="18" t="s">
        <v>889</v>
      </c>
      <c r="D668" s="19" t="s">
        <v>888</v>
      </c>
      <c r="E668" s="9">
        <f>Source!AU553</f>
        <v>10</v>
      </c>
      <c r="F668" s="21"/>
      <c r="G668" s="20"/>
      <c r="H668" s="9"/>
      <c r="I668" s="9"/>
      <c r="J668" s="21">
        <f>SUM(T662:T667)</f>
        <v>205.52</v>
      </c>
      <c r="K668" s="21"/>
    </row>
    <row r="669" spans="1:22" ht="14.25" x14ac:dyDescent="0.2">
      <c r="A669" s="18"/>
      <c r="B669" s="18"/>
      <c r="C669" s="18" t="s">
        <v>893</v>
      </c>
      <c r="D669" s="19" t="s">
        <v>888</v>
      </c>
      <c r="E669" s="9">
        <f>108</f>
        <v>108</v>
      </c>
      <c r="F669" s="21"/>
      <c r="G669" s="20"/>
      <c r="H669" s="9"/>
      <c r="I669" s="9"/>
      <c r="J669" s="21">
        <f>SUM(V662:V668)</f>
        <v>249.86</v>
      </c>
      <c r="K669" s="21"/>
    </row>
    <row r="670" spans="1:22" ht="14.25" x14ac:dyDescent="0.2">
      <c r="A670" s="18"/>
      <c r="B670" s="18"/>
      <c r="C670" s="18" t="s">
        <v>890</v>
      </c>
      <c r="D670" s="19" t="s">
        <v>891</v>
      </c>
      <c r="E670" s="9">
        <f>Source!AQ553</f>
        <v>0.55000000000000004</v>
      </c>
      <c r="F670" s="21"/>
      <c r="G670" s="20" t="str">
        <f>Source!DI553</f>
        <v/>
      </c>
      <c r="H670" s="9">
        <f>Source!AV553</f>
        <v>1</v>
      </c>
      <c r="I670" s="9"/>
      <c r="J670" s="21"/>
      <c r="K670" s="21">
        <f>Source!U553</f>
        <v>3.8500000000000005</v>
      </c>
    </row>
    <row r="671" spans="1:22" ht="15" x14ac:dyDescent="0.25">
      <c r="A671" s="24"/>
      <c r="B671" s="24"/>
      <c r="C671" s="24"/>
      <c r="D671" s="24"/>
      <c r="E671" s="24"/>
      <c r="F671" s="24"/>
      <c r="G671" s="24"/>
      <c r="H671" s="24"/>
      <c r="I671" s="41">
        <f>J663+J664+J666+J667+J668+J669</f>
        <v>4314.97</v>
      </c>
      <c r="J671" s="41"/>
      <c r="K671" s="25">
        <f>IF(Source!I553&lt;&gt;0, ROUND(I671/Source!I553, 2), 0)</f>
        <v>616.41999999999996</v>
      </c>
      <c r="P671" s="23">
        <f>I671</f>
        <v>4314.97</v>
      </c>
    </row>
    <row r="672" spans="1:22" ht="42.75" x14ac:dyDescent="0.2">
      <c r="A672" s="18">
        <v>74</v>
      </c>
      <c r="B672" s="18" t="str">
        <f>Source!F554</f>
        <v>1.21-2303-28-1/1</v>
      </c>
      <c r="C672" s="18" t="str">
        <f>Source!G554</f>
        <v>Техническое обслуживание автоматического выключателя до 160 А</v>
      </c>
      <c r="D672" s="19" t="str">
        <f>Source!H554</f>
        <v>шт.</v>
      </c>
      <c r="E672" s="9">
        <f>Source!I554</f>
        <v>15</v>
      </c>
      <c r="F672" s="21"/>
      <c r="G672" s="20"/>
      <c r="H672" s="9"/>
      <c r="I672" s="9"/>
      <c r="J672" s="21"/>
      <c r="K672" s="21"/>
      <c r="Q672">
        <f>ROUND((Source!BZ554/100)*ROUND((Source!AF554*Source!AV554)*Source!I554, 2), 2)</f>
        <v>2235.4499999999998</v>
      </c>
      <c r="R672">
        <f>Source!X554</f>
        <v>2235.4499999999998</v>
      </c>
      <c r="S672">
        <f>ROUND((Source!CA554/100)*ROUND((Source!AF554*Source!AV554)*Source!I554, 2), 2)</f>
        <v>319.35000000000002</v>
      </c>
      <c r="T672">
        <f>Source!Y554</f>
        <v>319.35000000000002</v>
      </c>
      <c r="U672">
        <f>ROUND((175/100)*ROUND((Source!AE554*Source!AV554)*Source!I554, 2), 2)</f>
        <v>0</v>
      </c>
      <c r="V672">
        <f>ROUND((108/100)*ROUND(Source!CS554*Source!I554, 2), 2)</f>
        <v>0</v>
      </c>
    </row>
    <row r="673" spans="1:22" ht="14.25" x14ac:dyDescent="0.2">
      <c r="A673" s="18"/>
      <c r="B673" s="18"/>
      <c r="C673" s="18" t="s">
        <v>884</v>
      </c>
      <c r="D673" s="19"/>
      <c r="E673" s="9"/>
      <c r="F673" s="21">
        <f>Source!AO554</f>
        <v>212.9</v>
      </c>
      <c r="G673" s="20" t="str">
        <f>Source!DG554</f>
        <v/>
      </c>
      <c r="H673" s="9">
        <f>Source!AV554</f>
        <v>1</v>
      </c>
      <c r="I673" s="9">
        <f>IF(Source!BA554&lt;&gt; 0, Source!BA554, 1)</f>
        <v>1</v>
      </c>
      <c r="J673" s="21">
        <f>Source!S554</f>
        <v>3193.5</v>
      </c>
      <c r="K673" s="21"/>
    </row>
    <row r="674" spans="1:22" ht="14.25" x14ac:dyDescent="0.2">
      <c r="A674" s="18"/>
      <c r="B674" s="18"/>
      <c r="C674" s="18" t="s">
        <v>886</v>
      </c>
      <c r="D674" s="19"/>
      <c r="E674" s="9"/>
      <c r="F674" s="21">
        <f>Source!AL554</f>
        <v>4.53</v>
      </c>
      <c r="G674" s="20" t="str">
        <f>Source!DD554</f>
        <v/>
      </c>
      <c r="H674" s="9">
        <f>Source!AW554</f>
        <v>1</v>
      </c>
      <c r="I674" s="9">
        <f>IF(Source!BC554&lt;&gt; 0, Source!BC554, 1)</f>
        <v>1</v>
      </c>
      <c r="J674" s="21">
        <f>Source!P554</f>
        <v>67.95</v>
      </c>
      <c r="K674" s="21"/>
    </row>
    <row r="675" spans="1:22" ht="14.25" x14ac:dyDescent="0.2">
      <c r="A675" s="18"/>
      <c r="B675" s="18"/>
      <c r="C675" s="18" t="s">
        <v>887</v>
      </c>
      <c r="D675" s="19" t="s">
        <v>888</v>
      </c>
      <c r="E675" s="9">
        <f>Source!AT554</f>
        <v>70</v>
      </c>
      <c r="F675" s="21"/>
      <c r="G675" s="20"/>
      <c r="H675" s="9"/>
      <c r="I675" s="9"/>
      <c r="J675" s="21">
        <f>SUM(R672:R674)</f>
        <v>2235.4499999999998</v>
      </c>
      <c r="K675" s="21"/>
    </row>
    <row r="676" spans="1:22" ht="14.25" x14ac:dyDescent="0.2">
      <c r="A676" s="18"/>
      <c r="B676" s="18"/>
      <c r="C676" s="18" t="s">
        <v>889</v>
      </c>
      <c r="D676" s="19" t="s">
        <v>888</v>
      </c>
      <c r="E676" s="9">
        <f>Source!AU554</f>
        <v>10</v>
      </c>
      <c r="F676" s="21"/>
      <c r="G676" s="20"/>
      <c r="H676" s="9"/>
      <c r="I676" s="9"/>
      <c r="J676" s="21">
        <f>SUM(T672:T675)</f>
        <v>319.35000000000002</v>
      </c>
      <c r="K676" s="21"/>
    </row>
    <row r="677" spans="1:22" ht="14.25" x14ac:dyDescent="0.2">
      <c r="A677" s="18"/>
      <c r="B677" s="18"/>
      <c r="C677" s="18" t="s">
        <v>890</v>
      </c>
      <c r="D677" s="19" t="s">
        <v>891</v>
      </c>
      <c r="E677" s="9">
        <f>Source!AQ554</f>
        <v>0.3</v>
      </c>
      <c r="F677" s="21"/>
      <c r="G677" s="20" t="str">
        <f>Source!DI554</f>
        <v/>
      </c>
      <c r="H677" s="9">
        <f>Source!AV554</f>
        <v>1</v>
      </c>
      <c r="I677" s="9"/>
      <c r="J677" s="21"/>
      <c r="K677" s="21">
        <f>Source!U554</f>
        <v>4.5</v>
      </c>
    </row>
    <row r="678" spans="1:22" ht="15" x14ac:dyDescent="0.25">
      <c r="A678" s="24"/>
      <c r="B678" s="24"/>
      <c r="C678" s="24"/>
      <c r="D678" s="24"/>
      <c r="E678" s="24"/>
      <c r="F678" s="24"/>
      <c r="G678" s="24"/>
      <c r="H678" s="24"/>
      <c r="I678" s="41">
        <f>J673+J674+J675+J676</f>
        <v>5816.25</v>
      </c>
      <c r="J678" s="41"/>
      <c r="K678" s="25">
        <f>IF(Source!I554&lt;&gt;0, ROUND(I678/Source!I554, 2), 0)</f>
        <v>387.75</v>
      </c>
      <c r="P678" s="23">
        <f>I678</f>
        <v>5816.25</v>
      </c>
    </row>
    <row r="680" spans="1:22" ht="15" x14ac:dyDescent="0.25">
      <c r="B680" s="45" t="str">
        <f>Source!G555</f>
        <v>Кабельные изделия</v>
      </c>
      <c r="C680" s="45"/>
      <c r="D680" s="45"/>
      <c r="E680" s="45"/>
      <c r="F680" s="45"/>
      <c r="G680" s="45"/>
      <c r="H680" s="45"/>
      <c r="I680" s="45"/>
      <c r="J680" s="45"/>
    </row>
    <row r="681" spans="1:22" ht="71.25" x14ac:dyDescent="0.2">
      <c r="A681" s="18">
        <v>75</v>
      </c>
      <c r="B681" s="18" t="str">
        <f>Source!F556</f>
        <v>1.21-2103-9-7/1</v>
      </c>
      <c r="C681" s="18" t="str">
        <f>Source!G556</f>
        <v>Техническое обслуживание силовых сетей, проложенных по кирпичным и бетонным основаниям, провод сечением 3х25-35 мм2  //  сеч. 5х70; 5х50; 5х35; 5х25</v>
      </c>
      <c r="D681" s="19" t="str">
        <f>Source!H556</f>
        <v>100 м</v>
      </c>
      <c r="E681" s="9">
        <f>Source!I556</f>
        <v>0.1484</v>
      </c>
      <c r="F681" s="21"/>
      <c r="G681" s="20"/>
      <c r="H681" s="9"/>
      <c r="I681" s="9"/>
      <c r="J681" s="21"/>
      <c r="K681" s="21"/>
      <c r="Q681">
        <f>ROUND((Source!BZ556/100)*ROUND((Source!AF556*Source!AV556)*Source!I556, 2), 2)</f>
        <v>810.78</v>
      </c>
      <c r="R681">
        <f>Source!X556</f>
        <v>810.78</v>
      </c>
      <c r="S681">
        <f>ROUND((Source!CA556/100)*ROUND((Source!AF556*Source!AV556)*Source!I556, 2), 2)</f>
        <v>115.83</v>
      </c>
      <c r="T681">
        <f>Source!Y556</f>
        <v>115.83</v>
      </c>
      <c r="U681">
        <f>ROUND((175/100)*ROUND((Source!AE556*Source!AV556)*Source!I556, 2), 2)</f>
        <v>0</v>
      </c>
      <c r="V681">
        <f>ROUND((108/100)*ROUND(Source!CS556*Source!I556, 2), 2)</f>
        <v>0</v>
      </c>
    </row>
    <row r="682" spans="1:22" ht="25.5" x14ac:dyDescent="0.2">
      <c r="C682" s="22" t="str">
        <f>"Объем: "&amp;Source!I556&amp;"=(287+"&amp;"156+"&amp;"77+"&amp;"222)*"&amp;"0,2*"&amp;"0,1/"&amp;"100"</f>
        <v>Объем: 0,1484=(287+156+77+222)*0,2*0,1/100</v>
      </c>
    </row>
    <row r="683" spans="1:22" ht="14.25" x14ac:dyDescent="0.2">
      <c r="A683" s="18"/>
      <c r="B683" s="18"/>
      <c r="C683" s="18" t="s">
        <v>884</v>
      </c>
      <c r="D683" s="19"/>
      <c r="E683" s="9"/>
      <c r="F683" s="21">
        <f>Source!AO556</f>
        <v>7804.89</v>
      </c>
      <c r="G683" s="20" t="str">
        <f>Source!DG556</f>
        <v/>
      </c>
      <c r="H683" s="9">
        <f>Source!AV556</f>
        <v>1</v>
      </c>
      <c r="I683" s="9">
        <f>IF(Source!BA556&lt;&gt; 0, Source!BA556, 1)</f>
        <v>1</v>
      </c>
      <c r="J683" s="21">
        <f>Source!S556</f>
        <v>1158.25</v>
      </c>
      <c r="K683" s="21"/>
    </row>
    <row r="684" spans="1:22" ht="14.25" x14ac:dyDescent="0.2">
      <c r="A684" s="18"/>
      <c r="B684" s="18"/>
      <c r="C684" s="18" t="s">
        <v>886</v>
      </c>
      <c r="D684" s="19"/>
      <c r="E684" s="9"/>
      <c r="F684" s="21">
        <f>Source!AL556</f>
        <v>19.13</v>
      </c>
      <c r="G684" s="20" t="str">
        <f>Source!DD556</f>
        <v/>
      </c>
      <c r="H684" s="9">
        <f>Source!AW556</f>
        <v>1</v>
      </c>
      <c r="I684" s="9">
        <f>IF(Source!BC556&lt;&gt; 0, Source!BC556, 1)</f>
        <v>1</v>
      </c>
      <c r="J684" s="21">
        <f>Source!P556</f>
        <v>2.84</v>
      </c>
      <c r="K684" s="21"/>
    </row>
    <row r="685" spans="1:22" ht="14.25" x14ac:dyDescent="0.2">
      <c r="A685" s="18"/>
      <c r="B685" s="18"/>
      <c r="C685" s="18" t="s">
        <v>887</v>
      </c>
      <c r="D685" s="19" t="s">
        <v>888</v>
      </c>
      <c r="E685" s="9">
        <f>Source!AT556</f>
        <v>70</v>
      </c>
      <c r="F685" s="21"/>
      <c r="G685" s="20"/>
      <c r="H685" s="9"/>
      <c r="I685" s="9"/>
      <c r="J685" s="21">
        <f>SUM(R681:R684)</f>
        <v>810.78</v>
      </c>
      <c r="K685" s="21"/>
    </row>
    <row r="686" spans="1:22" ht="14.25" x14ac:dyDescent="0.2">
      <c r="A686" s="18"/>
      <c r="B686" s="18"/>
      <c r="C686" s="18" t="s">
        <v>889</v>
      </c>
      <c r="D686" s="19" t="s">
        <v>888</v>
      </c>
      <c r="E686" s="9">
        <f>Source!AU556</f>
        <v>10</v>
      </c>
      <c r="F686" s="21"/>
      <c r="G686" s="20"/>
      <c r="H686" s="9"/>
      <c r="I686" s="9"/>
      <c r="J686" s="21">
        <f>SUM(T681:T685)</f>
        <v>115.83</v>
      </c>
      <c r="K686" s="21"/>
    </row>
    <row r="687" spans="1:22" ht="14.25" x14ac:dyDescent="0.2">
      <c r="A687" s="18"/>
      <c r="B687" s="18"/>
      <c r="C687" s="18" t="s">
        <v>890</v>
      </c>
      <c r="D687" s="19" t="s">
        <v>891</v>
      </c>
      <c r="E687" s="9">
        <f>Source!AQ556</f>
        <v>14.58</v>
      </c>
      <c r="F687" s="21"/>
      <c r="G687" s="20" t="str">
        <f>Source!DI556</f>
        <v/>
      </c>
      <c r="H687" s="9">
        <f>Source!AV556</f>
        <v>1</v>
      </c>
      <c r="I687" s="9"/>
      <c r="J687" s="21"/>
      <c r="K687" s="21">
        <f>Source!U556</f>
        <v>2.163672</v>
      </c>
    </row>
    <row r="688" spans="1:22" ht="15" x14ac:dyDescent="0.25">
      <c r="A688" s="24"/>
      <c r="B688" s="24"/>
      <c r="C688" s="24"/>
      <c r="D688" s="24"/>
      <c r="E688" s="24"/>
      <c r="F688" s="24"/>
      <c r="G688" s="24"/>
      <c r="H688" s="24"/>
      <c r="I688" s="41">
        <f>J683+J684+J685+J686</f>
        <v>2087.6999999999998</v>
      </c>
      <c r="J688" s="41"/>
      <c r="K688" s="25">
        <f>IF(Source!I556&lt;&gt;0, ROUND(I688/Source!I556, 2), 0)</f>
        <v>14068.06</v>
      </c>
      <c r="P688" s="23">
        <f>I688</f>
        <v>2087.6999999999998</v>
      </c>
    </row>
    <row r="689" spans="1:22" ht="71.25" x14ac:dyDescent="0.2">
      <c r="A689" s="18">
        <v>76</v>
      </c>
      <c r="B689" s="18" t="str">
        <f>Source!F560</f>
        <v>1.21-2103-9-5/1</v>
      </c>
      <c r="C689" s="18" t="str">
        <f>Source!G560</f>
        <v>Техническое обслуживание силовых сетей, проложенных по кирпичным и бетонным основаниям, провод сечением 3х10-16 мм2  //  сеч. 5х16; 5х10</v>
      </c>
      <c r="D689" s="19" t="str">
        <f>Source!H560</f>
        <v>100 м</v>
      </c>
      <c r="E689" s="9">
        <f>Source!I560</f>
        <v>1.3942000000000001</v>
      </c>
      <c r="F689" s="21"/>
      <c r="G689" s="20"/>
      <c r="H689" s="9"/>
      <c r="I689" s="9"/>
      <c r="J689" s="21"/>
      <c r="K689" s="21"/>
      <c r="Q689">
        <f>ROUND((Source!BZ560/100)*ROUND((Source!AF560*Source!AV560)*Source!I560, 2), 2)</f>
        <v>6206.53</v>
      </c>
      <c r="R689">
        <f>Source!X560</f>
        <v>6206.53</v>
      </c>
      <c r="S689">
        <f>ROUND((Source!CA560/100)*ROUND((Source!AF560*Source!AV560)*Source!I560, 2), 2)</f>
        <v>886.65</v>
      </c>
      <c r="T689">
        <f>Source!Y560</f>
        <v>886.65</v>
      </c>
      <c r="U689">
        <f>ROUND((175/100)*ROUND((Source!AE560*Source!AV560)*Source!I560, 2), 2)</f>
        <v>0</v>
      </c>
      <c r="V689">
        <f>ROUND((108/100)*ROUND(Source!CS560*Source!I560, 2), 2)</f>
        <v>0</v>
      </c>
    </row>
    <row r="690" spans="1:22" x14ac:dyDescent="0.2">
      <c r="C690" s="22" t="str">
        <f>"Объем: "&amp;Source!I560&amp;"=(6779+"&amp;"192)*"&amp;"0,2*"&amp;"0,1/"&amp;"100"</f>
        <v>Объем: 1,3942=(6779+192)*0,2*0,1/100</v>
      </c>
    </row>
    <row r="691" spans="1:22" ht="14.25" x14ac:dyDescent="0.2">
      <c r="A691" s="18"/>
      <c r="B691" s="18"/>
      <c r="C691" s="18" t="s">
        <v>884</v>
      </c>
      <c r="D691" s="19"/>
      <c r="E691" s="9"/>
      <c r="F691" s="21">
        <f>Source!AO560</f>
        <v>6359.54</v>
      </c>
      <c r="G691" s="20" t="str">
        <f>Source!DG560</f>
        <v/>
      </c>
      <c r="H691" s="9">
        <f>Source!AV560</f>
        <v>1</v>
      </c>
      <c r="I691" s="9">
        <f>IF(Source!BA560&lt;&gt; 0, Source!BA560, 1)</f>
        <v>1</v>
      </c>
      <c r="J691" s="21">
        <f>Source!S560</f>
        <v>8866.4699999999993</v>
      </c>
      <c r="K691" s="21"/>
    </row>
    <row r="692" spans="1:22" ht="14.25" x14ac:dyDescent="0.2">
      <c r="A692" s="18"/>
      <c r="B692" s="18"/>
      <c r="C692" s="18" t="s">
        <v>886</v>
      </c>
      <c r="D692" s="19"/>
      <c r="E692" s="9"/>
      <c r="F692" s="21">
        <f>Source!AL560</f>
        <v>15.76</v>
      </c>
      <c r="G692" s="20" t="str">
        <f>Source!DD560</f>
        <v/>
      </c>
      <c r="H692" s="9">
        <f>Source!AW560</f>
        <v>1</v>
      </c>
      <c r="I692" s="9">
        <f>IF(Source!BC560&lt;&gt; 0, Source!BC560, 1)</f>
        <v>1</v>
      </c>
      <c r="J692" s="21">
        <f>Source!P560</f>
        <v>21.97</v>
      </c>
      <c r="K692" s="21"/>
    </row>
    <row r="693" spans="1:22" ht="14.25" x14ac:dyDescent="0.2">
      <c r="A693" s="18"/>
      <c r="B693" s="18"/>
      <c r="C693" s="18" t="s">
        <v>887</v>
      </c>
      <c r="D693" s="19" t="s">
        <v>888</v>
      </c>
      <c r="E693" s="9">
        <f>Source!AT560</f>
        <v>70</v>
      </c>
      <c r="F693" s="21"/>
      <c r="G693" s="20"/>
      <c r="H693" s="9"/>
      <c r="I693" s="9"/>
      <c r="J693" s="21">
        <f>SUM(R689:R692)</f>
        <v>6206.53</v>
      </c>
      <c r="K693" s="21"/>
    </row>
    <row r="694" spans="1:22" ht="14.25" x14ac:dyDescent="0.2">
      <c r="A694" s="18"/>
      <c r="B694" s="18"/>
      <c r="C694" s="18" t="s">
        <v>889</v>
      </c>
      <c r="D694" s="19" t="s">
        <v>888</v>
      </c>
      <c r="E694" s="9">
        <f>Source!AU560</f>
        <v>10</v>
      </c>
      <c r="F694" s="21"/>
      <c r="G694" s="20"/>
      <c r="H694" s="9"/>
      <c r="I694" s="9"/>
      <c r="J694" s="21">
        <f>SUM(T689:T693)</f>
        <v>886.65</v>
      </c>
      <c r="K694" s="21"/>
    </row>
    <row r="695" spans="1:22" ht="14.25" x14ac:dyDescent="0.2">
      <c r="A695" s="18"/>
      <c r="B695" s="18"/>
      <c r="C695" s="18" t="s">
        <v>890</v>
      </c>
      <c r="D695" s="19" t="s">
        <v>891</v>
      </c>
      <c r="E695" s="9">
        <f>Source!AQ560</f>
        <v>11.88</v>
      </c>
      <c r="F695" s="21"/>
      <c r="G695" s="20" t="str">
        <f>Source!DI560</f>
        <v/>
      </c>
      <c r="H695" s="9">
        <f>Source!AV560</f>
        <v>1</v>
      </c>
      <c r="I695" s="9"/>
      <c r="J695" s="21"/>
      <c r="K695" s="21">
        <f>Source!U560</f>
        <v>16.563096000000002</v>
      </c>
    </row>
    <row r="696" spans="1:22" ht="15" x14ac:dyDescent="0.25">
      <c r="A696" s="24"/>
      <c r="B696" s="24"/>
      <c r="C696" s="24"/>
      <c r="D696" s="24"/>
      <c r="E696" s="24"/>
      <c r="F696" s="24"/>
      <c r="G696" s="24"/>
      <c r="H696" s="24"/>
      <c r="I696" s="41">
        <f>J691+J692+J693+J694</f>
        <v>15981.619999999997</v>
      </c>
      <c r="J696" s="41"/>
      <c r="K696" s="25">
        <f>IF(Source!I560&lt;&gt;0, ROUND(I696/Source!I560, 2), 0)</f>
        <v>11462.93</v>
      </c>
      <c r="P696" s="23">
        <f>I696</f>
        <v>15981.619999999997</v>
      </c>
    </row>
    <row r="697" spans="1:22" ht="71.25" x14ac:dyDescent="0.2">
      <c r="A697" s="18">
        <v>77</v>
      </c>
      <c r="B697" s="18" t="str">
        <f>Source!F562</f>
        <v>1.21-2103-9-3/1</v>
      </c>
      <c r="C697" s="18" t="str">
        <f>Source!G562</f>
        <v>Техническое обслуживание силовых сетей, проложенных по кирпичным и бетонным основаниям, провод сечением 4х1,5-6 мм2  //  сеч. 4х1,5; 4х2,5; 5х1,5; 5х2,5; 5х4; 5х6</v>
      </c>
      <c r="D697" s="19" t="str">
        <f>Source!H562</f>
        <v>100 м</v>
      </c>
      <c r="E697" s="9">
        <f>Source!I562</f>
        <v>0.58540000000000003</v>
      </c>
      <c r="F697" s="21"/>
      <c r="G697" s="20"/>
      <c r="H697" s="9"/>
      <c r="I697" s="9"/>
      <c r="J697" s="21"/>
      <c r="K697" s="21"/>
      <c r="Q697">
        <f>ROUND((Source!BZ562/100)*ROUND((Source!AF562*Source!AV562)*Source!I562, 2), 2)</f>
        <v>2461.2399999999998</v>
      </c>
      <c r="R697">
        <f>Source!X562</f>
        <v>2461.2399999999998</v>
      </c>
      <c r="S697">
        <f>ROUND((Source!CA562/100)*ROUND((Source!AF562*Source!AV562)*Source!I562, 2), 2)</f>
        <v>351.61</v>
      </c>
      <c r="T697">
        <f>Source!Y562</f>
        <v>351.61</v>
      </c>
      <c r="U697">
        <f>ROUND((175/100)*ROUND((Source!AE562*Source!AV562)*Source!I562, 2), 2)</f>
        <v>0</v>
      </c>
      <c r="V697">
        <f>ROUND((108/100)*ROUND(Source!CS562*Source!I562, 2), 2)</f>
        <v>0</v>
      </c>
    </row>
    <row r="698" spans="1:22" ht="38.25" x14ac:dyDescent="0.2">
      <c r="C698" s="22" t="str">
        <f>"Объем: "&amp;Source!I562&amp;"=(40+"&amp;"15+"&amp;"887+"&amp;"43+"&amp;"1547+"&amp;"395)*"&amp;"0,2*"&amp;"0,1/"&amp;"100"</f>
        <v>Объем: 0,5854=(40+15+887+43+1547+395)*0,2*0,1/100</v>
      </c>
    </row>
    <row r="699" spans="1:22" ht="14.25" x14ac:dyDescent="0.2">
      <c r="A699" s="18"/>
      <c r="B699" s="18"/>
      <c r="C699" s="18" t="s">
        <v>884</v>
      </c>
      <c r="D699" s="19"/>
      <c r="E699" s="9"/>
      <c r="F699" s="21">
        <f>Source!AO562</f>
        <v>6006.24</v>
      </c>
      <c r="G699" s="20" t="str">
        <f>Source!DG562</f>
        <v/>
      </c>
      <c r="H699" s="9">
        <f>Source!AV562</f>
        <v>1</v>
      </c>
      <c r="I699" s="9">
        <f>IF(Source!BA562&lt;&gt; 0, Source!BA562, 1)</f>
        <v>1</v>
      </c>
      <c r="J699" s="21">
        <f>Source!S562</f>
        <v>3516.05</v>
      </c>
      <c r="K699" s="21"/>
    </row>
    <row r="700" spans="1:22" ht="14.25" x14ac:dyDescent="0.2">
      <c r="A700" s="18"/>
      <c r="B700" s="18"/>
      <c r="C700" s="18" t="s">
        <v>886</v>
      </c>
      <c r="D700" s="19"/>
      <c r="E700" s="9"/>
      <c r="F700" s="21">
        <f>Source!AL562</f>
        <v>14.63</v>
      </c>
      <c r="G700" s="20" t="str">
        <f>Source!DD562</f>
        <v/>
      </c>
      <c r="H700" s="9">
        <f>Source!AW562</f>
        <v>1</v>
      </c>
      <c r="I700" s="9">
        <f>IF(Source!BC562&lt;&gt; 0, Source!BC562, 1)</f>
        <v>1</v>
      </c>
      <c r="J700" s="21">
        <f>Source!P562</f>
        <v>8.56</v>
      </c>
      <c r="K700" s="21"/>
    </row>
    <row r="701" spans="1:22" ht="14.25" x14ac:dyDescent="0.2">
      <c r="A701" s="18"/>
      <c r="B701" s="18"/>
      <c r="C701" s="18" t="s">
        <v>887</v>
      </c>
      <c r="D701" s="19" t="s">
        <v>888</v>
      </c>
      <c r="E701" s="9">
        <f>Source!AT562</f>
        <v>70</v>
      </c>
      <c r="F701" s="21"/>
      <c r="G701" s="20"/>
      <c r="H701" s="9"/>
      <c r="I701" s="9"/>
      <c r="J701" s="21">
        <f>SUM(R697:R700)</f>
        <v>2461.2399999999998</v>
      </c>
      <c r="K701" s="21"/>
    </row>
    <row r="702" spans="1:22" ht="14.25" x14ac:dyDescent="0.2">
      <c r="A702" s="18"/>
      <c r="B702" s="18"/>
      <c r="C702" s="18" t="s">
        <v>889</v>
      </c>
      <c r="D702" s="19" t="s">
        <v>888</v>
      </c>
      <c r="E702" s="9">
        <f>Source!AU562</f>
        <v>10</v>
      </c>
      <c r="F702" s="21"/>
      <c r="G702" s="20"/>
      <c r="H702" s="9"/>
      <c r="I702" s="9"/>
      <c r="J702" s="21">
        <f>SUM(T697:T701)</f>
        <v>351.61</v>
      </c>
      <c r="K702" s="21"/>
    </row>
    <row r="703" spans="1:22" ht="14.25" x14ac:dyDescent="0.2">
      <c r="A703" s="18"/>
      <c r="B703" s="18"/>
      <c r="C703" s="18" t="s">
        <v>890</v>
      </c>
      <c r="D703" s="19" t="s">
        <v>891</v>
      </c>
      <c r="E703" s="9">
        <f>Source!AQ562</f>
        <v>11.22</v>
      </c>
      <c r="F703" s="21"/>
      <c r="G703" s="20" t="str">
        <f>Source!DI562</f>
        <v/>
      </c>
      <c r="H703" s="9">
        <f>Source!AV562</f>
        <v>1</v>
      </c>
      <c r="I703" s="9"/>
      <c r="J703" s="21"/>
      <c r="K703" s="21">
        <f>Source!U562</f>
        <v>6.568188000000001</v>
      </c>
    </row>
    <row r="704" spans="1:22" ht="15" x14ac:dyDescent="0.25">
      <c r="A704" s="24"/>
      <c r="B704" s="24"/>
      <c r="C704" s="24"/>
      <c r="D704" s="24"/>
      <c r="E704" s="24"/>
      <c r="F704" s="24"/>
      <c r="G704" s="24"/>
      <c r="H704" s="24"/>
      <c r="I704" s="41">
        <f>J699+J700+J701+J702</f>
        <v>6337.46</v>
      </c>
      <c r="J704" s="41"/>
      <c r="K704" s="25">
        <f>IF(Source!I562&lt;&gt;0, ROUND(I704/Source!I562, 2), 0)</f>
        <v>10825.86</v>
      </c>
      <c r="P704" s="23">
        <f>I704</f>
        <v>6337.46</v>
      </c>
    </row>
    <row r="705" spans="1:22" ht="57" x14ac:dyDescent="0.2">
      <c r="A705" s="18">
        <v>78</v>
      </c>
      <c r="B705" s="18" t="str">
        <f>Source!F564</f>
        <v>1.21-2103-9-7/1</v>
      </c>
      <c r="C705" s="18" t="str">
        <f>Source!G564</f>
        <v>Техническое обслуживание силовых сетей, проложенных по кирпичным и бетонным основаниям, провод сечением 3х25-35 мм2</v>
      </c>
      <c r="D705" s="19" t="str">
        <f>Source!H564</f>
        <v>100 м</v>
      </c>
      <c r="E705" s="9">
        <f>Source!I564</f>
        <v>0.30659999999999998</v>
      </c>
      <c r="F705" s="21"/>
      <c r="G705" s="20"/>
      <c r="H705" s="9"/>
      <c r="I705" s="9"/>
      <c r="J705" s="21"/>
      <c r="K705" s="21"/>
      <c r="Q705">
        <f>ROUND((Source!BZ564/100)*ROUND((Source!AF564*Source!AV564)*Source!I564, 2), 2)</f>
        <v>1675.09</v>
      </c>
      <c r="R705">
        <f>Source!X564</f>
        <v>1675.09</v>
      </c>
      <c r="S705">
        <f>ROUND((Source!CA564/100)*ROUND((Source!AF564*Source!AV564)*Source!I564, 2), 2)</f>
        <v>239.3</v>
      </c>
      <c r="T705">
        <f>Source!Y564</f>
        <v>239.3</v>
      </c>
      <c r="U705">
        <f>ROUND((175/100)*ROUND((Source!AE564*Source!AV564)*Source!I564, 2), 2)</f>
        <v>0</v>
      </c>
      <c r="V705">
        <f>ROUND((108/100)*ROUND(Source!CS564*Source!I564, 2), 2)</f>
        <v>0</v>
      </c>
    </row>
    <row r="706" spans="1:22" x14ac:dyDescent="0.2">
      <c r="C706" s="22" t="str">
        <f>"Объем: "&amp;Source!I564&amp;"=1533*"&amp;"0,2*"&amp;"0,1/"&amp;"100"</f>
        <v>Объем: 0,3066=1533*0,2*0,1/100</v>
      </c>
    </row>
    <row r="707" spans="1:22" ht="14.25" x14ac:dyDescent="0.2">
      <c r="A707" s="18"/>
      <c r="B707" s="18"/>
      <c r="C707" s="18" t="s">
        <v>884</v>
      </c>
      <c r="D707" s="19"/>
      <c r="E707" s="9"/>
      <c r="F707" s="21">
        <f>Source!AO564</f>
        <v>7804.89</v>
      </c>
      <c r="G707" s="20" t="str">
        <f>Source!DG564</f>
        <v/>
      </c>
      <c r="H707" s="9">
        <f>Source!AV564</f>
        <v>1</v>
      </c>
      <c r="I707" s="9">
        <f>IF(Source!BA564&lt;&gt; 0, Source!BA564, 1)</f>
        <v>1</v>
      </c>
      <c r="J707" s="21">
        <f>Source!S564</f>
        <v>2392.98</v>
      </c>
      <c r="K707" s="21"/>
    </row>
    <row r="708" spans="1:22" ht="14.25" x14ac:dyDescent="0.2">
      <c r="A708" s="18"/>
      <c r="B708" s="18"/>
      <c r="C708" s="18" t="s">
        <v>886</v>
      </c>
      <c r="D708" s="19"/>
      <c r="E708" s="9"/>
      <c r="F708" s="21">
        <f>Source!AL564</f>
        <v>19.13</v>
      </c>
      <c r="G708" s="20" t="str">
        <f>Source!DD564</f>
        <v/>
      </c>
      <c r="H708" s="9">
        <f>Source!AW564</f>
        <v>1</v>
      </c>
      <c r="I708" s="9">
        <f>IF(Source!BC564&lt;&gt; 0, Source!BC564, 1)</f>
        <v>1</v>
      </c>
      <c r="J708" s="21">
        <f>Source!P564</f>
        <v>5.87</v>
      </c>
      <c r="K708" s="21"/>
    </row>
    <row r="709" spans="1:22" ht="14.25" x14ac:dyDescent="0.2">
      <c r="A709" s="18"/>
      <c r="B709" s="18"/>
      <c r="C709" s="18" t="s">
        <v>887</v>
      </c>
      <c r="D709" s="19" t="s">
        <v>888</v>
      </c>
      <c r="E709" s="9">
        <f>Source!AT564</f>
        <v>70</v>
      </c>
      <c r="F709" s="21"/>
      <c r="G709" s="20"/>
      <c r="H709" s="9"/>
      <c r="I709" s="9"/>
      <c r="J709" s="21">
        <f>SUM(R705:R708)</f>
        <v>1675.09</v>
      </c>
      <c r="K709" s="21"/>
    </row>
    <row r="710" spans="1:22" ht="14.25" x14ac:dyDescent="0.2">
      <c r="A710" s="18"/>
      <c r="B710" s="18"/>
      <c r="C710" s="18" t="s">
        <v>889</v>
      </c>
      <c r="D710" s="19" t="s">
        <v>888</v>
      </c>
      <c r="E710" s="9">
        <f>Source!AU564</f>
        <v>10</v>
      </c>
      <c r="F710" s="21"/>
      <c r="G710" s="20"/>
      <c r="H710" s="9"/>
      <c r="I710" s="9"/>
      <c r="J710" s="21">
        <f>SUM(T705:T709)</f>
        <v>239.3</v>
      </c>
      <c r="K710" s="21"/>
    </row>
    <row r="711" spans="1:22" ht="14.25" x14ac:dyDescent="0.2">
      <c r="A711" s="18"/>
      <c r="B711" s="18"/>
      <c r="C711" s="18" t="s">
        <v>890</v>
      </c>
      <c r="D711" s="19" t="s">
        <v>891</v>
      </c>
      <c r="E711" s="9">
        <f>Source!AQ564</f>
        <v>14.58</v>
      </c>
      <c r="F711" s="21"/>
      <c r="G711" s="20" t="str">
        <f>Source!DI564</f>
        <v/>
      </c>
      <c r="H711" s="9">
        <f>Source!AV564</f>
        <v>1</v>
      </c>
      <c r="I711" s="9"/>
      <c r="J711" s="21"/>
      <c r="K711" s="21">
        <f>Source!U564</f>
        <v>4.4702279999999996</v>
      </c>
    </row>
    <row r="712" spans="1:22" ht="15" x14ac:dyDescent="0.25">
      <c r="A712" s="24"/>
      <c r="B712" s="24"/>
      <c r="C712" s="24"/>
      <c r="D712" s="24"/>
      <c r="E712" s="24"/>
      <c r="F712" s="24"/>
      <c r="G712" s="24"/>
      <c r="H712" s="24"/>
      <c r="I712" s="41">
        <f>J707+J708+J709+J710</f>
        <v>4313.24</v>
      </c>
      <c r="J712" s="41"/>
      <c r="K712" s="25">
        <f>IF(Source!I564&lt;&gt;0, ROUND(I712/Source!I564, 2), 0)</f>
        <v>14067.97</v>
      </c>
      <c r="P712" s="23">
        <f>I712</f>
        <v>4313.24</v>
      </c>
    </row>
    <row r="713" spans="1:22" ht="71.25" x14ac:dyDescent="0.2">
      <c r="A713" s="18">
        <v>79</v>
      </c>
      <c r="B713" s="18" t="str">
        <f>Source!F566</f>
        <v>1.21-2103-9-5/1</v>
      </c>
      <c r="C713" s="18" t="str">
        <f>Source!G566</f>
        <v>Техническое обслуживание силовых сетей, проложенных по кирпичным и бетонным основаниям, провод сечением 3х10-16 мм2  //  сеч. 3х16; 3х10</v>
      </c>
      <c r="D713" s="19" t="str">
        <f>Source!H566</f>
        <v>100 м</v>
      </c>
      <c r="E713" s="9">
        <f>Source!I566</f>
        <v>2.1600000000000001E-2</v>
      </c>
      <c r="F713" s="21"/>
      <c r="G713" s="20"/>
      <c r="H713" s="9"/>
      <c r="I713" s="9"/>
      <c r="J713" s="21"/>
      <c r="K713" s="21"/>
      <c r="Q713">
        <f>ROUND((Source!BZ566/100)*ROUND((Source!AF566*Source!AV566)*Source!I566, 2), 2)</f>
        <v>96.16</v>
      </c>
      <c r="R713">
        <f>Source!X566</f>
        <v>96.16</v>
      </c>
      <c r="S713">
        <f>ROUND((Source!CA566/100)*ROUND((Source!AF566*Source!AV566)*Source!I566, 2), 2)</f>
        <v>13.74</v>
      </c>
      <c r="T713">
        <f>Source!Y566</f>
        <v>13.74</v>
      </c>
      <c r="U713">
        <f>ROUND((175/100)*ROUND((Source!AE566*Source!AV566)*Source!I566, 2), 2)</f>
        <v>0</v>
      </c>
      <c r="V713">
        <f>ROUND((108/100)*ROUND(Source!CS566*Source!I566, 2), 2)</f>
        <v>0</v>
      </c>
    </row>
    <row r="714" spans="1:22" x14ac:dyDescent="0.2">
      <c r="C714" s="22" t="str">
        <f>"Объем: "&amp;Source!I566&amp;"=(54+"&amp;"54)*"&amp;"0,2*"&amp;"0,1/"&amp;"100"</f>
        <v>Объем: 0,0216=(54+54)*0,2*0,1/100</v>
      </c>
    </row>
    <row r="715" spans="1:22" ht="14.25" x14ac:dyDescent="0.2">
      <c r="A715" s="18"/>
      <c r="B715" s="18"/>
      <c r="C715" s="18" t="s">
        <v>884</v>
      </c>
      <c r="D715" s="19"/>
      <c r="E715" s="9"/>
      <c r="F715" s="21">
        <f>Source!AO566</f>
        <v>6359.54</v>
      </c>
      <c r="G715" s="20" t="str">
        <f>Source!DG566</f>
        <v/>
      </c>
      <c r="H715" s="9">
        <f>Source!AV566</f>
        <v>1</v>
      </c>
      <c r="I715" s="9">
        <f>IF(Source!BA566&lt;&gt; 0, Source!BA566, 1)</f>
        <v>1</v>
      </c>
      <c r="J715" s="21">
        <f>Source!S566</f>
        <v>137.37</v>
      </c>
      <c r="K715" s="21"/>
    </row>
    <row r="716" spans="1:22" ht="14.25" x14ac:dyDescent="0.2">
      <c r="A716" s="18"/>
      <c r="B716" s="18"/>
      <c r="C716" s="18" t="s">
        <v>886</v>
      </c>
      <c r="D716" s="19"/>
      <c r="E716" s="9"/>
      <c r="F716" s="21">
        <f>Source!AL566</f>
        <v>15.76</v>
      </c>
      <c r="G716" s="20" t="str">
        <f>Source!DD566</f>
        <v/>
      </c>
      <c r="H716" s="9">
        <f>Source!AW566</f>
        <v>1</v>
      </c>
      <c r="I716" s="9">
        <f>IF(Source!BC566&lt;&gt; 0, Source!BC566, 1)</f>
        <v>1</v>
      </c>
      <c r="J716" s="21">
        <f>Source!P566</f>
        <v>0.34</v>
      </c>
      <c r="K716" s="21"/>
    </row>
    <row r="717" spans="1:22" ht="14.25" x14ac:dyDescent="0.2">
      <c r="A717" s="18"/>
      <c r="B717" s="18"/>
      <c r="C717" s="18" t="s">
        <v>887</v>
      </c>
      <c r="D717" s="19" t="s">
        <v>888</v>
      </c>
      <c r="E717" s="9">
        <f>Source!AT566</f>
        <v>70</v>
      </c>
      <c r="F717" s="21"/>
      <c r="G717" s="20"/>
      <c r="H717" s="9"/>
      <c r="I717" s="9"/>
      <c r="J717" s="21">
        <f>SUM(R713:R716)</f>
        <v>96.16</v>
      </c>
      <c r="K717" s="21"/>
    </row>
    <row r="718" spans="1:22" ht="14.25" x14ac:dyDescent="0.2">
      <c r="A718" s="18"/>
      <c r="B718" s="18"/>
      <c r="C718" s="18" t="s">
        <v>889</v>
      </c>
      <c r="D718" s="19" t="s">
        <v>888</v>
      </c>
      <c r="E718" s="9">
        <f>Source!AU566</f>
        <v>10</v>
      </c>
      <c r="F718" s="21"/>
      <c r="G718" s="20"/>
      <c r="H718" s="9"/>
      <c r="I718" s="9"/>
      <c r="J718" s="21">
        <f>SUM(T713:T717)</f>
        <v>13.74</v>
      </c>
      <c r="K718" s="21"/>
    </row>
    <row r="719" spans="1:22" ht="14.25" x14ac:dyDescent="0.2">
      <c r="A719" s="18"/>
      <c r="B719" s="18"/>
      <c r="C719" s="18" t="s">
        <v>890</v>
      </c>
      <c r="D719" s="19" t="s">
        <v>891</v>
      </c>
      <c r="E719" s="9">
        <f>Source!AQ566</f>
        <v>11.88</v>
      </c>
      <c r="F719" s="21"/>
      <c r="G719" s="20" t="str">
        <f>Source!DI566</f>
        <v/>
      </c>
      <c r="H719" s="9">
        <f>Source!AV566</f>
        <v>1</v>
      </c>
      <c r="I719" s="9"/>
      <c r="J719" s="21"/>
      <c r="K719" s="21">
        <f>Source!U566</f>
        <v>0.256608</v>
      </c>
    </row>
    <row r="720" spans="1:22" ht="15" x14ac:dyDescent="0.25">
      <c r="A720" s="24"/>
      <c r="B720" s="24"/>
      <c r="C720" s="24"/>
      <c r="D720" s="24"/>
      <c r="E720" s="24"/>
      <c r="F720" s="24"/>
      <c r="G720" s="24"/>
      <c r="H720" s="24"/>
      <c r="I720" s="41">
        <f>J715+J716+J717+J718</f>
        <v>247.61</v>
      </c>
      <c r="J720" s="41"/>
      <c r="K720" s="25">
        <f>IF(Source!I566&lt;&gt;0, ROUND(I720/Source!I566, 2), 0)</f>
        <v>11463.43</v>
      </c>
      <c r="P720" s="23">
        <f>I720</f>
        <v>247.61</v>
      </c>
    </row>
    <row r="721" spans="1:22" ht="71.25" x14ac:dyDescent="0.2">
      <c r="A721" s="18">
        <v>80</v>
      </c>
      <c r="B721" s="18" t="str">
        <f>Source!F568</f>
        <v>1.21-2103-9-2/1</v>
      </c>
      <c r="C721" s="18" t="str">
        <f>Source!G568</f>
        <v>Техническое обслуживание силовых сетей, проложенных по кирпичным и бетонным основаниям, провод сечением 3х1,5-6 мм2  //  сеч. 3х6; 3х4; 3х2,5; 3х1,5</v>
      </c>
      <c r="D721" s="19" t="str">
        <f>Source!H568</f>
        <v>100 м</v>
      </c>
      <c r="E721" s="9">
        <f>Source!I568</f>
        <v>1.242</v>
      </c>
      <c r="F721" s="21"/>
      <c r="G721" s="20"/>
      <c r="H721" s="9"/>
      <c r="I721" s="9"/>
      <c r="J721" s="21"/>
      <c r="K721" s="21"/>
      <c r="Q721">
        <f>ROUND((Source!BZ568/100)*ROUND((Source!AF568*Source!AV568)*Source!I568, 2), 2)</f>
        <v>4654.03</v>
      </c>
      <c r="R721">
        <f>Source!X568</f>
        <v>4654.03</v>
      </c>
      <c r="S721">
        <f>ROUND((Source!CA568/100)*ROUND((Source!AF568*Source!AV568)*Source!I568, 2), 2)</f>
        <v>664.86</v>
      </c>
      <c r="T721">
        <f>Source!Y568</f>
        <v>664.86</v>
      </c>
      <c r="U721">
        <f>ROUND((175/100)*ROUND((Source!AE568*Source!AV568)*Source!I568, 2), 2)</f>
        <v>0</v>
      </c>
      <c r="V721">
        <f>ROUND((108/100)*ROUND(Source!CS568*Source!I568, 2), 2)</f>
        <v>0</v>
      </c>
    </row>
    <row r="722" spans="1:22" ht="25.5" x14ac:dyDescent="0.2">
      <c r="C722" s="22" t="str">
        <f>"Объем: "&amp;Source!I568&amp;"=(209+"&amp;"159+"&amp;"3045+"&amp;"2797)*"&amp;"0,2*"&amp;"0,1/"&amp;"100"</f>
        <v>Объем: 1,242=(209+159+3045+2797)*0,2*0,1/100</v>
      </c>
    </row>
    <row r="723" spans="1:22" ht="14.25" x14ac:dyDescent="0.2">
      <c r="A723" s="18"/>
      <c r="B723" s="18"/>
      <c r="C723" s="18" t="s">
        <v>884</v>
      </c>
      <c r="D723" s="19"/>
      <c r="E723" s="9"/>
      <c r="F723" s="21">
        <f>Source!AO568</f>
        <v>5353.15</v>
      </c>
      <c r="G723" s="20" t="str">
        <f>Source!DG568</f>
        <v/>
      </c>
      <c r="H723" s="9">
        <f>Source!AV568</f>
        <v>1</v>
      </c>
      <c r="I723" s="9">
        <f>IF(Source!BA568&lt;&gt; 0, Source!BA568, 1)</f>
        <v>1</v>
      </c>
      <c r="J723" s="21">
        <f>Source!S568</f>
        <v>6648.61</v>
      </c>
      <c r="K723" s="21"/>
    </row>
    <row r="724" spans="1:22" ht="14.25" x14ac:dyDescent="0.2">
      <c r="A724" s="18"/>
      <c r="B724" s="18"/>
      <c r="C724" s="18" t="s">
        <v>886</v>
      </c>
      <c r="D724" s="19"/>
      <c r="E724" s="9"/>
      <c r="F724" s="21">
        <f>Source!AL568</f>
        <v>22.51</v>
      </c>
      <c r="G724" s="20" t="str">
        <f>Source!DD568</f>
        <v/>
      </c>
      <c r="H724" s="9">
        <f>Source!AW568</f>
        <v>1</v>
      </c>
      <c r="I724" s="9">
        <f>IF(Source!BC568&lt;&gt; 0, Source!BC568, 1)</f>
        <v>1</v>
      </c>
      <c r="J724" s="21">
        <f>Source!P568</f>
        <v>27.96</v>
      </c>
      <c r="K724" s="21"/>
    </row>
    <row r="725" spans="1:22" ht="14.25" x14ac:dyDescent="0.2">
      <c r="A725" s="18"/>
      <c r="B725" s="18"/>
      <c r="C725" s="18" t="s">
        <v>887</v>
      </c>
      <c r="D725" s="19" t="s">
        <v>888</v>
      </c>
      <c r="E725" s="9">
        <f>Source!AT568</f>
        <v>70</v>
      </c>
      <c r="F725" s="21"/>
      <c r="G725" s="20"/>
      <c r="H725" s="9"/>
      <c r="I725" s="9"/>
      <c r="J725" s="21">
        <f>SUM(R721:R724)</f>
        <v>4654.03</v>
      </c>
      <c r="K725" s="21"/>
    </row>
    <row r="726" spans="1:22" ht="14.25" x14ac:dyDescent="0.2">
      <c r="A726" s="18"/>
      <c r="B726" s="18"/>
      <c r="C726" s="18" t="s">
        <v>889</v>
      </c>
      <c r="D726" s="19" t="s">
        <v>888</v>
      </c>
      <c r="E726" s="9">
        <f>Source!AU568</f>
        <v>10</v>
      </c>
      <c r="F726" s="21"/>
      <c r="G726" s="20"/>
      <c r="H726" s="9"/>
      <c r="I726" s="9"/>
      <c r="J726" s="21">
        <f>SUM(T721:T725)</f>
        <v>664.86</v>
      </c>
      <c r="K726" s="21"/>
    </row>
    <row r="727" spans="1:22" ht="14.25" x14ac:dyDescent="0.2">
      <c r="A727" s="18"/>
      <c r="B727" s="18"/>
      <c r="C727" s="18" t="s">
        <v>890</v>
      </c>
      <c r="D727" s="19" t="s">
        <v>891</v>
      </c>
      <c r="E727" s="9">
        <f>Source!AQ568</f>
        <v>10</v>
      </c>
      <c r="F727" s="21"/>
      <c r="G727" s="20" t="str">
        <f>Source!DI568</f>
        <v/>
      </c>
      <c r="H727" s="9">
        <f>Source!AV568</f>
        <v>1</v>
      </c>
      <c r="I727" s="9"/>
      <c r="J727" s="21"/>
      <c r="K727" s="21">
        <f>Source!U568</f>
        <v>12.42</v>
      </c>
    </row>
    <row r="728" spans="1:22" ht="15" x14ac:dyDescent="0.25">
      <c r="A728" s="24"/>
      <c r="B728" s="24"/>
      <c r="C728" s="24"/>
      <c r="D728" s="24"/>
      <c r="E728" s="24"/>
      <c r="F728" s="24"/>
      <c r="G728" s="24"/>
      <c r="H728" s="24"/>
      <c r="I728" s="41">
        <f>J723+J724+J725+J726</f>
        <v>11995.46</v>
      </c>
      <c r="J728" s="41"/>
      <c r="K728" s="25">
        <f>IF(Source!I568&lt;&gt;0, ROUND(I728/Source!I568, 2), 0)</f>
        <v>9658.18</v>
      </c>
      <c r="P728" s="23">
        <f>I728</f>
        <v>11995.46</v>
      </c>
    </row>
    <row r="729" spans="1:22" ht="57" x14ac:dyDescent="0.2">
      <c r="A729" s="18">
        <v>81</v>
      </c>
      <c r="B729" s="18" t="str">
        <f>Source!F570</f>
        <v>1.21-2103-9-1/1</v>
      </c>
      <c r="C729" s="18" t="str">
        <f>Source!G570</f>
        <v>Техническое обслуживание силовых сетей, проложенных по кирпичным и бетонным основаниям, провод сечением 2х1,5-6 мм2</v>
      </c>
      <c r="D729" s="19" t="str">
        <f>Source!H570</f>
        <v>100 м</v>
      </c>
      <c r="E729" s="9">
        <f>Source!I570</f>
        <v>0.25480000000000003</v>
      </c>
      <c r="F729" s="21"/>
      <c r="G729" s="20"/>
      <c r="H729" s="9"/>
      <c r="I729" s="9"/>
      <c r="J729" s="21"/>
      <c r="K729" s="21"/>
      <c r="Q729">
        <f>ROUND((Source!BZ570/100)*ROUND((Source!AF570*Source!AV570)*Source!I570, 2), 2)</f>
        <v>681.72</v>
      </c>
      <c r="R729">
        <f>Source!X570</f>
        <v>681.72</v>
      </c>
      <c r="S729">
        <f>ROUND((Source!CA570/100)*ROUND((Source!AF570*Source!AV570)*Source!I570, 2), 2)</f>
        <v>97.39</v>
      </c>
      <c r="T729">
        <f>Source!Y570</f>
        <v>97.39</v>
      </c>
      <c r="U729">
        <f>ROUND((175/100)*ROUND((Source!AE570*Source!AV570)*Source!I570, 2), 2)</f>
        <v>0</v>
      </c>
      <c r="V729">
        <f>ROUND((108/100)*ROUND(Source!CS570*Source!I570, 2), 2)</f>
        <v>0</v>
      </c>
    </row>
    <row r="730" spans="1:22" x14ac:dyDescent="0.2">
      <c r="C730" s="22" t="str">
        <f>"Объем: "&amp;Source!I570&amp;"=1274*"&amp;"0,2*"&amp;"0,1/"&amp;"100"</f>
        <v>Объем: 0,2548=1274*0,2*0,1/100</v>
      </c>
    </row>
    <row r="731" spans="1:22" ht="14.25" x14ac:dyDescent="0.2">
      <c r="A731" s="18"/>
      <c r="B731" s="18"/>
      <c r="C731" s="18" t="s">
        <v>884</v>
      </c>
      <c r="D731" s="19"/>
      <c r="E731" s="9"/>
      <c r="F731" s="21">
        <f>Source!AO570</f>
        <v>3822.15</v>
      </c>
      <c r="G731" s="20" t="str">
        <f>Source!DG570</f>
        <v/>
      </c>
      <c r="H731" s="9">
        <f>Source!AV570</f>
        <v>1</v>
      </c>
      <c r="I731" s="9">
        <f>IF(Source!BA570&lt;&gt; 0, Source!BA570, 1)</f>
        <v>1</v>
      </c>
      <c r="J731" s="21">
        <f>Source!S570</f>
        <v>973.88</v>
      </c>
      <c r="K731" s="21"/>
    </row>
    <row r="732" spans="1:22" ht="14.25" x14ac:dyDescent="0.2">
      <c r="A732" s="18"/>
      <c r="B732" s="18"/>
      <c r="C732" s="18" t="s">
        <v>886</v>
      </c>
      <c r="D732" s="19"/>
      <c r="E732" s="9"/>
      <c r="F732" s="21">
        <f>Source!AL570</f>
        <v>22.51</v>
      </c>
      <c r="G732" s="20" t="str">
        <f>Source!DD570</f>
        <v/>
      </c>
      <c r="H732" s="9">
        <f>Source!AW570</f>
        <v>1</v>
      </c>
      <c r="I732" s="9">
        <f>IF(Source!BC570&lt;&gt; 0, Source!BC570, 1)</f>
        <v>1</v>
      </c>
      <c r="J732" s="21">
        <f>Source!P570</f>
        <v>5.74</v>
      </c>
      <c r="K732" s="21"/>
    </row>
    <row r="733" spans="1:22" ht="14.25" x14ac:dyDescent="0.2">
      <c r="A733" s="18"/>
      <c r="B733" s="18"/>
      <c r="C733" s="18" t="s">
        <v>887</v>
      </c>
      <c r="D733" s="19" t="s">
        <v>888</v>
      </c>
      <c r="E733" s="9">
        <f>Source!AT570</f>
        <v>70</v>
      </c>
      <c r="F733" s="21"/>
      <c r="G733" s="20"/>
      <c r="H733" s="9"/>
      <c r="I733" s="9"/>
      <c r="J733" s="21">
        <f>SUM(R729:R732)</f>
        <v>681.72</v>
      </c>
      <c r="K733" s="21"/>
    </row>
    <row r="734" spans="1:22" ht="14.25" x14ac:dyDescent="0.2">
      <c r="A734" s="18"/>
      <c r="B734" s="18"/>
      <c r="C734" s="18" t="s">
        <v>889</v>
      </c>
      <c r="D734" s="19" t="s">
        <v>888</v>
      </c>
      <c r="E734" s="9">
        <f>Source!AU570</f>
        <v>10</v>
      </c>
      <c r="F734" s="21"/>
      <c r="G734" s="20"/>
      <c r="H734" s="9"/>
      <c r="I734" s="9"/>
      <c r="J734" s="21">
        <f>SUM(T729:T733)</f>
        <v>97.39</v>
      </c>
      <c r="K734" s="21"/>
    </row>
    <row r="735" spans="1:22" ht="14.25" x14ac:dyDescent="0.2">
      <c r="A735" s="18"/>
      <c r="B735" s="18"/>
      <c r="C735" s="18" t="s">
        <v>890</v>
      </c>
      <c r="D735" s="19" t="s">
        <v>891</v>
      </c>
      <c r="E735" s="9">
        <f>Source!AQ570</f>
        <v>7.14</v>
      </c>
      <c r="F735" s="21"/>
      <c r="G735" s="20" t="str">
        <f>Source!DI570</f>
        <v/>
      </c>
      <c r="H735" s="9">
        <f>Source!AV570</f>
        <v>1</v>
      </c>
      <c r="I735" s="9"/>
      <c r="J735" s="21"/>
      <c r="K735" s="21">
        <f>Source!U570</f>
        <v>1.819272</v>
      </c>
    </row>
    <row r="736" spans="1:22" ht="15" x14ac:dyDescent="0.25">
      <c r="A736" s="24"/>
      <c r="B736" s="24"/>
      <c r="C736" s="24"/>
      <c r="D736" s="24"/>
      <c r="E736" s="24"/>
      <c r="F736" s="24"/>
      <c r="G736" s="24"/>
      <c r="H736" s="24"/>
      <c r="I736" s="41">
        <f>J731+J732+J733+J734</f>
        <v>1758.7300000000002</v>
      </c>
      <c r="J736" s="41"/>
      <c r="K736" s="25">
        <f>IF(Source!I570&lt;&gt;0, ROUND(I736/Source!I570, 2), 0)</f>
        <v>6902.39</v>
      </c>
      <c r="P736" s="23">
        <f>I736</f>
        <v>1758.7300000000002</v>
      </c>
    </row>
    <row r="737" spans="1:22" ht="57" x14ac:dyDescent="0.2">
      <c r="A737" s="18">
        <v>82</v>
      </c>
      <c r="B737" s="18" t="str">
        <f>Source!F572</f>
        <v>1.21-2103-9-7/1</v>
      </c>
      <c r="C737" s="18" t="str">
        <f>Source!G572</f>
        <v>Техническое обслуживание силовых сетей, проложенных по кирпичным и бетонным основаниям, провод сечением 3х25-35 мм2  //  сеч. 1х25</v>
      </c>
      <c r="D737" s="19" t="str">
        <f>Source!H572</f>
        <v>100 м</v>
      </c>
      <c r="E737" s="9">
        <f>Source!I572</f>
        <v>4.0000000000000001E-3</v>
      </c>
      <c r="F737" s="21"/>
      <c r="G737" s="20"/>
      <c r="H737" s="9"/>
      <c r="I737" s="9"/>
      <c r="J737" s="21"/>
      <c r="K737" s="21"/>
      <c r="Q737">
        <f>ROUND((Source!BZ572/100)*ROUND((Source!AF572*Source!AV572)*Source!I572, 2), 2)</f>
        <v>21.85</v>
      </c>
      <c r="R737">
        <f>Source!X572</f>
        <v>21.85</v>
      </c>
      <c r="S737">
        <f>ROUND((Source!CA572/100)*ROUND((Source!AF572*Source!AV572)*Source!I572, 2), 2)</f>
        <v>3.12</v>
      </c>
      <c r="T737">
        <f>Source!Y572</f>
        <v>3.12</v>
      </c>
      <c r="U737">
        <f>ROUND((175/100)*ROUND((Source!AE572*Source!AV572)*Source!I572, 2), 2)</f>
        <v>0</v>
      </c>
      <c r="V737">
        <f>ROUND((108/100)*ROUND(Source!CS572*Source!I572, 2), 2)</f>
        <v>0</v>
      </c>
    </row>
    <row r="738" spans="1:22" x14ac:dyDescent="0.2">
      <c r="C738" s="22" t="str">
        <f>"Объем: "&amp;Source!I572&amp;"=20*"&amp;"0,2*"&amp;"0,1/"&amp;"100"</f>
        <v>Объем: 0,004=20*0,2*0,1/100</v>
      </c>
    </row>
    <row r="739" spans="1:22" ht="14.25" x14ac:dyDescent="0.2">
      <c r="A739" s="18"/>
      <c r="B739" s="18"/>
      <c r="C739" s="18" t="s">
        <v>884</v>
      </c>
      <c r="D739" s="19"/>
      <c r="E739" s="9"/>
      <c r="F739" s="21">
        <f>Source!AO572</f>
        <v>7804.89</v>
      </c>
      <c r="G739" s="20" t="str">
        <f>Source!DG572</f>
        <v/>
      </c>
      <c r="H739" s="9">
        <f>Source!AV572</f>
        <v>1</v>
      </c>
      <c r="I739" s="9">
        <f>IF(Source!BA572&lt;&gt; 0, Source!BA572, 1)</f>
        <v>1</v>
      </c>
      <c r="J739" s="21">
        <f>Source!S572</f>
        <v>31.22</v>
      </c>
      <c r="K739" s="21"/>
    </row>
    <row r="740" spans="1:22" ht="14.25" x14ac:dyDescent="0.2">
      <c r="A740" s="18"/>
      <c r="B740" s="18"/>
      <c r="C740" s="18" t="s">
        <v>886</v>
      </c>
      <c r="D740" s="19"/>
      <c r="E740" s="9"/>
      <c r="F740" s="21">
        <f>Source!AL572</f>
        <v>19.13</v>
      </c>
      <c r="G740" s="20" t="str">
        <f>Source!DD572</f>
        <v/>
      </c>
      <c r="H740" s="9">
        <f>Source!AW572</f>
        <v>1</v>
      </c>
      <c r="I740" s="9">
        <f>IF(Source!BC572&lt;&gt; 0, Source!BC572, 1)</f>
        <v>1</v>
      </c>
      <c r="J740" s="21">
        <f>Source!P572</f>
        <v>0.08</v>
      </c>
      <c r="K740" s="21"/>
    </row>
    <row r="741" spans="1:22" ht="14.25" x14ac:dyDescent="0.2">
      <c r="A741" s="18"/>
      <c r="B741" s="18"/>
      <c r="C741" s="18" t="s">
        <v>887</v>
      </c>
      <c r="D741" s="19" t="s">
        <v>888</v>
      </c>
      <c r="E741" s="9">
        <f>Source!AT572</f>
        <v>70</v>
      </c>
      <c r="F741" s="21"/>
      <c r="G741" s="20"/>
      <c r="H741" s="9"/>
      <c r="I741" s="9"/>
      <c r="J741" s="21">
        <f>SUM(R737:R740)</f>
        <v>21.85</v>
      </c>
      <c r="K741" s="21"/>
    </row>
    <row r="742" spans="1:22" ht="14.25" x14ac:dyDescent="0.2">
      <c r="A742" s="18"/>
      <c r="B742" s="18"/>
      <c r="C742" s="18" t="s">
        <v>889</v>
      </c>
      <c r="D742" s="19" t="s">
        <v>888</v>
      </c>
      <c r="E742" s="9">
        <f>Source!AU572</f>
        <v>10</v>
      </c>
      <c r="F742" s="21"/>
      <c r="G742" s="20"/>
      <c r="H742" s="9"/>
      <c r="I742" s="9"/>
      <c r="J742" s="21">
        <f>SUM(T737:T741)</f>
        <v>3.12</v>
      </c>
      <c r="K742" s="21"/>
    </row>
    <row r="743" spans="1:22" ht="14.25" x14ac:dyDescent="0.2">
      <c r="A743" s="18"/>
      <c r="B743" s="18"/>
      <c r="C743" s="18" t="s">
        <v>890</v>
      </c>
      <c r="D743" s="19" t="s">
        <v>891</v>
      </c>
      <c r="E743" s="9">
        <f>Source!AQ572</f>
        <v>14.58</v>
      </c>
      <c r="F743" s="21"/>
      <c r="G743" s="20" t="str">
        <f>Source!DI572</f>
        <v/>
      </c>
      <c r="H743" s="9">
        <f>Source!AV572</f>
        <v>1</v>
      </c>
      <c r="I743" s="9"/>
      <c r="J743" s="21"/>
      <c r="K743" s="21">
        <f>Source!U572</f>
        <v>5.8320000000000004E-2</v>
      </c>
    </row>
    <row r="744" spans="1:22" ht="15" x14ac:dyDescent="0.25">
      <c r="A744" s="24"/>
      <c r="B744" s="24"/>
      <c r="C744" s="24"/>
      <c r="D744" s="24"/>
      <c r="E744" s="24"/>
      <c r="F744" s="24"/>
      <c r="G744" s="24"/>
      <c r="H744" s="24"/>
      <c r="I744" s="41">
        <f>J739+J740+J741+J742</f>
        <v>56.269999999999996</v>
      </c>
      <c r="J744" s="41"/>
      <c r="K744" s="25">
        <f>IF(Source!I572&lt;&gt;0, ROUND(I744/Source!I572, 2), 0)</f>
        <v>14067.5</v>
      </c>
      <c r="P744" s="23">
        <f>I744</f>
        <v>56.269999999999996</v>
      </c>
    </row>
    <row r="745" spans="1:22" ht="57" x14ac:dyDescent="0.2">
      <c r="A745" s="18">
        <v>83</v>
      </c>
      <c r="B745" s="18" t="str">
        <f>Source!F574</f>
        <v>1.21-2103-9-7/1</v>
      </c>
      <c r="C745" s="18" t="str">
        <f>Source!G574</f>
        <v>Техническое обслуживание силовых сетей, проложенных по кирпичным и бетонным основаниям, провод сечением 3х25-35 мм2  //  сеч. 5х150</v>
      </c>
      <c r="D745" s="19" t="str">
        <f>Source!H574</f>
        <v>100 м</v>
      </c>
      <c r="E745" s="9">
        <f>Source!I574</f>
        <v>8.3999999999999995E-3</v>
      </c>
      <c r="F745" s="21"/>
      <c r="G745" s="20"/>
      <c r="H745" s="9"/>
      <c r="I745" s="9"/>
      <c r="J745" s="21"/>
      <c r="K745" s="21"/>
      <c r="Q745">
        <f>ROUND((Source!BZ574/100)*ROUND((Source!AF574*Source!AV574)*Source!I574, 2), 2)</f>
        <v>45.89</v>
      </c>
      <c r="R745">
        <f>Source!X574</f>
        <v>45.89</v>
      </c>
      <c r="S745">
        <f>ROUND((Source!CA574/100)*ROUND((Source!AF574*Source!AV574)*Source!I574, 2), 2)</f>
        <v>6.56</v>
      </c>
      <c r="T745">
        <f>Source!Y574</f>
        <v>6.56</v>
      </c>
      <c r="U745">
        <f>ROUND((175/100)*ROUND((Source!AE574*Source!AV574)*Source!I574, 2), 2)</f>
        <v>0</v>
      </c>
      <c r="V745">
        <f>ROUND((108/100)*ROUND(Source!CS574*Source!I574, 2), 2)</f>
        <v>0</v>
      </c>
    </row>
    <row r="746" spans="1:22" x14ac:dyDescent="0.2">
      <c r="C746" s="22" t="str">
        <f>"Объем: "&amp;Source!I574&amp;"=42*"&amp;"0,2*"&amp;"0,1/"&amp;"100"</f>
        <v>Объем: 0,0084=42*0,2*0,1/100</v>
      </c>
    </row>
    <row r="747" spans="1:22" ht="14.25" x14ac:dyDescent="0.2">
      <c r="A747" s="18"/>
      <c r="B747" s="18"/>
      <c r="C747" s="18" t="s">
        <v>884</v>
      </c>
      <c r="D747" s="19"/>
      <c r="E747" s="9"/>
      <c r="F747" s="21">
        <f>Source!AO574</f>
        <v>7804.89</v>
      </c>
      <c r="G747" s="20" t="str">
        <f>Source!DG574</f>
        <v/>
      </c>
      <c r="H747" s="9">
        <f>Source!AV574</f>
        <v>1</v>
      </c>
      <c r="I747" s="9">
        <f>IF(Source!BA574&lt;&gt; 0, Source!BA574, 1)</f>
        <v>1</v>
      </c>
      <c r="J747" s="21">
        <f>Source!S574</f>
        <v>65.56</v>
      </c>
      <c r="K747" s="21"/>
    </row>
    <row r="748" spans="1:22" ht="14.25" x14ac:dyDescent="0.2">
      <c r="A748" s="18"/>
      <c r="B748" s="18"/>
      <c r="C748" s="18" t="s">
        <v>886</v>
      </c>
      <c r="D748" s="19"/>
      <c r="E748" s="9"/>
      <c r="F748" s="21">
        <f>Source!AL574</f>
        <v>19.13</v>
      </c>
      <c r="G748" s="20" t="str">
        <f>Source!DD574</f>
        <v/>
      </c>
      <c r="H748" s="9">
        <f>Source!AW574</f>
        <v>1</v>
      </c>
      <c r="I748" s="9">
        <f>IF(Source!BC574&lt;&gt; 0, Source!BC574, 1)</f>
        <v>1</v>
      </c>
      <c r="J748" s="21">
        <f>Source!P574</f>
        <v>0.16</v>
      </c>
      <c r="K748" s="21"/>
    </row>
    <row r="749" spans="1:22" ht="14.25" x14ac:dyDescent="0.2">
      <c r="A749" s="18"/>
      <c r="B749" s="18"/>
      <c r="C749" s="18" t="s">
        <v>887</v>
      </c>
      <c r="D749" s="19" t="s">
        <v>888</v>
      </c>
      <c r="E749" s="9">
        <f>Source!AT574</f>
        <v>70</v>
      </c>
      <c r="F749" s="21"/>
      <c r="G749" s="20"/>
      <c r="H749" s="9"/>
      <c r="I749" s="9"/>
      <c r="J749" s="21">
        <f>SUM(R745:R748)</f>
        <v>45.89</v>
      </c>
      <c r="K749" s="21"/>
    </row>
    <row r="750" spans="1:22" ht="14.25" x14ac:dyDescent="0.2">
      <c r="A750" s="18"/>
      <c r="B750" s="18"/>
      <c r="C750" s="18" t="s">
        <v>889</v>
      </c>
      <c r="D750" s="19" t="s">
        <v>888</v>
      </c>
      <c r="E750" s="9">
        <f>Source!AU574</f>
        <v>10</v>
      </c>
      <c r="F750" s="21"/>
      <c r="G750" s="20"/>
      <c r="H750" s="9"/>
      <c r="I750" s="9"/>
      <c r="J750" s="21">
        <f>SUM(T745:T749)</f>
        <v>6.56</v>
      </c>
      <c r="K750" s="21"/>
    </row>
    <row r="751" spans="1:22" ht="14.25" x14ac:dyDescent="0.2">
      <c r="A751" s="18"/>
      <c r="B751" s="18"/>
      <c r="C751" s="18" t="s">
        <v>890</v>
      </c>
      <c r="D751" s="19" t="s">
        <v>891</v>
      </c>
      <c r="E751" s="9">
        <f>Source!AQ574</f>
        <v>14.58</v>
      </c>
      <c r="F751" s="21"/>
      <c r="G751" s="20" t="str">
        <f>Source!DI574</f>
        <v/>
      </c>
      <c r="H751" s="9">
        <f>Source!AV574</f>
        <v>1</v>
      </c>
      <c r="I751" s="9"/>
      <c r="J751" s="21"/>
      <c r="K751" s="21">
        <f>Source!U574</f>
        <v>0.122472</v>
      </c>
    </row>
    <row r="752" spans="1:22" ht="15" x14ac:dyDescent="0.25">
      <c r="A752" s="24"/>
      <c r="B752" s="24"/>
      <c r="C752" s="24"/>
      <c r="D752" s="24"/>
      <c r="E752" s="24"/>
      <c r="F752" s="24"/>
      <c r="G752" s="24"/>
      <c r="H752" s="24"/>
      <c r="I752" s="41">
        <f>J747+J748+J749+J750</f>
        <v>118.17</v>
      </c>
      <c r="J752" s="41"/>
      <c r="K752" s="25">
        <f>IF(Source!I574&lt;&gt;0, ROUND(I752/Source!I574, 2), 0)</f>
        <v>14067.86</v>
      </c>
      <c r="P752" s="23">
        <f>I752</f>
        <v>118.17</v>
      </c>
    </row>
    <row r="753" spans="1:22" ht="71.25" x14ac:dyDescent="0.2">
      <c r="A753" s="18">
        <v>84</v>
      </c>
      <c r="B753" s="18" t="str">
        <f>Source!F576</f>
        <v>1.21-2103-9-5/1</v>
      </c>
      <c r="C753" s="18" t="str">
        <f>Source!G576</f>
        <v>Техническое обслуживание силовых сетей, проложенных по кирпичным и бетонным основаниям, провод сечением 3х10-16 мм2  //  сеч. 3х10; 5х10</v>
      </c>
      <c r="D753" s="19" t="str">
        <f>Source!H576</f>
        <v>100 м</v>
      </c>
      <c r="E753" s="9">
        <f>Source!I576</f>
        <v>3.8800000000000001E-2</v>
      </c>
      <c r="F753" s="21"/>
      <c r="G753" s="20"/>
      <c r="H753" s="9"/>
      <c r="I753" s="9"/>
      <c r="J753" s="21"/>
      <c r="K753" s="21"/>
      <c r="Q753">
        <f>ROUND((Source!BZ576/100)*ROUND((Source!AF576*Source!AV576)*Source!I576, 2), 2)</f>
        <v>172.73</v>
      </c>
      <c r="R753">
        <f>Source!X576</f>
        <v>172.73</v>
      </c>
      <c r="S753">
        <f>ROUND((Source!CA576/100)*ROUND((Source!AF576*Source!AV576)*Source!I576, 2), 2)</f>
        <v>24.68</v>
      </c>
      <c r="T753">
        <f>Source!Y576</f>
        <v>24.68</v>
      </c>
      <c r="U753">
        <f>ROUND((175/100)*ROUND((Source!AE576*Source!AV576)*Source!I576, 2), 2)</f>
        <v>0</v>
      </c>
      <c r="V753">
        <f>ROUND((108/100)*ROUND(Source!CS576*Source!I576, 2), 2)</f>
        <v>0</v>
      </c>
    </row>
    <row r="754" spans="1:22" x14ac:dyDescent="0.2">
      <c r="C754" s="22" t="str">
        <f>"Объем: "&amp;Source!I576&amp;"=(173+"&amp;"21)*"&amp;"0,2*"&amp;"0,1/"&amp;"100"</f>
        <v>Объем: 0,0388=(173+21)*0,2*0,1/100</v>
      </c>
    </row>
    <row r="755" spans="1:22" ht="14.25" x14ac:dyDescent="0.2">
      <c r="A755" s="18"/>
      <c r="B755" s="18"/>
      <c r="C755" s="18" t="s">
        <v>884</v>
      </c>
      <c r="D755" s="19"/>
      <c r="E755" s="9"/>
      <c r="F755" s="21">
        <f>Source!AO576</f>
        <v>6359.54</v>
      </c>
      <c r="G755" s="20" t="str">
        <f>Source!DG576</f>
        <v/>
      </c>
      <c r="H755" s="9">
        <f>Source!AV576</f>
        <v>1</v>
      </c>
      <c r="I755" s="9">
        <f>IF(Source!BA576&lt;&gt; 0, Source!BA576, 1)</f>
        <v>1</v>
      </c>
      <c r="J755" s="21">
        <f>Source!S576</f>
        <v>246.75</v>
      </c>
      <c r="K755" s="21"/>
    </row>
    <row r="756" spans="1:22" ht="14.25" x14ac:dyDescent="0.2">
      <c r="A756" s="18"/>
      <c r="B756" s="18"/>
      <c r="C756" s="18" t="s">
        <v>886</v>
      </c>
      <c r="D756" s="19"/>
      <c r="E756" s="9"/>
      <c r="F756" s="21">
        <f>Source!AL576</f>
        <v>15.76</v>
      </c>
      <c r="G756" s="20" t="str">
        <f>Source!DD576</f>
        <v/>
      </c>
      <c r="H756" s="9">
        <f>Source!AW576</f>
        <v>1</v>
      </c>
      <c r="I756" s="9">
        <f>IF(Source!BC576&lt;&gt; 0, Source!BC576, 1)</f>
        <v>1</v>
      </c>
      <c r="J756" s="21">
        <f>Source!P576</f>
        <v>0.61</v>
      </c>
      <c r="K756" s="21"/>
    </row>
    <row r="757" spans="1:22" ht="14.25" x14ac:dyDescent="0.2">
      <c r="A757" s="18"/>
      <c r="B757" s="18"/>
      <c r="C757" s="18" t="s">
        <v>887</v>
      </c>
      <c r="D757" s="19" t="s">
        <v>888</v>
      </c>
      <c r="E757" s="9">
        <f>Source!AT576</f>
        <v>70</v>
      </c>
      <c r="F757" s="21"/>
      <c r="G757" s="20"/>
      <c r="H757" s="9"/>
      <c r="I757" s="9"/>
      <c r="J757" s="21">
        <f>SUM(R753:R756)</f>
        <v>172.73</v>
      </c>
      <c r="K757" s="21"/>
    </row>
    <row r="758" spans="1:22" ht="14.25" x14ac:dyDescent="0.2">
      <c r="A758" s="18"/>
      <c r="B758" s="18"/>
      <c r="C758" s="18" t="s">
        <v>889</v>
      </c>
      <c r="D758" s="19" t="s">
        <v>888</v>
      </c>
      <c r="E758" s="9">
        <f>Source!AU576</f>
        <v>10</v>
      </c>
      <c r="F758" s="21"/>
      <c r="G758" s="20"/>
      <c r="H758" s="9"/>
      <c r="I758" s="9"/>
      <c r="J758" s="21">
        <f>SUM(T753:T757)</f>
        <v>24.68</v>
      </c>
      <c r="K758" s="21"/>
    </row>
    <row r="759" spans="1:22" ht="14.25" x14ac:dyDescent="0.2">
      <c r="A759" s="18"/>
      <c r="B759" s="18"/>
      <c r="C759" s="18" t="s">
        <v>890</v>
      </c>
      <c r="D759" s="19" t="s">
        <v>891</v>
      </c>
      <c r="E759" s="9">
        <f>Source!AQ576</f>
        <v>11.88</v>
      </c>
      <c r="F759" s="21"/>
      <c r="G759" s="20" t="str">
        <f>Source!DI576</f>
        <v/>
      </c>
      <c r="H759" s="9">
        <f>Source!AV576</f>
        <v>1</v>
      </c>
      <c r="I759" s="9"/>
      <c r="J759" s="21"/>
      <c r="K759" s="21">
        <f>Source!U576</f>
        <v>0.46094400000000002</v>
      </c>
    </row>
    <row r="760" spans="1:22" ht="15" x14ac:dyDescent="0.25">
      <c r="A760" s="24"/>
      <c r="B760" s="24"/>
      <c r="C760" s="24"/>
      <c r="D760" s="24"/>
      <c r="E760" s="24"/>
      <c r="F760" s="24"/>
      <c r="G760" s="24"/>
      <c r="H760" s="24"/>
      <c r="I760" s="41">
        <f>J755+J756+J757+J758</f>
        <v>444.77000000000004</v>
      </c>
      <c r="J760" s="41"/>
      <c r="K760" s="25">
        <f>IF(Source!I576&lt;&gt;0, ROUND(I760/Source!I576, 2), 0)</f>
        <v>11463.14</v>
      </c>
      <c r="P760" s="23">
        <f>I760</f>
        <v>444.77000000000004</v>
      </c>
    </row>
    <row r="761" spans="1:22" ht="71.25" x14ac:dyDescent="0.2">
      <c r="A761" s="18">
        <v>85</v>
      </c>
      <c r="B761" s="18" t="str">
        <f>Source!F578</f>
        <v>1.21-2103-9-3/1</v>
      </c>
      <c r="C761" s="18" t="str">
        <f>Source!G578</f>
        <v>Техническое обслуживание силовых сетей, проложенных по кирпичным и бетонным основаниям, провод сечением 4х1,5-6 мм2  //  сеч. 5х1,5; 5х4; 5х6</v>
      </c>
      <c r="D761" s="19" t="str">
        <f>Source!H578</f>
        <v>100 м</v>
      </c>
      <c r="E761" s="9">
        <f>Source!I578</f>
        <v>0.50460000000000005</v>
      </c>
      <c r="F761" s="21"/>
      <c r="G761" s="20"/>
      <c r="H761" s="9"/>
      <c r="I761" s="9"/>
      <c r="J761" s="21"/>
      <c r="K761" s="21"/>
      <c r="Q761">
        <f>ROUND((Source!BZ578/100)*ROUND((Source!AF578*Source!AV578)*Source!I578, 2), 2)</f>
        <v>2121.5300000000002</v>
      </c>
      <c r="R761">
        <f>Source!X578</f>
        <v>2121.5300000000002</v>
      </c>
      <c r="S761">
        <f>ROUND((Source!CA578/100)*ROUND((Source!AF578*Source!AV578)*Source!I578, 2), 2)</f>
        <v>303.08</v>
      </c>
      <c r="T761">
        <f>Source!Y578</f>
        <v>303.08</v>
      </c>
      <c r="U761">
        <f>ROUND((175/100)*ROUND((Source!AE578*Source!AV578)*Source!I578, 2), 2)</f>
        <v>0</v>
      </c>
      <c r="V761">
        <f>ROUND((108/100)*ROUND(Source!CS578*Source!I578, 2), 2)</f>
        <v>0</v>
      </c>
    </row>
    <row r="762" spans="1:22" x14ac:dyDescent="0.2">
      <c r="C762" s="22" t="str">
        <f>"Объем: "&amp;Source!I578&amp;"=(25+"&amp;"1323+"&amp;"1175)*"&amp;"0,2*"&amp;"0,1/"&amp;"100"</f>
        <v>Объем: 0,5046=(25+1323+1175)*0,2*0,1/100</v>
      </c>
    </row>
    <row r="763" spans="1:22" ht="14.25" x14ac:dyDescent="0.2">
      <c r="A763" s="18"/>
      <c r="B763" s="18"/>
      <c r="C763" s="18" t="s">
        <v>884</v>
      </c>
      <c r="D763" s="19"/>
      <c r="E763" s="9"/>
      <c r="F763" s="21">
        <f>Source!AO578</f>
        <v>6006.24</v>
      </c>
      <c r="G763" s="20" t="str">
        <f>Source!DG578</f>
        <v/>
      </c>
      <c r="H763" s="9">
        <f>Source!AV578</f>
        <v>1</v>
      </c>
      <c r="I763" s="9">
        <f>IF(Source!BA578&lt;&gt; 0, Source!BA578, 1)</f>
        <v>1</v>
      </c>
      <c r="J763" s="21">
        <f>Source!S578</f>
        <v>3030.75</v>
      </c>
      <c r="K763" s="21"/>
    </row>
    <row r="764" spans="1:22" ht="14.25" x14ac:dyDescent="0.2">
      <c r="A764" s="18"/>
      <c r="B764" s="18"/>
      <c r="C764" s="18" t="s">
        <v>886</v>
      </c>
      <c r="D764" s="19"/>
      <c r="E764" s="9"/>
      <c r="F764" s="21">
        <f>Source!AL578</f>
        <v>14.63</v>
      </c>
      <c r="G764" s="20" t="str">
        <f>Source!DD578</f>
        <v/>
      </c>
      <c r="H764" s="9">
        <f>Source!AW578</f>
        <v>1</v>
      </c>
      <c r="I764" s="9">
        <f>IF(Source!BC578&lt;&gt; 0, Source!BC578, 1)</f>
        <v>1</v>
      </c>
      <c r="J764" s="21">
        <f>Source!P578</f>
        <v>7.38</v>
      </c>
      <c r="K764" s="21"/>
    </row>
    <row r="765" spans="1:22" ht="14.25" x14ac:dyDescent="0.2">
      <c r="A765" s="18"/>
      <c r="B765" s="18"/>
      <c r="C765" s="18" t="s">
        <v>887</v>
      </c>
      <c r="D765" s="19" t="s">
        <v>888</v>
      </c>
      <c r="E765" s="9">
        <f>Source!AT578</f>
        <v>70</v>
      </c>
      <c r="F765" s="21"/>
      <c r="G765" s="20"/>
      <c r="H765" s="9"/>
      <c r="I765" s="9"/>
      <c r="J765" s="21">
        <f>SUM(R761:R764)</f>
        <v>2121.5300000000002</v>
      </c>
      <c r="K765" s="21"/>
    </row>
    <row r="766" spans="1:22" ht="14.25" x14ac:dyDescent="0.2">
      <c r="A766" s="18"/>
      <c r="B766" s="18"/>
      <c r="C766" s="18" t="s">
        <v>889</v>
      </c>
      <c r="D766" s="19" t="s">
        <v>888</v>
      </c>
      <c r="E766" s="9">
        <f>Source!AU578</f>
        <v>10</v>
      </c>
      <c r="F766" s="21"/>
      <c r="G766" s="20"/>
      <c r="H766" s="9"/>
      <c r="I766" s="9"/>
      <c r="J766" s="21">
        <f>SUM(T761:T765)</f>
        <v>303.08</v>
      </c>
      <c r="K766" s="21"/>
    </row>
    <row r="767" spans="1:22" ht="14.25" x14ac:dyDescent="0.2">
      <c r="A767" s="18"/>
      <c r="B767" s="18"/>
      <c r="C767" s="18" t="s">
        <v>890</v>
      </c>
      <c r="D767" s="19" t="s">
        <v>891</v>
      </c>
      <c r="E767" s="9">
        <f>Source!AQ578</f>
        <v>11.22</v>
      </c>
      <c r="F767" s="21"/>
      <c r="G767" s="20" t="str">
        <f>Source!DI578</f>
        <v/>
      </c>
      <c r="H767" s="9">
        <f>Source!AV578</f>
        <v>1</v>
      </c>
      <c r="I767" s="9"/>
      <c r="J767" s="21"/>
      <c r="K767" s="21">
        <f>Source!U578</f>
        <v>5.6616120000000008</v>
      </c>
    </row>
    <row r="768" spans="1:22" ht="15" x14ac:dyDescent="0.25">
      <c r="A768" s="24"/>
      <c r="B768" s="24"/>
      <c r="C768" s="24"/>
      <c r="D768" s="24"/>
      <c r="E768" s="24"/>
      <c r="F768" s="24"/>
      <c r="G768" s="24"/>
      <c r="H768" s="24"/>
      <c r="I768" s="41">
        <f>J763+J764+J765+J766</f>
        <v>5462.74</v>
      </c>
      <c r="J768" s="41"/>
      <c r="K768" s="25">
        <f>IF(Source!I578&lt;&gt;0, ROUND(I768/Source!I578, 2), 0)</f>
        <v>10825.88</v>
      </c>
      <c r="P768" s="23">
        <f>I768</f>
        <v>5462.74</v>
      </c>
    </row>
    <row r="769" spans="1:22" ht="71.25" x14ac:dyDescent="0.2">
      <c r="A769" s="18">
        <v>86</v>
      </c>
      <c r="B769" s="18" t="str">
        <f>Source!F580</f>
        <v>1.21-2103-9-2/1</v>
      </c>
      <c r="C769" s="18" t="str">
        <f>Source!G580</f>
        <v>Техническое обслуживание силовых сетей, проложенных по кирпичным и бетонным основаниям, провод сечением 3х1,5-6 мм2  //  сеч. 3х2,5; 3х1,5</v>
      </c>
      <c r="D769" s="19" t="str">
        <f>Source!H580</f>
        <v>100 м</v>
      </c>
      <c r="E769" s="9">
        <f>Source!I580</f>
        <v>0.95520000000000005</v>
      </c>
      <c r="F769" s="21"/>
      <c r="G769" s="20"/>
      <c r="H769" s="9"/>
      <c r="I769" s="9"/>
      <c r="J769" s="21"/>
      <c r="K769" s="21"/>
      <c r="Q769">
        <f>ROUND((Source!BZ580/100)*ROUND((Source!AF580*Source!AV580)*Source!I580, 2), 2)</f>
        <v>3579.33</v>
      </c>
      <c r="R769">
        <f>Source!X580</f>
        <v>3579.33</v>
      </c>
      <c r="S769">
        <f>ROUND((Source!CA580/100)*ROUND((Source!AF580*Source!AV580)*Source!I580, 2), 2)</f>
        <v>511.33</v>
      </c>
      <c r="T769">
        <f>Source!Y580</f>
        <v>511.33</v>
      </c>
      <c r="U769">
        <f>ROUND((175/100)*ROUND((Source!AE580*Source!AV580)*Source!I580, 2), 2)</f>
        <v>0</v>
      </c>
      <c r="V769">
        <f>ROUND((108/100)*ROUND(Source!CS580*Source!I580, 2), 2)</f>
        <v>0</v>
      </c>
    </row>
    <row r="770" spans="1:22" x14ac:dyDescent="0.2">
      <c r="C770" s="22" t="str">
        <f>"Объем: "&amp;Source!I580&amp;"=(74+"&amp;"4702)*"&amp;"0,2*"&amp;"0,1/"&amp;"100"</f>
        <v>Объем: 0,9552=(74+4702)*0,2*0,1/100</v>
      </c>
    </row>
    <row r="771" spans="1:22" ht="14.25" x14ac:dyDescent="0.2">
      <c r="A771" s="18"/>
      <c r="B771" s="18"/>
      <c r="C771" s="18" t="s">
        <v>884</v>
      </c>
      <c r="D771" s="19"/>
      <c r="E771" s="9"/>
      <c r="F771" s="21">
        <f>Source!AO580</f>
        <v>5353.15</v>
      </c>
      <c r="G771" s="20" t="str">
        <f>Source!DG580</f>
        <v/>
      </c>
      <c r="H771" s="9">
        <f>Source!AV580</f>
        <v>1</v>
      </c>
      <c r="I771" s="9">
        <f>IF(Source!BA580&lt;&gt; 0, Source!BA580, 1)</f>
        <v>1</v>
      </c>
      <c r="J771" s="21">
        <f>Source!S580</f>
        <v>5113.33</v>
      </c>
      <c r="K771" s="21"/>
    </row>
    <row r="772" spans="1:22" ht="14.25" x14ac:dyDescent="0.2">
      <c r="A772" s="18"/>
      <c r="B772" s="18"/>
      <c r="C772" s="18" t="s">
        <v>886</v>
      </c>
      <c r="D772" s="19"/>
      <c r="E772" s="9"/>
      <c r="F772" s="21">
        <f>Source!AL580</f>
        <v>22.51</v>
      </c>
      <c r="G772" s="20" t="str">
        <f>Source!DD580</f>
        <v/>
      </c>
      <c r="H772" s="9">
        <f>Source!AW580</f>
        <v>1</v>
      </c>
      <c r="I772" s="9">
        <f>IF(Source!BC580&lt;&gt; 0, Source!BC580, 1)</f>
        <v>1</v>
      </c>
      <c r="J772" s="21">
        <f>Source!P580</f>
        <v>21.5</v>
      </c>
      <c r="K772" s="21"/>
    </row>
    <row r="773" spans="1:22" ht="14.25" x14ac:dyDescent="0.2">
      <c r="A773" s="18"/>
      <c r="B773" s="18"/>
      <c r="C773" s="18" t="s">
        <v>887</v>
      </c>
      <c r="D773" s="19" t="s">
        <v>888</v>
      </c>
      <c r="E773" s="9">
        <f>Source!AT580</f>
        <v>70</v>
      </c>
      <c r="F773" s="21"/>
      <c r="G773" s="20"/>
      <c r="H773" s="9"/>
      <c r="I773" s="9"/>
      <c r="J773" s="21">
        <f>SUM(R769:R772)</f>
        <v>3579.33</v>
      </c>
      <c r="K773" s="21"/>
    </row>
    <row r="774" spans="1:22" ht="14.25" x14ac:dyDescent="0.2">
      <c r="A774" s="18"/>
      <c r="B774" s="18"/>
      <c r="C774" s="18" t="s">
        <v>889</v>
      </c>
      <c r="D774" s="19" t="s">
        <v>888</v>
      </c>
      <c r="E774" s="9">
        <f>Source!AU580</f>
        <v>10</v>
      </c>
      <c r="F774" s="21"/>
      <c r="G774" s="20"/>
      <c r="H774" s="9"/>
      <c r="I774" s="9"/>
      <c r="J774" s="21">
        <f>SUM(T769:T773)</f>
        <v>511.33</v>
      </c>
      <c r="K774" s="21"/>
    </row>
    <row r="775" spans="1:22" ht="14.25" x14ac:dyDescent="0.2">
      <c r="A775" s="18"/>
      <c r="B775" s="18"/>
      <c r="C775" s="18" t="s">
        <v>890</v>
      </c>
      <c r="D775" s="19" t="s">
        <v>891</v>
      </c>
      <c r="E775" s="9">
        <f>Source!AQ580</f>
        <v>10</v>
      </c>
      <c r="F775" s="21"/>
      <c r="G775" s="20" t="str">
        <f>Source!DI580</f>
        <v/>
      </c>
      <c r="H775" s="9">
        <f>Source!AV580</f>
        <v>1</v>
      </c>
      <c r="I775" s="9"/>
      <c r="J775" s="21"/>
      <c r="K775" s="21">
        <f>Source!U580</f>
        <v>9.5519999999999996</v>
      </c>
    </row>
    <row r="776" spans="1:22" ht="15" x14ac:dyDescent="0.25">
      <c r="A776" s="24"/>
      <c r="B776" s="24"/>
      <c r="C776" s="24"/>
      <c r="D776" s="24"/>
      <c r="E776" s="24"/>
      <c r="F776" s="24"/>
      <c r="G776" s="24"/>
      <c r="H776" s="24"/>
      <c r="I776" s="41">
        <f>J771+J772+J773+J774</f>
        <v>9225.49</v>
      </c>
      <c r="J776" s="41"/>
      <c r="K776" s="25">
        <f>IF(Source!I580&lt;&gt;0, ROUND(I776/Source!I580, 2), 0)</f>
        <v>9658.18</v>
      </c>
      <c r="P776" s="23">
        <f>I776</f>
        <v>9225.49</v>
      </c>
    </row>
    <row r="777" spans="1:22" ht="57" x14ac:dyDescent="0.2">
      <c r="A777" s="18">
        <v>87</v>
      </c>
      <c r="B777" s="18" t="str">
        <f>Source!F582</f>
        <v>1.21-2103-9-1/1</v>
      </c>
      <c r="C777" s="18" t="str">
        <f>Source!G582</f>
        <v>Техническое обслуживание силовых сетей, проложенных по кирпичным и бетонным основаниям, провод сечением 2х1,5-6 мм2</v>
      </c>
      <c r="D777" s="19" t="str">
        <f>Source!H582</f>
        <v>100 м</v>
      </c>
      <c r="E777" s="9">
        <f>Source!I582</f>
        <v>0.17899999999999999</v>
      </c>
      <c r="F777" s="21"/>
      <c r="G777" s="20"/>
      <c r="H777" s="9"/>
      <c r="I777" s="9"/>
      <c r="J777" s="21"/>
      <c r="K777" s="21"/>
      <c r="Q777">
        <f>ROUND((Source!BZ582/100)*ROUND((Source!AF582*Source!AV582)*Source!I582, 2), 2)</f>
        <v>478.91</v>
      </c>
      <c r="R777">
        <f>Source!X582</f>
        <v>478.91</v>
      </c>
      <c r="S777">
        <f>ROUND((Source!CA582/100)*ROUND((Source!AF582*Source!AV582)*Source!I582, 2), 2)</f>
        <v>68.42</v>
      </c>
      <c r="T777">
        <f>Source!Y582</f>
        <v>68.42</v>
      </c>
      <c r="U777">
        <f>ROUND((175/100)*ROUND((Source!AE582*Source!AV582)*Source!I582, 2), 2)</f>
        <v>0</v>
      </c>
      <c r="V777">
        <f>ROUND((108/100)*ROUND(Source!CS582*Source!I582, 2), 2)</f>
        <v>0</v>
      </c>
    </row>
    <row r="778" spans="1:22" x14ac:dyDescent="0.2">
      <c r="C778" s="22" t="str">
        <f>"Объем: "&amp;Source!I582&amp;"=895*"&amp;"0,2*"&amp;"0,1/"&amp;"100"</f>
        <v>Объем: 0,179=895*0,2*0,1/100</v>
      </c>
    </row>
    <row r="779" spans="1:22" ht="14.25" x14ac:dyDescent="0.2">
      <c r="A779" s="18"/>
      <c r="B779" s="18"/>
      <c r="C779" s="18" t="s">
        <v>884</v>
      </c>
      <c r="D779" s="19"/>
      <c r="E779" s="9"/>
      <c r="F779" s="21">
        <f>Source!AO582</f>
        <v>3822.15</v>
      </c>
      <c r="G779" s="20" t="str">
        <f>Source!DG582</f>
        <v/>
      </c>
      <c r="H779" s="9">
        <f>Source!AV582</f>
        <v>1</v>
      </c>
      <c r="I779" s="9">
        <f>IF(Source!BA582&lt;&gt; 0, Source!BA582, 1)</f>
        <v>1</v>
      </c>
      <c r="J779" s="21">
        <f>Source!S582</f>
        <v>684.16</v>
      </c>
      <c r="K779" s="21"/>
    </row>
    <row r="780" spans="1:22" ht="14.25" x14ac:dyDescent="0.2">
      <c r="A780" s="18"/>
      <c r="B780" s="18"/>
      <c r="C780" s="18" t="s">
        <v>886</v>
      </c>
      <c r="D780" s="19"/>
      <c r="E780" s="9"/>
      <c r="F780" s="21">
        <f>Source!AL582</f>
        <v>22.51</v>
      </c>
      <c r="G780" s="20" t="str">
        <f>Source!DD582</f>
        <v/>
      </c>
      <c r="H780" s="9">
        <f>Source!AW582</f>
        <v>1</v>
      </c>
      <c r="I780" s="9">
        <f>IF(Source!BC582&lt;&gt; 0, Source!BC582, 1)</f>
        <v>1</v>
      </c>
      <c r="J780" s="21">
        <f>Source!P582</f>
        <v>4.03</v>
      </c>
      <c r="K780" s="21"/>
    </row>
    <row r="781" spans="1:22" ht="14.25" x14ac:dyDescent="0.2">
      <c r="A781" s="18"/>
      <c r="B781" s="18"/>
      <c r="C781" s="18" t="s">
        <v>887</v>
      </c>
      <c r="D781" s="19" t="s">
        <v>888</v>
      </c>
      <c r="E781" s="9">
        <f>Source!AT582</f>
        <v>70</v>
      </c>
      <c r="F781" s="21"/>
      <c r="G781" s="20"/>
      <c r="H781" s="9"/>
      <c r="I781" s="9"/>
      <c r="J781" s="21">
        <f>SUM(R777:R780)</f>
        <v>478.91</v>
      </c>
      <c r="K781" s="21"/>
    </row>
    <row r="782" spans="1:22" ht="14.25" x14ac:dyDescent="0.2">
      <c r="A782" s="18"/>
      <c r="B782" s="18"/>
      <c r="C782" s="18" t="s">
        <v>889</v>
      </c>
      <c r="D782" s="19" t="s">
        <v>888</v>
      </c>
      <c r="E782" s="9">
        <f>Source!AU582</f>
        <v>10</v>
      </c>
      <c r="F782" s="21"/>
      <c r="G782" s="20"/>
      <c r="H782" s="9"/>
      <c r="I782" s="9"/>
      <c r="J782" s="21">
        <f>SUM(T777:T781)</f>
        <v>68.42</v>
      </c>
      <c r="K782" s="21"/>
    </row>
    <row r="783" spans="1:22" ht="14.25" x14ac:dyDescent="0.2">
      <c r="A783" s="18"/>
      <c r="B783" s="18"/>
      <c r="C783" s="18" t="s">
        <v>890</v>
      </c>
      <c r="D783" s="19" t="s">
        <v>891</v>
      </c>
      <c r="E783" s="9">
        <f>Source!AQ582</f>
        <v>7.14</v>
      </c>
      <c r="F783" s="21"/>
      <c r="G783" s="20" t="str">
        <f>Source!DI582</f>
        <v/>
      </c>
      <c r="H783" s="9">
        <f>Source!AV582</f>
        <v>1</v>
      </c>
      <c r="I783" s="9"/>
      <c r="J783" s="21"/>
      <c r="K783" s="21">
        <f>Source!U582</f>
        <v>1.27806</v>
      </c>
    </row>
    <row r="784" spans="1:22" ht="15" x14ac:dyDescent="0.25">
      <c r="A784" s="24"/>
      <c r="B784" s="24"/>
      <c r="C784" s="24"/>
      <c r="D784" s="24"/>
      <c r="E784" s="24"/>
      <c r="F784" s="24"/>
      <c r="G784" s="24"/>
      <c r="H784" s="24"/>
      <c r="I784" s="41">
        <f>J779+J780+J781+J782</f>
        <v>1235.52</v>
      </c>
      <c r="J784" s="41"/>
      <c r="K784" s="25">
        <f>IF(Source!I582&lt;&gt;0, ROUND(I784/Source!I582, 2), 0)</f>
        <v>6902.35</v>
      </c>
      <c r="P784" s="23">
        <f>I784</f>
        <v>1235.52</v>
      </c>
    </row>
    <row r="786" spans="1:22" ht="15" x14ac:dyDescent="0.25">
      <c r="B786" s="45" t="str">
        <f>Source!G584</f>
        <v>Электроустановочные изделия</v>
      </c>
      <c r="C786" s="45"/>
      <c r="D786" s="45"/>
      <c r="E786" s="45"/>
      <c r="F786" s="45"/>
      <c r="G786" s="45"/>
      <c r="H786" s="45"/>
      <c r="I786" s="45"/>
      <c r="J786" s="45"/>
    </row>
    <row r="787" spans="1:22" ht="57" x14ac:dyDescent="0.2">
      <c r="A787" s="18">
        <v>88</v>
      </c>
      <c r="B787" s="18" t="str">
        <f>Source!F585</f>
        <v>1.21-2303-28-1/1</v>
      </c>
      <c r="C787" s="18" t="str">
        <f>Source!G585</f>
        <v>Техническое обслуживание автоматического выключателя до 160 А  //  Выключатель одноклавишный; Выключатель двухклавишный</v>
      </c>
      <c r="D787" s="19" t="str">
        <f>Source!H585</f>
        <v>шт.</v>
      </c>
      <c r="E787" s="9">
        <f>Source!I585</f>
        <v>98</v>
      </c>
      <c r="F787" s="21"/>
      <c r="G787" s="20"/>
      <c r="H787" s="9"/>
      <c r="I787" s="9"/>
      <c r="J787" s="21"/>
      <c r="K787" s="21"/>
      <c r="Q787">
        <f>ROUND((Source!BZ585/100)*ROUND((Source!AF585*Source!AV585)*Source!I585, 2), 2)</f>
        <v>14604.94</v>
      </c>
      <c r="R787">
        <f>Source!X585</f>
        <v>14604.94</v>
      </c>
      <c r="S787">
        <f>ROUND((Source!CA585/100)*ROUND((Source!AF585*Source!AV585)*Source!I585, 2), 2)</f>
        <v>2086.42</v>
      </c>
      <c r="T787">
        <f>Source!Y585</f>
        <v>2086.42</v>
      </c>
      <c r="U787">
        <f>ROUND((175/100)*ROUND((Source!AE585*Source!AV585)*Source!I585, 2), 2)</f>
        <v>0</v>
      </c>
      <c r="V787">
        <f>ROUND((108/100)*ROUND(Source!CS585*Source!I585, 2), 2)</f>
        <v>0</v>
      </c>
    </row>
    <row r="788" spans="1:22" x14ac:dyDescent="0.2">
      <c r="C788" s="22" t="str">
        <f>"Объем: "&amp;Source!I585&amp;"=54+"&amp;"12+"&amp;"22+"&amp;"10"</f>
        <v>Объем: 98=54+12+22+10</v>
      </c>
    </row>
    <row r="789" spans="1:22" ht="14.25" x14ac:dyDescent="0.2">
      <c r="A789" s="18"/>
      <c r="B789" s="18"/>
      <c r="C789" s="18" t="s">
        <v>884</v>
      </c>
      <c r="D789" s="19"/>
      <c r="E789" s="9"/>
      <c r="F789" s="21">
        <f>Source!AO585</f>
        <v>212.9</v>
      </c>
      <c r="G789" s="20" t="str">
        <f>Source!DG585</f>
        <v/>
      </c>
      <c r="H789" s="9">
        <f>Source!AV585</f>
        <v>1</v>
      </c>
      <c r="I789" s="9">
        <f>IF(Source!BA585&lt;&gt; 0, Source!BA585, 1)</f>
        <v>1</v>
      </c>
      <c r="J789" s="21">
        <f>Source!S585</f>
        <v>20864.2</v>
      </c>
      <c r="K789" s="21"/>
    </row>
    <row r="790" spans="1:22" ht="14.25" x14ac:dyDescent="0.2">
      <c r="A790" s="18"/>
      <c r="B790" s="18"/>
      <c r="C790" s="18" t="s">
        <v>886</v>
      </c>
      <c r="D790" s="19"/>
      <c r="E790" s="9"/>
      <c r="F790" s="21">
        <f>Source!AL585</f>
        <v>4.53</v>
      </c>
      <c r="G790" s="20" t="str">
        <f>Source!DD585</f>
        <v/>
      </c>
      <c r="H790" s="9">
        <f>Source!AW585</f>
        <v>1</v>
      </c>
      <c r="I790" s="9">
        <f>IF(Source!BC585&lt;&gt; 0, Source!BC585, 1)</f>
        <v>1</v>
      </c>
      <c r="J790" s="21">
        <f>Source!P585</f>
        <v>443.94</v>
      </c>
      <c r="K790" s="21"/>
    </row>
    <row r="791" spans="1:22" ht="14.25" x14ac:dyDescent="0.2">
      <c r="A791" s="18"/>
      <c r="B791" s="18"/>
      <c r="C791" s="18" t="s">
        <v>887</v>
      </c>
      <c r="D791" s="19" t="s">
        <v>888</v>
      </c>
      <c r="E791" s="9">
        <f>Source!AT585</f>
        <v>70</v>
      </c>
      <c r="F791" s="21"/>
      <c r="G791" s="20"/>
      <c r="H791" s="9"/>
      <c r="I791" s="9"/>
      <c r="J791" s="21">
        <f>SUM(R787:R790)</f>
        <v>14604.94</v>
      </c>
      <c r="K791" s="21"/>
    </row>
    <row r="792" spans="1:22" ht="14.25" x14ac:dyDescent="0.2">
      <c r="A792" s="18"/>
      <c r="B792" s="18"/>
      <c r="C792" s="18" t="s">
        <v>889</v>
      </c>
      <c r="D792" s="19" t="s">
        <v>888</v>
      </c>
      <c r="E792" s="9">
        <f>Source!AU585</f>
        <v>10</v>
      </c>
      <c r="F792" s="21"/>
      <c r="G792" s="20"/>
      <c r="H792" s="9"/>
      <c r="I792" s="9"/>
      <c r="J792" s="21">
        <f>SUM(T787:T791)</f>
        <v>2086.42</v>
      </c>
      <c r="K792" s="21"/>
    </row>
    <row r="793" spans="1:22" ht="14.25" x14ac:dyDescent="0.2">
      <c r="A793" s="18"/>
      <c r="B793" s="18"/>
      <c r="C793" s="18" t="s">
        <v>890</v>
      </c>
      <c r="D793" s="19" t="s">
        <v>891</v>
      </c>
      <c r="E793" s="9">
        <f>Source!AQ585</f>
        <v>0.3</v>
      </c>
      <c r="F793" s="21"/>
      <c r="G793" s="20" t="str">
        <f>Source!DI585</f>
        <v/>
      </c>
      <c r="H793" s="9">
        <f>Source!AV585</f>
        <v>1</v>
      </c>
      <c r="I793" s="9"/>
      <c r="J793" s="21"/>
      <c r="K793" s="21">
        <f>Source!U585</f>
        <v>29.4</v>
      </c>
    </row>
    <row r="794" spans="1:22" ht="15" x14ac:dyDescent="0.25">
      <c r="A794" s="24"/>
      <c r="B794" s="24"/>
      <c r="C794" s="24"/>
      <c r="D794" s="24"/>
      <c r="E794" s="24"/>
      <c r="F794" s="24"/>
      <c r="G794" s="24"/>
      <c r="H794" s="24"/>
      <c r="I794" s="41">
        <f>J789+J790+J791+J792</f>
        <v>37999.5</v>
      </c>
      <c r="J794" s="41"/>
      <c r="K794" s="25">
        <f>IF(Source!I585&lt;&gt;0, ROUND(I794/Source!I585, 2), 0)</f>
        <v>387.75</v>
      </c>
      <c r="P794" s="23">
        <f>I794</f>
        <v>37999.5</v>
      </c>
    </row>
    <row r="795" spans="1:22" ht="71.25" x14ac:dyDescent="0.2">
      <c r="A795" s="18">
        <v>89</v>
      </c>
      <c r="B795" s="18" t="str">
        <f>Source!F587</f>
        <v>1.21-2303-37-1/1</v>
      </c>
      <c r="C795" s="18" t="str">
        <f>Source!G587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D795" s="19" t="str">
        <f>Source!H587</f>
        <v>10 шт.</v>
      </c>
      <c r="E795" s="9">
        <f>Source!I587</f>
        <v>22.2</v>
      </c>
      <c r="F795" s="21"/>
      <c r="G795" s="20"/>
      <c r="H795" s="9"/>
      <c r="I795" s="9"/>
      <c r="J795" s="21"/>
      <c r="K795" s="21"/>
      <c r="Q795">
        <f>ROUND((Source!BZ587/100)*ROUND((Source!AF587*Source!AV587)*Source!I587, 2), 2)</f>
        <v>1727.27</v>
      </c>
      <c r="R795">
        <f>Source!X587</f>
        <v>1727.27</v>
      </c>
      <c r="S795">
        <f>ROUND((Source!CA587/100)*ROUND((Source!AF587*Source!AV587)*Source!I587, 2), 2)</f>
        <v>246.75</v>
      </c>
      <c r="T795">
        <f>Source!Y587</f>
        <v>246.75</v>
      </c>
      <c r="U795">
        <f>ROUND((175/100)*ROUND((Source!AE587*Source!AV587)*Source!I587, 2), 2)</f>
        <v>0</v>
      </c>
      <c r="V795">
        <f>ROUND((108/100)*ROUND(Source!CS587*Source!I587, 2), 2)</f>
        <v>0</v>
      </c>
    </row>
    <row r="796" spans="1:22" x14ac:dyDescent="0.2">
      <c r="C796" s="22" t="str">
        <f>"Объем: "&amp;Source!I587&amp;"=(204+"&amp;"18)/"&amp;"10"</f>
        <v>Объем: 22,2=(204+18)/10</v>
      </c>
    </row>
    <row r="797" spans="1:22" ht="14.25" x14ac:dyDescent="0.2">
      <c r="A797" s="18"/>
      <c r="B797" s="18"/>
      <c r="C797" s="18" t="s">
        <v>884</v>
      </c>
      <c r="D797" s="19"/>
      <c r="E797" s="9"/>
      <c r="F797" s="21">
        <f>Source!AO587</f>
        <v>111.15</v>
      </c>
      <c r="G797" s="20" t="str">
        <f>Source!DG587</f>
        <v/>
      </c>
      <c r="H797" s="9">
        <f>Source!AV587</f>
        <v>1</v>
      </c>
      <c r="I797" s="9">
        <f>IF(Source!BA587&lt;&gt; 0, Source!BA587, 1)</f>
        <v>1</v>
      </c>
      <c r="J797" s="21">
        <f>Source!S587</f>
        <v>2467.5300000000002</v>
      </c>
      <c r="K797" s="21"/>
    </row>
    <row r="798" spans="1:22" ht="14.25" x14ac:dyDescent="0.2">
      <c r="A798" s="18"/>
      <c r="B798" s="18"/>
      <c r="C798" s="18" t="s">
        <v>886</v>
      </c>
      <c r="D798" s="19"/>
      <c r="E798" s="9"/>
      <c r="F798" s="21">
        <f>Source!AL587</f>
        <v>6.3</v>
      </c>
      <c r="G798" s="20" t="str">
        <f>Source!DD587</f>
        <v/>
      </c>
      <c r="H798" s="9">
        <f>Source!AW587</f>
        <v>1</v>
      </c>
      <c r="I798" s="9">
        <f>IF(Source!BC587&lt;&gt; 0, Source!BC587, 1)</f>
        <v>1</v>
      </c>
      <c r="J798" s="21">
        <f>Source!P587</f>
        <v>139.86000000000001</v>
      </c>
      <c r="K798" s="21"/>
    </row>
    <row r="799" spans="1:22" ht="14.25" x14ac:dyDescent="0.2">
      <c r="A799" s="18"/>
      <c r="B799" s="18"/>
      <c r="C799" s="18" t="s">
        <v>887</v>
      </c>
      <c r="D799" s="19" t="s">
        <v>888</v>
      </c>
      <c r="E799" s="9">
        <f>Source!AT587</f>
        <v>70</v>
      </c>
      <c r="F799" s="21"/>
      <c r="G799" s="20"/>
      <c r="H799" s="9"/>
      <c r="I799" s="9"/>
      <c r="J799" s="21">
        <f>SUM(R795:R798)</f>
        <v>1727.27</v>
      </c>
      <c r="K799" s="21"/>
    </row>
    <row r="800" spans="1:22" ht="14.25" x14ac:dyDescent="0.2">
      <c r="A800" s="18"/>
      <c r="B800" s="18"/>
      <c r="C800" s="18" t="s">
        <v>889</v>
      </c>
      <c r="D800" s="19" t="s">
        <v>888</v>
      </c>
      <c r="E800" s="9">
        <f>Source!AU587</f>
        <v>10</v>
      </c>
      <c r="F800" s="21"/>
      <c r="G800" s="20"/>
      <c r="H800" s="9"/>
      <c r="I800" s="9"/>
      <c r="J800" s="21">
        <f>SUM(T795:T799)</f>
        <v>246.75</v>
      </c>
      <c r="K800" s="21"/>
    </row>
    <row r="801" spans="1:16" ht="14.25" x14ac:dyDescent="0.2">
      <c r="A801" s="18"/>
      <c r="B801" s="18"/>
      <c r="C801" s="18" t="s">
        <v>890</v>
      </c>
      <c r="D801" s="19" t="s">
        <v>891</v>
      </c>
      <c r="E801" s="9">
        <f>Source!AQ587</f>
        <v>0.18</v>
      </c>
      <c r="F801" s="21"/>
      <c r="G801" s="20" t="str">
        <f>Source!DI587</f>
        <v/>
      </c>
      <c r="H801" s="9">
        <f>Source!AV587</f>
        <v>1</v>
      </c>
      <c r="I801" s="9"/>
      <c r="J801" s="21"/>
      <c r="K801" s="21">
        <f>Source!U587</f>
        <v>3.9959999999999996</v>
      </c>
    </row>
    <row r="802" spans="1:16" ht="15" x14ac:dyDescent="0.25">
      <c r="A802" s="24"/>
      <c r="B802" s="24"/>
      <c r="C802" s="24"/>
      <c r="D802" s="24"/>
      <c r="E802" s="24"/>
      <c r="F802" s="24"/>
      <c r="G802" s="24"/>
      <c r="H802" s="24"/>
      <c r="I802" s="41">
        <f>J797+J798+J799+J800</f>
        <v>4581.41</v>
      </c>
      <c r="J802" s="41"/>
      <c r="K802" s="25">
        <f>IF(Source!I587&lt;&gt;0, ROUND(I802/Source!I587, 2), 0)</f>
        <v>206.37</v>
      </c>
      <c r="P802" s="23">
        <f>I802</f>
        <v>4581.41</v>
      </c>
    </row>
    <row r="804" spans="1:16" ht="15" x14ac:dyDescent="0.25">
      <c r="A804" s="44" t="str">
        <f>CONCATENATE("Итого по разделу: ",IF(Source!G593&lt;&gt;"Новый раздел", Source!G593, ""))</f>
        <v>Итого по разделу: Электрооборудование</v>
      </c>
      <c r="B804" s="44"/>
      <c r="C804" s="44"/>
      <c r="D804" s="44"/>
      <c r="E804" s="44"/>
      <c r="F804" s="44"/>
      <c r="G804" s="44"/>
      <c r="H804" s="44"/>
      <c r="I804" s="42">
        <f>SUM(P453:P803)</f>
        <v>1269945.6299999999</v>
      </c>
      <c r="J804" s="43"/>
      <c r="K804" s="27"/>
    </row>
    <row r="807" spans="1:16" ht="15" x14ac:dyDescent="0.25">
      <c r="A807" s="44" t="str">
        <f>CONCATENATE("Итого по локальной смете: ",IF(Source!G623&lt;&gt;"Новая локальная смета", Source!G623, ""))</f>
        <v>Итого по локальной смете: Инженерные сети  Конный комплекс</v>
      </c>
      <c r="B807" s="44"/>
      <c r="C807" s="44"/>
      <c r="D807" s="44"/>
      <c r="E807" s="44"/>
      <c r="F807" s="44"/>
      <c r="G807" s="44"/>
      <c r="H807" s="44"/>
      <c r="I807" s="42">
        <f>SUM(P32:P806)</f>
        <v>1766127.93</v>
      </c>
      <c r="J807" s="43"/>
      <c r="K807" s="27"/>
    </row>
    <row r="810" spans="1:16" ht="15" x14ac:dyDescent="0.25">
      <c r="A810" s="44" t="str">
        <f>CONCATENATE("Итого по смете: ",IF(Source!G653&lt;&gt;"Новый объект", Source!G653, ""))</f>
        <v>Итого по смете: Конный комплекс_на 4 мес. (10%) испр.</v>
      </c>
      <c r="B810" s="44"/>
      <c r="C810" s="44"/>
      <c r="D810" s="44"/>
      <c r="E810" s="44"/>
      <c r="F810" s="44"/>
      <c r="G810" s="44"/>
      <c r="H810" s="44"/>
      <c r="I810" s="42">
        <f>SUM(P1:P809)</f>
        <v>1766127.93</v>
      </c>
      <c r="J810" s="43"/>
      <c r="K810" s="27"/>
    </row>
    <row r="811" spans="1:16" ht="14.25" x14ac:dyDescent="0.2">
      <c r="C811" s="39" t="str">
        <f>Source!H682</f>
        <v>Итого по смете</v>
      </c>
      <c r="D811" s="39"/>
      <c r="E811" s="39"/>
      <c r="F811" s="39"/>
      <c r="G811" s="39"/>
      <c r="H811" s="39"/>
      <c r="I811" s="40">
        <f>IF(Source!F682=0, "", Source!F682)</f>
        <v>1766127.93</v>
      </c>
      <c r="J811" s="40"/>
    </row>
    <row r="812" spans="1:16" ht="14.25" x14ac:dyDescent="0.2">
      <c r="C812" s="39" t="str">
        <f>Source!H683</f>
        <v>НДС 22%</v>
      </c>
      <c r="D812" s="39"/>
      <c r="E812" s="39"/>
      <c r="F812" s="39"/>
      <c r="G812" s="39"/>
      <c r="H812" s="39"/>
      <c r="I812" s="40">
        <f>IF(Source!F683=0, "", Source!F683)</f>
        <v>388548.14</v>
      </c>
      <c r="J812" s="40"/>
    </row>
    <row r="813" spans="1:16" ht="14.25" x14ac:dyDescent="0.2">
      <c r="C813" s="39" t="str">
        <f>Source!H684</f>
        <v>Всего с НДС</v>
      </c>
      <c r="D813" s="39"/>
      <c r="E813" s="39"/>
      <c r="F813" s="39"/>
      <c r="G813" s="39"/>
      <c r="H813" s="39"/>
      <c r="I813" s="40">
        <f>IF(Source!F684=0, "", Source!F684)</f>
        <v>2154676.0699999998</v>
      </c>
      <c r="J813" s="40"/>
    </row>
    <row r="816" spans="1:16" ht="14.25" x14ac:dyDescent="0.2">
      <c r="A816" s="37" t="s">
        <v>909</v>
      </c>
      <c r="B816" s="37"/>
      <c r="C816" s="28" t="str">
        <f>IF(Source!AC12&lt;&gt;"", Source!AC12," ")</f>
        <v xml:space="preserve"> </v>
      </c>
      <c r="D816" s="28"/>
      <c r="E816" s="28"/>
      <c r="F816" s="28"/>
      <c r="G816" s="28"/>
      <c r="H816" s="10" t="str">
        <f>IF(Source!AB12&lt;&gt;"", Source!AB12," ")</f>
        <v xml:space="preserve"> </v>
      </c>
      <c r="I816" s="10"/>
      <c r="J816" s="10"/>
      <c r="K816" s="10"/>
    </row>
    <row r="817" spans="1:11" ht="14.25" x14ac:dyDescent="0.2">
      <c r="A817" s="10"/>
      <c r="B817" s="10"/>
      <c r="C817" s="38" t="s">
        <v>910</v>
      </c>
      <c r="D817" s="38"/>
      <c r="E817" s="38"/>
      <c r="F817" s="38"/>
      <c r="G817" s="38"/>
      <c r="H817" s="10"/>
      <c r="I817" s="10"/>
      <c r="J817" s="10"/>
      <c r="K817" s="10"/>
    </row>
    <row r="818" spans="1:11" ht="14.25" x14ac:dyDescent="0.2">
      <c r="A818" s="10"/>
      <c r="B818" s="10"/>
      <c r="C818" s="10"/>
      <c r="D818" s="10"/>
      <c r="E818" s="10"/>
      <c r="F818" s="10"/>
      <c r="G818" s="10"/>
      <c r="H818" s="10"/>
      <c r="I818" s="10"/>
      <c r="J818" s="10"/>
      <c r="K818" s="10"/>
    </row>
    <row r="819" spans="1:11" ht="14.25" x14ac:dyDescent="0.2">
      <c r="A819" s="37" t="s">
        <v>911</v>
      </c>
      <c r="B819" s="37"/>
      <c r="C819" s="28" t="str">
        <f>IF(Source!AE12&lt;&gt;"", Source!AE12," ")</f>
        <v xml:space="preserve"> </v>
      </c>
      <c r="D819" s="28"/>
      <c r="E819" s="28"/>
      <c r="F819" s="28"/>
      <c r="G819" s="28"/>
      <c r="H819" s="10" t="str">
        <f>IF(Source!AD12&lt;&gt;"", Source!AD12," ")</f>
        <v xml:space="preserve"> </v>
      </c>
      <c r="I819" s="10"/>
      <c r="J819" s="10"/>
      <c r="K819" s="10"/>
    </row>
    <row r="820" spans="1:11" ht="14.25" x14ac:dyDescent="0.2">
      <c r="A820" s="10"/>
      <c r="B820" s="10"/>
      <c r="C820" s="38" t="s">
        <v>910</v>
      </c>
      <c r="D820" s="38"/>
      <c r="E820" s="38"/>
      <c r="F820" s="38"/>
      <c r="G820" s="38"/>
      <c r="H820" s="10"/>
      <c r="I820" s="10"/>
      <c r="J820" s="10"/>
      <c r="K820" s="10"/>
    </row>
  </sheetData>
  <mergeCells count="174">
    <mergeCell ref="B7:E7"/>
    <mergeCell ref="G7:K7"/>
    <mergeCell ref="J2:K2"/>
    <mergeCell ref="A10:K10"/>
    <mergeCell ref="A11:K11"/>
    <mergeCell ref="A13:K13"/>
    <mergeCell ref="B3:E3"/>
    <mergeCell ref="G3:K3"/>
    <mergeCell ref="B4:E4"/>
    <mergeCell ref="G4:K4"/>
    <mergeCell ref="B6:E6"/>
    <mergeCell ref="G6:K6"/>
    <mergeCell ref="F22:H22"/>
    <mergeCell ref="I22:J22"/>
    <mergeCell ref="F23:H23"/>
    <mergeCell ref="I23:J23"/>
    <mergeCell ref="F24:H24"/>
    <mergeCell ref="I24:J24"/>
    <mergeCell ref="A15:K15"/>
    <mergeCell ref="A16:K16"/>
    <mergeCell ref="A18:K18"/>
    <mergeCell ref="F20:H20"/>
    <mergeCell ref="I20:J20"/>
    <mergeCell ref="F21:H21"/>
    <mergeCell ref="I21:J21"/>
    <mergeCell ref="I27:I29"/>
    <mergeCell ref="J27:J29"/>
    <mergeCell ref="A32:K32"/>
    <mergeCell ref="A34:K34"/>
    <mergeCell ref="I43:J43"/>
    <mergeCell ref="I54:J54"/>
    <mergeCell ref="F25:H25"/>
    <mergeCell ref="I25:J25"/>
    <mergeCell ref="A27:A29"/>
    <mergeCell ref="B27:B29"/>
    <mergeCell ref="C27:C29"/>
    <mergeCell ref="D27:D29"/>
    <mergeCell ref="E27:E29"/>
    <mergeCell ref="F27:F29"/>
    <mergeCell ref="G27:G29"/>
    <mergeCell ref="H27:H29"/>
    <mergeCell ref="A91:K91"/>
    <mergeCell ref="I98:J98"/>
    <mergeCell ref="I105:J105"/>
    <mergeCell ref="I112:J112"/>
    <mergeCell ref="I114:J114"/>
    <mergeCell ref="A114:H114"/>
    <mergeCell ref="I64:J64"/>
    <mergeCell ref="I74:J74"/>
    <mergeCell ref="I84:J84"/>
    <mergeCell ref="I86:J86"/>
    <mergeCell ref="A86:H86"/>
    <mergeCell ref="A89:K89"/>
    <mergeCell ref="I161:J161"/>
    <mergeCell ref="I168:J168"/>
    <mergeCell ref="I170:J170"/>
    <mergeCell ref="A170:H170"/>
    <mergeCell ref="A173:K173"/>
    <mergeCell ref="I180:J180"/>
    <mergeCell ref="A117:K117"/>
    <mergeCell ref="I124:J124"/>
    <mergeCell ref="I131:J131"/>
    <mergeCell ref="I138:J138"/>
    <mergeCell ref="I147:J147"/>
    <mergeCell ref="I154:J154"/>
    <mergeCell ref="I217:J217"/>
    <mergeCell ref="I227:J227"/>
    <mergeCell ref="I237:J237"/>
    <mergeCell ref="I239:J239"/>
    <mergeCell ref="A239:H239"/>
    <mergeCell ref="I242:J242"/>
    <mergeCell ref="A242:H242"/>
    <mergeCell ref="I182:J182"/>
    <mergeCell ref="A182:H182"/>
    <mergeCell ref="A185:K185"/>
    <mergeCell ref="B187:J187"/>
    <mergeCell ref="I198:J198"/>
    <mergeCell ref="I209:J209"/>
    <mergeCell ref="I294:J294"/>
    <mergeCell ref="I304:J304"/>
    <mergeCell ref="I314:J314"/>
    <mergeCell ref="I324:J324"/>
    <mergeCell ref="I331:J331"/>
    <mergeCell ref="I341:J341"/>
    <mergeCell ref="A245:K245"/>
    <mergeCell ref="A247:K247"/>
    <mergeCell ref="I257:J257"/>
    <mergeCell ref="I264:J264"/>
    <mergeCell ref="I274:J274"/>
    <mergeCell ref="I284:J284"/>
    <mergeCell ref="I390:J390"/>
    <mergeCell ref="I400:J400"/>
    <mergeCell ref="I402:J402"/>
    <mergeCell ref="A402:H402"/>
    <mergeCell ref="A405:K405"/>
    <mergeCell ref="I415:J415"/>
    <mergeCell ref="I348:J348"/>
    <mergeCell ref="I355:J355"/>
    <mergeCell ref="I362:J362"/>
    <mergeCell ref="I369:J369"/>
    <mergeCell ref="I376:J376"/>
    <mergeCell ref="I383:J383"/>
    <mergeCell ref="A453:K453"/>
    <mergeCell ref="I460:J460"/>
    <mergeCell ref="I467:J467"/>
    <mergeCell ref="I474:J474"/>
    <mergeCell ref="I481:J481"/>
    <mergeCell ref="I488:J488"/>
    <mergeCell ref="I425:J425"/>
    <mergeCell ref="I435:J435"/>
    <mergeCell ref="I445:J445"/>
    <mergeCell ref="I447:J447"/>
    <mergeCell ref="A447:H447"/>
    <mergeCell ref="I450:J450"/>
    <mergeCell ref="A450:H450"/>
    <mergeCell ref="I537:J537"/>
    <mergeCell ref="I544:J544"/>
    <mergeCell ref="I551:J551"/>
    <mergeCell ref="I558:J558"/>
    <mergeCell ref="I565:J565"/>
    <mergeCell ref="I572:J572"/>
    <mergeCell ref="I495:J495"/>
    <mergeCell ref="I502:J502"/>
    <mergeCell ref="I509:J509"/>
    <mergeCell ref="I516:J516"/>
    <mergeCell ref="I523:J523"/>
    <mergeCell ref="I530:J530"/>
    <mergeCell ref="I625:J625"/>
    <mergeCell ref="I632:J632"/>
    <mergeCell ref="I639:J639"/>
    <mergeCell ref="I646:J646"/>
    <mergeCell ref="I653:J653"/>
    <mergeCell ref="I661:J661"/>
    <mergeCell ref="I579:J579"/>
    <mergeCell ref="I586:J586"/>
    <mergeCell ref="I594:J594"/>
    <mergeCell ref="I602:J602"/>
    <mergeCell ref="I610:J610"/>
    <mergeCell ref="I617:J617"/>
    <mergeCell ref="I712:J712"/>
    <mergeCell ref="I720:J720"/>
    <mergeCell ref="I728:J728"/>
    <mergeCell ref="I736:J736"/>
    <mergeCell ref="I744:J744"/>
    <mergeCell ref="I752:J752"/>
    <mergeCell ref="I671:J671"/>
    <mergeCell ref="I678:J678"/>
    <mergeCell ref="B680:J680"/>
    <mergeCell ref="I688:J688"/>
    <mergeCell ref="I696:J696"/>
    <mergeCell ref="I704:J704"/>
    <mergeCell ref="I802:J802"/>
    <mergeCell ref="I804:J804"/>
    <mergeCell ref="A804:H804"/>
    <mergeCell ref="I807:J807"/>
    <mergeCell ref="A807:H807"/>
    <mergeCell ref="I810:J810"/>
    <mergeCell ref="A810:H810"/>
    <mergeCell ref="I760:J760"/>
    <mergeCell ref="I768:J768"/>
    <mergeCell ref="I776:J776"/>
    <mergeCell ref="I784:J784"/>
    <mergeCell ref="B786:J786"/>
    <mergeCell ref="I794:J794"/>
    <mergeCell ref="A816:B816"/>
    <mergeCell ref="C817:G817"/>
    <mergeCell ref="A819:B819"/>
    <mergeCell ref="C820:G820"/>
    <mergeCell ref="C811:H811"/>
    <mergeCell ref="I811:J811"/>
    <mergeCell ref="C812:H812"/>
    <mergeCell ref="I812:J812"/>
    <mergeCell ref="C813:H813"/>
    <mergeCell ref="I813:J813"/>
  </mergeCells>
  <pageMargins left="0.4" right="0.2" top="0.2" bottom="0.4" header="0.2" footer="0.2"/>
  <pageSetup paperSize="9" scale="63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826"/>
  <sheetViews>
    <sheetView zoomScaleNormal="100" workbookViewId="0"/>
  </sheetViews>
  <sheetFormatPr defaultRowHeight="12.75" x14ac:dyDescent="0.2"/>
  <cols>
    <col min="1" max="2" width="5.7109375" customWidth="1"/>
    <col min="3" max="3" width="11.7109375" customWidth="1"/>
    <col min="4" max="4" width="40.7109375" customWidth="1"/>
    <col min="5" max="7" width="11.7109375" customWidth="1"/>
    <col min="8" max="12" width="12.7109375" customWidth="1"/>
    <col min="15" max="36" width="0" hidden="1" customWidth="1"/>
  </cols>
  <sheetData>
    <row r="1" spans="1:12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2" ht="15" x14ac:dyDescent="0.25">
      <c r="A2" s="10"/>
      <c r="B2" s="10"/>
      <c r="C2" s="27"/>
      <c r="D2" s="27"/>
      <c r="E2" s="27"/>
      <c r="F2" s="10"/>
      <c r="G2" s="10"/>
      <c r="H2" s="10"/>
      <c r="I2" s="71" t="s">
        <v>912</v>
      </c>
      <c r="J2" s="71"/>
      <c r="K2" s="71"/>
      <c r="L2" s="71"/>
    </row>
    <row r="3" spans="1:12" ht="14.25" x14ac:dyDescent="0.2">
      <c r="A3" s="10"/>
      <c r="B3" s="10"/>
      <c r="C3" s="10"/>
      <c r="D3" s="10"/>
      <c r="E3" s="10"/>
      <c r="F3" s="10"/>
      <c r="G3" s="10"/>
      <c r="H3" s="10"/>
      <c r="I3" s="71" t="s">
        <v>913</v>
      </c>
      <c r="J3" s="71"/>
      <c r="K3" s="71"/>
      <c r="L3" s="71"/>
    </row>
    <row r="4" spans="1:12" ht="14.25" x14ac:dyDescent="0.2">
      <c r="A4" s="10"/>
      <c r="B4" s="10"/>
      <c r="C4" s="10"/>
      <c r="D4" s="10"/>
      <c r="E4" s="10"/>
      <c r="F4" s="10"/>
      <c r="G4" s="10"/>
      <c r="H4" s="10"/>
      <c r="I4" s="71" t="s">
        <v>914</v>
      </c>
      <c r="J4" s="71"/>
      <c r="K4" s="71"/>
      <c r="L4" s="71"/>
    </row>
    <row r="5" spans="1:12" ht="14.25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 ht="14.25" x14ac:dyDescent="0.2">
      <c r="A6" s="10"/>
      <c r="B6" s="10"/>
      <c r="C6" s="10"/>
      <c r="D6" s="10"/>
      <c r="E6" s="10"/>
      <c r="F6" s="10"/>
      <c r="G6" s="10"/>
      <c r="H6" s="10"/>
      <c r="I6" s="10"/>
      <c r="J6" s="61" t="s">
        <v>915</v>
      </c>
      <c r="K6" s="61"/>
      <c r="L6" s="61"/>
    </row>
    <row r="7" spans="1:12" ht="14.25" x14ac:dyDescent="0.2">
      <c r="A7" s="10"/>
      <c r="B7" s="10"/>
      <c r="C7" s="10"/>
      <c r="D7" s="10"/>
      <c r="E7" s="10"/>
      <c r="F7" s="10"/>
      <c r="G7" s="10"/>
      <c r="H7" s="10"/>
      <c r="I7" s="9" t="s">
        <v>916</v>
      </c>
      <c r="J7" s="72" t="s">
        <v>917</v>
      </c>
      <c r="K7" s="72"/>
      <c r="L7" s="72"/>
    </row>
    <row r="8" spans="1:12" ht="14.25" x14ac:dyDescent="0.2">
      <c r="A8" s="10"/>
      <c r="B8" s="10"/>
      <c r="C8" s="10"/>
      <c r="D8" s="10"/>
      <c r="E8" s="10"/>
      <c r="F8" s="10"/>
      <c r="G8" s="10"/>
      <c r="H8" s="10"/>
      <c r="I8" s="10"/>
      <c r="J8" s="61" t="str">
        <f>IF(Source!AT15 &lt;&gt; "", Source!AT15, "")</f>
        <v/>
      </c>
      <c r="K8" s="61"/>
      <c r="L8" s="61"/>
    </row>
    <row r="9" spans="1:12" ht="14.25" x14ac:dyDescent="0.2">
      <c r="A9" s="10" t="s">
        <v>918</v>
      </c>
      <c r="B9" s="10"/>
      <c r="C9" s="70" t="str">
        <f>IF(Source!BA15 &lt;&gt; "", Source!BA15, IF(Source!AU15 &lt;&gt; "", Source!AU15, ""))</f>
        <v/>
      </c>
      <c r="D9" s="70"/>
      <c r="E9" s="70"/>
      <c r="F9" s="70"/>
      <c r="G9" s="70"/>
      <c r="H9" s="70"/>
      <c r="I9" s="9" t="s">
        <v>919</v>
      </c>
      <c r="J9" s="61"/>
      <c r="K9" s="61"/>
      <c r="L9" s="61"/>
    </row>
    <row r="10" spans="1:12" ht="14.25" x14ac:dyDescent="0.2">
      <c r="A10" s="10"/>
      <c r="B10" s="10"/>
      <c r="C10" s="38" t="s">
        <v>920</v>
      </c>
      <c r="D10" s="38"/>
      <c r="E10" s="38"/>
      <c r="F10" s="38"/>
      <c r="G10" s="38"/>
      <c r="H10" s="38"/>
      <c r="I10" s="10"/>
      <c r="J10" s="61" t="str">
        <f>IF(Source!AK15 &lt;&gt; "", Source!AK15, "")</f>
        <v/>
      </c>
      <c r="K10" s="61"/>
      <c r="L10" s="61"/>
    </row>
    <row r="11" spans="1:12" ht="14.25" x14ac:dyDescent="0.2">
      <c r="A11" s="10" t="s">
        <v>921</v>
      </c>
      <c r="B11" s="10"/>
      <c r="C11" s="70" t="str">
        <f>IF(Source!AX12&lt;&gt; "", Source!AX12, IF(Source!AJ12 &lt;&gt; "", Source!AJ12, ""))</f>
        <v/>
      </c>
      <c r="D11" s="70"/>
      <c r="E11" s="70"/>
      <c r="F11" s="70"/>
      <c r="G11" s="70"/>
      <c r="H11" s="70"/>
      <c r="I11" s="9" t="s">
        <v>919</v>
      </c>
      <c r="J11" s="61"/>
      <c r="K11" s="61"/>
      <c r="L11" s="61"/>
    </row>
    <row r="12" spans="1:12" ht="14.25" x14ac:dyDescent="0.2">
      <c r="A12" s="10"/>
      <c r="B12" s="10"/>
      <c r="C12" s="38" t="s">
        <v>920</v>
      </c>
      <c r="D12" s="38"/>
      <c r="E12" s="38"/>
      <c r="F12" s="38"/>
      <c r="G12" s="38"/>
      <c r="H12" s="38"/>
      <c r="I12" s="10"/>
      <c r="J12" s="61" t="str">
        <f>IF(Source!AO15 &lt;&gt; "", Source!AO15, "")</f>
        <v/>
      </c>
      <c r="K12" s="61"/>
      <c r="L12" s="61"/>
    </row>
    <row r="13" spans="1:12" ht="14.25" x14ac:dyDescent="0.2">
      <c r="A13" s="10" t="s">
        <v>922</v>
      </c>
      <c r="B13" s="10"/>
      <c r="C13" s="70" t="str">
        <f>IF(Source!AY12&lt;&gt; "", Source!AY12, IF(Source!AN12 &lt;&gt; "", Source!AN12, ""))</f>
        <v/>
      </c>
      <c r="D13" s="70"/>
      <c r="E13" s="70"/>
      <c r="F13" s="70"/>
      <c r="G13" s="70"/>
      <c r="H13" s="70"/>
      <c r="I13" s="9" t="s">
        <v>919</v>
      </c>
      <c r="J13" s="61"/>
      <c r="K13" s="61"/>
      <c r="L13" s="61"/>
    </row>
    <row r="14" spans="1:12" ht="14.25" x14ac:dyDescent="0.2">
      <c r="A14" s="10"/>
      <c r="B14" s="10"/>
      <c r="C14" s="38" t="s">
        <v>920</v>
      </c>
      <c r="D14" s="38"/>
      <c r="E14" s="38"/>
      <c r="F14" s="38"/>
      <c r="G14" s="38"/>
      <c r="H14" s="38"/>
      <c r="I14" s="10"/>
      <c r="J14" s="61" t="str">
        <f>IF(Source!CO15 &lt;&gt; "", Source!CO15, "")</f>
        <v/>
      </c>
      <c r="K14" s="61"/>
      <c r="L14" s="61"/>
    </row>
    <row r="15" spans="1:12" ht="14.25" x14ac:dyDescent="0.2">
      <c r="A15" s="10" t="s">
        <v>923</v>
      </c>
      <c r="B15" s="10"/>
      <c r="C15" s="70" t="s">
        <v>5</v>
      </c>
      <c r="D15" s="70"/>
      <c r="E15" s="70"/>
      <c r="F15" s="70"/>
      <c r="G15" s="70"/>
      <c r="H15" s="70"/>
      <c r="I15" s="10"/>
      <c r="J15" s="61"/>
      <c r="K15" s="61"/>
      <c r="L15" s="61"/>
    </row>
    <row r="16" spans="1:12" ht="14.25" x14ac:dyDescent="0.2">
      <c r="A16" s="10"/>
      <c r="B16" s="10"/>
      <c r="C16" s="38" t="s">
        <v>924</v>
      </c>
      <c r="D16" s="38"/>
      <c r="E16" s="38"/>
      <c r="F16" s="38"/>
      <c r="G16" s="38"/>
      <c r="H16" s="38"/>
      <c r="I16" s="10"/>
      <c r="J16" s="61" t="str">
        <f>IF(Source!CP15 &lt;&gt; "", Source!CP15, "")</f>
        <v/>
      </c>
      <c r="K16" s="61"/>
      <c r="L16" s="61"/>
    </row>
    <row r="17" spans="1:12" ht="14.25" x14ac:dyDescent="0.2">
      <c r="A17" s="10" t="s">
        <v>925</v>
      </c>
      <c r="B17" s="10"/>
      <c r="C17" s="39" t="str">
        <f>IF(Source!G12&lt;&gt;"Новый объект", Source!G12, "")</f>
        <v>Конный комплекс_на 4 мес. (10%) испр.</v>
      </c>
      <c r="D17" s="39"/>
      <c r="E17" s="39"/>
      <c r="F17" s="39"/>
      <c r="G17" s="39"/>
      <c r="H17" s="39"/>
      <c r="I17" s="10"/>
      <c r="J17" s="61"/>
      <c r="K17" s="61"/>
      <c r="L17" s="61"/>
    </row>
    <row r="18" spans="1:12" ht="14.25" x14ac:dyDescent="0.2">
      <c r="A18" s="10"/>
      <c r="B18" s="10"/>
      <c r="C18" s="38" t="s">
        <v>926</v>
      </c>
      <c r="D18" s="38"/>
      <c r="E18" s="38"/>
      <c r="F18" s="38"/>
      <c r="G18" s="38"/>
      <c r="H18" s="38"/>
      <c r="I18" s="10"/>
      <c r="J18" s="10"/>
      <c r="K18" s="10"/>
      <c r="L18" s="10"/>
    </row>
    <row r="19" spans="1:12" ht="14.25" x14ac:dyDescent="0.2">
      <c r="A19" s="10"/>
      <c r="B19" s="10"/>
      <c r="C19" s="10"/>
      <c r="D19" s="10"/>
      <c r="E19" s="10"/>
      <c r="F19" s="10"/>
      <c r="G19" s="50" t="s">
        <v>927</v>
      </c>
      <c r="H19" s="50"/>
      <c r="I19" s="50"/>
      <c r="J19" s="61" t="str">
        <f>IF(Source!CQ15 &lt;&gt; "", Source!CQ15, "")</f>
        <v/>
      </c>
      <c r="K19" s="61"/>
      <c r="L19" s="61"/>
    </row>
    <row r="20" spans="1:12" ht="14.25" x14ac:dyDescent="0.2">
      <c r="A20" s="10"/>
      <c r="B20" s="10"/>
      <c r="C20" s="10"/>
      <c r="D20" s="10"/>
      <c r="E20" s="10"/>
      <c r="F20" s="10"/>
      <c r="G20" s="50" t="s">
        <v>928</v>
      </c>
      <c r="H20" s="68"/>
      <c r="I20" s="29" t="s">
        <v>929</v>
      </c>
      <c r="J20" s="61" t="str">
        <f>IF(Source!CR15 &lt;&gt; "", Source!CR15, "")</f>
        <v/>
      </c>
      <c r="K20" s="61"/>
      <c r="L20" s="61"/>
    </row>
    <row r="21" spans="1:12" ht="14.25" x14ac:dyDescent="0.2">
      <c r="A21" s="10"/>
      <c r="B21" s="10"/>
      <c r="C21" s="10"/>
      <c r="D21" s="10"/>
      <c r="E21" s="10"/>
      <c r="F21" s="10"/>
      <c r="G21" s="10"/>
      <c r="H21" s="10"/>
      <c r="I21" s="30" t="s">
        <v>930</v>
      </c>
      <c r="J21" s="69" t="str">
        <f>IF(Source!CS15 &lt;&gt; 0, Source!CS15, "")</f>
        <v/>
      </c>
      <c r="K21" s="69"/>
      <c r="L21" s="69"/>
    </row>
    <row r="22" spans="1:12" ht="14.25" x14ac:dyDescent="0.2">
      <c r="A22" s="10"/>
      <c r="B22" s="10"/>
      <c r="C22" s="10"/>
      <c r="D22" s="10"/>
      <c r="E22" s="10"/>
      <c r="F22" s="10"/>
      <c r="G22" s="10"/>
      <c r="H22" s="10"/>
      <c r="I22" s="9" t="s">
        <v>931</v>
      </c>
      <c r="J22" s="61" t="str">
        <f>IF(Source!CT15 &lt;&gt; "", Source!CT15, "")</f>
        <v/>
      </c>
      <c r="K22" s="61"/>
      <c r="L22" s="61"/>
    </row>
    <row r="23" spans="1:12" ht="14.25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ht="14.25" x14ac:dyDescent="0.2">
      <c r="A24" s="10"/>
      <c r="B24" s="10"/>
      <c r="C24" s="10"/>
      <c r="D24" s="10"/>
      <c r="E24" s="10"/>
      <c r="F24" s="10"/>
      <c r="G24" s="62" t="s">
        <v>932</v>
      </c>
      <c r="H24" s="64" t="s">
        <v>933</v>
      </c>
      <c r="I24" s="64" t="s">
        <v>934</v>
      </c>
      <c r="J24" s="66"/>
      <c r="K24" s="10"/>
      <c r="L24" s="10"/>
    </row>
    <row r="25" spans="1:12" ht="14.25" x14ac:dyDescent="0.2">
      <c r="A25" s="10"/>
      <c r="B25" s="10"/>
      <c r="C25" s="10"/>
      <c r="D25" s="10"/>
      <c r="E25" s="10"/>
      <c r="F25" s="10"/>
      <c r="G25" s="63"/>
      <c r="H25" s="65"/>
      <c r="I25" s="33" t="s">
        <v>935</v>
      </c>
      <c r="J25" s="32" t="s">
        <v>936</v>
      </c>
      <c r="K25" s="10"/>
      <c r="L25" s="10"/>
    </row>
    <row r="26" spans="1:12" ht="14.25" x14ac:dyDescent="0.2">
      <c r="A26" s="10"/>
      <c r="B26" s="10"/>
      <c r="C26" s="10"/>
      <c r="D26" s="10"/>
      <c r="E26" s="10"/>
      <c r="F26" s="10"/>
      <c r="G26" s="30" t="str">
        <f>IF(Source!CN15 &lt;&gt; "", Source!CN15, "")</f>
        <v/>
      </c>
      <c r="H26" s="34" t="str">
        <f>IF(Source!CX15 &lt;&gt; 0, Source!CX15, "")</f>
        <v/>
      </c>
      <c r="I26" s="31" t="str">
        <f>IF(Source!CV15 &lt;&gt; 0, Source!CV15, "")</f>
        <v/>
      </c>
      <c r="J26" s="31" t="str">
        <f>IF(Source!CW15 &lt;&gt; 0, Source!CW15, "")</f>
        <v/>
      </c>
      <c r="K26" s="10"/>
      <c r="L26" s="10"/>
    </row>
    <row r="27" spans="1:12" ht="14.25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2" ht="18" x14ac:dyDescent="0.25">
      <c r="A28" s="67" t="s">
        <v>937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</row>
    <row r="29" spans="1:12" ht="18" x14ac:dyDescent="0.25">
      <c r="A29" s="67" t="s">
        <v>938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</row>
    <row r="30" spans="1:12" ht="14.25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15" x14ac:dyDescent="0.25">
      <c r="A31" s="10" t="s">
        <v>939</v>
      </c>
      <c r="B31" s="10"/>
      <c r="C31" s="10"/>
      <c r="D31" s="10"/>
      <c r="E31" s="10"/>
      <c r="F31" s="10"/>
      <c r="G31" s="10"/>
      <c r="H31" s="59">
        <f>ROUND((Source!F681/1000), 2)</f>
        <v>1766.13</v>
      </c>
      <c r="I31" s="59"/>
      <c r="J31" s="10" t="s">
        <v>940</v>
      </c>
      <c r="K31" s="10"/>
      <c r="L31" s="10"/>
    </row>
    <row r="32" spans="1:12" ht="14.25" x14ac:dyDescent="0.2">
      <c r="A32" s="10" t="s">
        <v>883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22" ht="14.25" x14ac:dyDescent="0.2">
      <c r="A33" s="60" t="s">
        <v>941</v>
      </c>
      <c r="B33" s="60"/>
      <c r="C33" s="47" t="s">
        <v>871</v>
      </c>
      <c r="D33" s="47" t="s">
        <v>872</v>
      </c>
      <c r="E33" s="47" t="s">
        <v>873</v>
      </c>
      <c r="F33" s="47" t="s">
        <v>874</v>
      </c>
      <c r="G33" s="47" t="s">
        <v>875</v>
      </c>
      <c r="H33" s="47" t="s">
        <v>876</v>
      </c>
      <c r="I33" s="47" t="s">
        <v>877</v>
      </c>
      <c r="J33" s="47" t="s">
        <v>878</v>
      </c>
      <c r="K33" s="47" t="s">
        <v>879</v>
      </c>
      <c r="L33" s="36" t="s">
        <v>880</v>
      </c>
    </row>
    <row r="34" spans="1:22" ht="28.5" x14ac:dyDescent="0.2">
      <c r="A34" s="58" t="s">
        <v>942</v>
      </c>
      <c r="B34" s="58" t="s">
        <v>943</v>
      </c>
      <c r="C34" s="48"/>
      <c r="D34" s="48"/>
      <c r="E34" s="48"/>
      <c r="F34" s="48"/>
      <c r="G34" s="48"/>
      <c r="H34" s="48"/>
      <c r="I34" s="48"/>
      <c r="J34" s="48"/>
      <c r="K34" s="48"/>
      <c r="L34" s="35" t="s">
        <v>881</v>
      </c>
    </row>
    <row r="35" spans="1:22" ht="28.5" x14ac:dyDescent="0.2">
      <c r="A35" s="58"/>
      <c r="B35" s="58"/>
      <c r="C35" s="48"/>
      <c r="D35" s="48"/>
      <c r="E35" s="48"/>
      <c r="F35" s="48"/>
      <c r="G35" s="48"/>
      <c r="H35" s="48"/>
      <c r="I35" s="48"/>
      <c r="J35" s="48"/>
      <c r="K35" s="48"/>
      <c r="L35" s="35" t="s">
        <v>882</v>
      </c>
    </row>
    <row r="36" spans="1:22" ht="14.25" x14ac:dyDescent="0.2">
      <c r="A36" s="17">
        <v>1</v>
      </c>
      <c r="B36" s="17">
        <v>2</v>
      </c>
      <c r="C36" s="17">
        <v>3</v>
      </c>
      <c r="D36" s="17">
        <v>4</v>
      </c>
      <c r="E36" s="17">
        <v>5</v>
      </c>
      <c r="F36" s="17">
        <v>6</v>
      </c>
      <c r="G36" s="17">
        <v>7</v>
      </c>
      <c r="H36" s="17">
        <v>8</v>
      </c>
      <c r="I36" s="17">
        <v>9</v>
      </c>
      <c r="J36" s="17">
        <v>10</v>
      </c>
      <c r="K36" s="17">
        <v>11</v>
      </c>
      <c r="L36" s="17">
        <v>12</v>
      </c>
    </row>
    <row r="38" spans="1:22" ht="16.5" x14ac:dyDescent="0.25">
      <c r="A38" s="46" t="str">
        <f>CONCATENATE("Локальная смета: ",IF(Source!G20&lt;&gt;"Новая локальная смета", Source!G20, ""))</f>
        <v>Локальная смета: Инженерные сети  Конный комплекс</v>
      </c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</row>
    <row r="40" spans="1:22" ht="16.5" x14ac:dyDescent="0.25">
      <c r="A40" s="46" t="str">
        <f>CONCATENATE("Раздел: ",IF(Source!G24&lt;&gt;"Новый раздел", Source!G24, ""))</f>
        <v>Раздел: Отопление</v>
      </c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</row>
    <row r="41" spans="1:22" ht="57" x14ac:dyDescent="0.2">
      <c r="A41" s="18">
        <v>1</v>
      </c>
      <c r="B41" s="18">
        <v>1</v>
      </c>
      <c r="C41" s="18" t="str">
        <f>Source!F28</f>
        <v>1.21-2303-50-1/1</v>
      </c>
      <c r="D41" s="18" t="str">
        <f>Source!G28</f>
        <v>Техническое обслуживание  конвектора электрического настенного крепления, с механическим термостатом, мощность до 2,0 кВт</v>
      </c>
      <c r="E41" s="19" t="str">
        <f>Source!H28</f>
        <v>шт.</v>
      </c>
      <c r="F41" s="9">
        <f>Source!I28</f>
        <v>4</v>
      </c>
      <c r="G41" s="21"/>
      <c r="H41" s="20"/>
      <c r="I41" s="9"/>
      <c r="J41" s="9"/>
      <c r="K41" s="21"/>
      <c r="L41" s="21"/>
      <c r="Q41">
        <f>ROUND((Source!BZ28/100)*ROUND((Source!AF28*Source!AV28)*Source!I28, 2), 2)</f>
        <v>242.06</v>
      </c>
      <c r="R41">
        <f>Source!X28</f>
        <v>242.06</v>
      </c>
      <c r="S41">
        <f>ROUND((Source!CA28/100)*ROUND((Source!AF28*Source!AV28)*Source!I28, 2), 2)</f>
        <v>34.58</v>
      </c>
      <c r="T41">
        <f>Source!Y28</f>
        <v>34.58</v>
      </c>
      <c r="U41">
        <f>ROUND((175/100)*ROUND((Source!AE28*Source!AV28)*Source!I28, 2), 2)</f>
        <v>0</v>
      </c>
      <c r="V41">
        <f>ROUND((108/100)*ROUND(Source!CS28*Source!I28, 2), 2)</f>
        <v>0</v>
      </c>
    </row>
    <row r="42" spans="1:22" x14ac:dyDescent="0.2">
      <c r="D42" s="22" t="str">
        <f>"Объем: "&amp;Source!I28&amp;"=2+"&amp;"2"</f>
        <v>Объем: 4=2+2</v>
      </c>
    </row>
    <row r="43" spans="1:22" ht="14.25" x14ac:dyDescent="0.2">
      <c r="A43" s="18"/>
      <c r="B43" s="18"/>
      <c r="C43" s="18"/>
      <c r="D43" s="18" t="s">
        <v>884</v>
      </c>
      <c r="E43" s="19"/>
      <c r="F43" s="9"/>
      <c r="G43" s="21">
        <f>Source!AO28</f>
        <v>86.45</v>
      </c>
      <c r="H43" s="20" t="str">
        <f>Source!DG28</f>
        <v/>
      </c>
      <c r="I43" s="9">
        <f>Source!AV28</f>
        <v>1</v>
      </c>
      <c r="J43" s="9">
        <f>IF(Source!BA28&lt;&gt; 0, Source!BA28, 1)</f>
        <v>1</v>
      </c>
      <c r="K43" s="21">
        <f>Source!S28</f>
        <v>345.8</v>
      </c>
      <c r="L43" s="21"/>
    </row>
    <row r="44" spans="1:22" ht="14.25" x14ac:dyDescent="0.2">
      <c r="A44" s="18"/>
      <c r="B44" s="18"/>
      <c r="C44" s="18"/>
      <c r="D44" s="18" t="s">
        <v>885</v>
      </c>
      <c r="E44" s="19"/>
      <c r="F44" s="9"/>
      <c r="G44" s="21">
        <f>Source!AM28</f>
        <v>0.23</v>
      </c>
      <c r="H44" s="20" t="str">
        <f>Source!DE28</f>
        <v/>
      </c>
      <c r="I44" s="9">
        <f>Source!AV28</f>
        <v>1</v>
      </c>
      <c r="J44" s="9">
        <f>IF(Source!BB28&lt;&gt; 0, Source!BB28, 1)</f>
        <v>1</v>
      </c>
      <c r="K44" s="21">
        <f>Source!Q28</f>
        <v>0.92</v>
      </c>
      <c r="L44" s="21"/>
    </row>
    <row r="45" spans="1:22" ht="14.25" x14ac:dyDescent="0.2">
      <c r="A45" s="18"/>
      <c r="B45" s="18"/>
      <c r="C45" s="18"/>
      <c r="D45" s="18" t="s">
        <v>886</v>
      </c>
      <c r="E45" s="19"/>
      <c r="F45" s="9"/>
      <c r="G45" s="21">
        <f>Source!AL28</f>
        <v>2.2000000000000002</v>
      </c>
      <c r="H45" s="20" t="str">
        <f>Source!DD28</f>
        <v/>
      </c>
      <c r="I45" s="9">
        <f>Source!AW28</f>
        <v>1</v>
      </c>
      <c r="J45" s="9">
        <f>IF(Source!BC28&lt;&gt; 0, Source!BC28, 1)</f>
        <v>1</v>
      </c>
      <c r="K45" s="21">
        <f>Source!P28</f>
        <v>8.8000000000000007</v>
      </c>
      <c r="L45" s="21"/>
    </row>
    <row r="46" spans="1:22" ht="14.25" x14ac:dyDescent="0.2">
      <c r="A46" s="18"/>
      <c r="B46" s="18"/>
      <c r="C46" s="18"/>
      <c r="D46" s="18" t="s">
        <v>887</v>
      </c>
      <c r="E46" s="19" t="s">
        <v>888</v>
      </c>
      <c r="F46" s="9">
        <f>Source!AT28</f>
        <v>70</v>
      </c>
      <c r="G46" s="21"/>
      <c r="H46" s="20"/>
      <c r="I46" s="9"/>
      <c r="J46" s="9"/>
      <c r="K46" s="21">
        <f>SUM(R41:R45)</f>
        <v>242.06</v>
      </c>
      <c r="L46" s="21"/>
    </row>
    <row r="47" spans="1:22" ht="14.25" x14ac:dyDescent="0.2">
      <c r="A47" s="18"/>
      <c r="B47" s="18"/>
      <c r="C47" s="18"/>
      <c r="D47" s="18" t="s">
        <v>889</v>
      </c>
      <c r="E47" s="19" t="s">
        <v>888</v>
      </c>
      <c r="F47" s="9">
        <f>Source!AU28</f>
        <v>10</v>
      </c>
      <c r="G47" s="21"/>
      <c r="H47" s="20"/>
      <c r="I47" s="9"/>
      <c r="J47" s="9"/>
      <c r="K47" s="21">
        <f>SUM(T41:T46)</f>
        <v>34.58</v>
      </c>
      <c r="L47" s="21"/>
    </row>
    <row r="48" spans="1:22" ht="14.25" x14ac:dyDescent="0.2">
      <c r="A48" s="18"/>
      <c r="B48" s="18"/>
      <c r="C48" s="18"/>
      <c r="D48" s="18" t="s">
        <v>890</v>
      </c>
      <c r="E48" s="19" t="s">
        <v>891</v>
      </c>
      <c r="F48" s="9">
        <f>Source!AQ28</f>
        <v>0.14000000000000001</v>
      </c>
      <c r="G48" s="21"/>
      <c r="H48" s="20" t="str">
        <f>Source!DI28</f>
        <v/>
      </c>
      <c r="I48" s="9">
        <f>Source!AV28</f>
        <v>1</v>
      </c>
      <c r="J48" s="9"/>
      <c r="K48" s="21"/>
      <c r="L48" s="21">
        <f>Source!U28</f>
        <v>0.56000000000000005</v>
      </c>
    </row>
    <row r="49" spans="1:22" ht="15" x14ac:dyDescent="0.25">
      <c r="A49" s="24"/>
      <c r="B49" s="24"/>
      <c r="C49" s="24"/>
      <c r="D49" s="24"/>
      <c r="E49" s="24"/>
      <c r="F49" s="24"/>
      <c r="G49" s="24"/>
      <c r="H49" s="24"/>
      <c r="I49" s="24"/>
      <c r="J49" s="41">
        <f>K43+K44+K45+K46+K47</f>
        <v>632.16000000000008</v>
      </c>
      <c r="K49" s="41"/>
      <c r="L49" s="25">
        <f>IF(Source!I28&lt;&gt;0, ROUND(J49/Source!I28, 2), 0)</f>
        <v>158.04</v>
      </c>
      <c r="P49" s="23">
        <f>J49</f>
        <v>632.16000000000008</v>
      </c>
    </row>
    <row r="50" spans="1:22" ht="42.75" x14ac:dyDescent="0.2">
      <c r="A50" s="18">
        <v>2</v>
      </c>
      <c r="B50" s="18">
        <v>2</v>
      </c>
      <c r="C50" s="18" t="str">
        <f>Source!F30</f>
        <v>1.17-2103-13-28/1</v>
      </c>
      <c r="D50" s="18" t="str">
        <f>Source!G30</f>
        <v>Техническое обслуживание стальных панельных радиаторов - тип 33, высота 500 мм, длина до 3000 мм</v>
      </c>
      <c r="E50" s="19" t="str">
        <f>Source!H30</f>
        <v>шт.</v>
      </c>
      <c r="F50" s="9">
        <f>Source!I30</f>
        <v>12</v>
      </c>
      <c r="G50" s="21"/>
      <c r="H50" s="20"/>
      <c r="I50" s="9"/>
      <c r="J50" s="9"/>
      <c r="K50" s="21"/>
      <c r="L50" s="21"/>
      <c r="Q50">
        <f>ROUND((Source!BZ30/100)*ROUND((Source!AF30*Source!AV30)*Source!I30, 2), 2)</f>
        <v>4249.9799999999996</v>
      </c>
      <c r="R50">
        <f>Source!X30</f>
        <v>4249.9799999999996</v>
      </c>
      <c r="S50">
        <f>ROUND((Source!CA30/100)*ROUND((Source!AF30*Source!AV30)*Source!I30, 2), 2)</f>
        <v>607.14</v>
      </c>
      <c r="T50">
        <f>Source!Y30</f>
        <v>607.14</v>
      </c>
      <c r="U50">
        <f>ROUND((175/100)*ROUND((Source!AE30*Source!AV30)*Source!I30, 2), 2)</f>
        <v>1.47</v>
      </c>
      <c r="V50">
        <f>ROUND((108/100)*ROUND(Source!CS30*Source!I30, 2), 2)</f>
        <v>0.91</v>
      </c>
    </row>
    <row r="51" spans="1:22" x14ac:dyDescent="0.2">
      <c r="D51" s="22" t="str">
        <f>"Объем: "&amp;Source!I30&amp;"=2+"&amp;"6+"&amp;"4"</f>
        <v>Объем: 12=2+6+4</v>
      </c>
    </row>
    <row r="52" spans="1:22" ht="14.25" x14ac:dyDescent="0.2">
      <c r="A52" s="18"/>
      <c r="B52" s="18"/>
      <c r="C52" s="18"/>
      <c r="D52" s="18" t="s">
        <v>884</v>
      </c>
      <c r="E52" s="19"/>
      <c r="F52" s="9"/>
      <c r="G52" s="21">
        <f>Source!AO30</f>
        <v>505.95</v>
      </c>
      <c r="H52" s="20" t="str">
        <f>Source!DG30</f>
        <v/>
      </c>
      <c r="I52" s="9">
        <f>Source!AV30</f>
        <v>1</v>
      </c>
      <c r="J52" s="9">
        <f>IF(Source!BA30&lt;&gt; 0, Source!BA30, 1)</f>
        <v>1</v>
      </c>
      <c r="K52" s="21">
        <f>Source!S30</f>
        <v>6071.4</v>
      </c>
      <c r="L52" s="21"/>
    </row>
    <row r="53" spans="1:22" ht="14.25" x14ac:dyDescent="0.2">
      <c r="A53" s="18"/>
      <c r="B53" s="18"/>
      <c r="C53" s="18"/>
      <c r="D53" s="18" t="s">
        <v>885</v>
      </c>
      <c r="E53" s="19"/>
      <c r="F53" s="9"/>
      <c r="G53" s="21">
        <f>Source!AM30</f>
        <v>5.0599999999999996</v>
      </c>
      <c r="H53" s="20" t="str">
        <f>Source!DE30</f>
        <v/>
      </c>
      <c r="I53" s="9">
        <f>Source!AV30</f>
        <v>1</v>
      </c>
      <c r="J53" s="9">
        <f>IF(Source!BB30&lt;&gt; 0, Source!BB30, 1)</f>
        <v>1</v>
      </c>
      <c r="K53" s="21">
        <f>Source!Q30</f>
        <v>60.72</v>
      </c>
      <c r="L53" s="21"/>
    </row>
    <row r="54" spans="1:22" ht="14.25" x14ac:dyDescent="0.2">
      <c r="A54" s="18"/>
      <c r="B54" s="18"/>
      <c r="C54" s="18"/>
      <c r="D54" s="18" t="s">
        <v>892</v>
      </c>
      <c r="E54" s="19"/>
      <c r="F54" s="9"/>
      <c r="G54" s="21">
        <f>Source!AN30</f>
        <v>7.0000000000000007E-2</v>
      </c>
      <c r="H54" s="20" t="str">
        <f>Source!DF30</f>
        <v/>
      </c>
      <c r="I54" s="9">
        <f>Source!AV30</f>
        <v>1</v>
      </c>
      <c r="J54" s="9">
        <f>IF(Source!BS30&lt;&gt; 0, Source!BS30, 1)</f>
        <v>1</v>
      </c>
      <c r="K54" s="26">
        <f>Source!R30</f>
        <v>0.84</v>
      </c>
      <c r="L54" s="21"/>
    </row>
    <row r="55" spans="1:22" ht="14.25" x14ac:dyDescent="0.2">
      <c r="A55" s="18"/>
      <c r="B55" s="18"/>
      <c r="C55" s="18"/>
      <c r="D55" s="18" t="s">
        <v>886</v>
      </c>
      <c r="E55" s="19"/>
      <c r="F55" s="9"/>
      <c r="G55" s="21">
        <f>Source!AL30</f>
        <v>0.94</v>
      </c>
      <c r="H55" s="20" t="str">
        <f>Source!DD30</f>
        <v/>
      </c>
      <c r="I55" s="9">
        <f>Source!AW30</f>
        <v>1</v>
      </c>
      <c r="J55" s="9">
        <f>IF(Source!BC30&lt;&gt; 0, Source!BC30, 1)</f>
        <v>1</v>
      </c>
      <c r="K55" s="21">
        <f>Source!P30</f>
        <v>11.28</v>
      </c>
      <c r="L55" s="21"/>
    </row>
    <row r="56" spans="1:22" ht="14.25" x14ac:dyDescent="0.2">
      <c r="A56" s="18"/>
      <c r="B56" s="18"/>
      <c r="C56" s="18"/>
      <c r="D56" s="18" t="s">
        <v>887</v>
      </c>
      <c r="E56" s="19" t="s">
        <v>888</v>
      </c>
      <c r="F56" s="9">
        <f>Source!AT30</f>
        <v>70</v>
      </c>
      <c r="G56" s="21"/>
      <c r="H56" s="20"/>
      <c r="I56" s="9"/>
      <c r="J56" s="9"/>
      <c r="K56" s="21">
        <f>SUM(R50:R55)</f>
        <v>4249.9799999999996</v>
      </c>
      <c r="L56" s="21"/>
    </row>
    <row r="57" spans="1:22" ht="14.25" x14ac:dyDescent="0.2">
      <c r="A57" s="18"/>
      <c r="B57" s="18"/>
      <c r="C57" s="18"/>
      <c r="D57" s="18" t="s">
        <v>889</v>
      </c>
      <c r="E57" s="19" t="s">
        <v>888</v>
      </c>
      <c r="F57" s="9">
        <f>Source!AU30</f>
        <v>10</v>
      </c>
      <c r="G57" s="21"/>
      <c r="H57" s="20"/>
      <c r="I57" s="9"/>
      <c r="J57" s="9"/>
      <c r="K57" s="21">
        <f>SUM(T50:T56)</f>
        <v>607.14</v>
      </c>
      <c r="L57" s="21"/>
    </row>
    <row r="58" spans="1:22" ht="14.25" x14ac:dyDescent="0.2">
      <c r="A58" s="18"/>
      <c r="B58" s="18"/>
      <c r="C58" s="18"/>
      <c r="D58" s="18" t="s">
        <v>893</v>
      </c>
      <c r="E58" s="19" t="s">
        <v>888</v>
      </c>
      <c r="F58" s="9">
        <f>108</f>
        <v>108</v>
      </c>
      <c r="G58" s="21"/>
      <c r="H58" s="20"/>
      <c r="I58" s="9"/>
      <c r="J58" s="9"/>
      <c r="K58" s="21">
        <f>SUM(V50:V57)</f>
        <v>0.91</v>
      </c>
      <c r="L58" s="21"/>
    </row>
    <row r="59" spans="1:22" ht="14.25" x14ac:dyDescent="0.2">
      <c r="A59" s="18"/>
      <c r="B59" s="18"/>
      <c r="C59" s="18"/>
      <c r="D59" s="18" t="s">
        <v>890</v>
      </c>
      <c r="E59" s="19" t="s">
        <v>891</v>
      </c>
      <c r="F59" s="9">
        <f>Source!AQ30</f>
        <v>0.9</v>
      </c>
      <c r="G59" s="21"/>
      <c r="H59" s="20" t="str">
        <f>Source!DI30</f>
        <v/>
      </c>
      <c r="I59" s="9">
        <f>Source!AV30</f>
        <v>1</v>
      </c>
      <c r="J59" s="9"/>
      <c r="K59" s="21"/>
      <c r="L59" s="21">
        <f>Source!U30</f>
        <v>10.8</v>
      </c>
    </row>
    <row r="60" spans="1:22" ht="15" x14ac:dyDescent="0.25">
      <c r="A60" s="24"/>
      <c r="B60" s="24"/>
      <c r="C60" s="24"/>
      <c r="D60" s="24"/>
      <c r="E60" s="24"/>
      <c r="F60" s="24"/>
      <c r="G60" s="24"/>
      <c r="H60" s="24"/>
      <c r="I60" s="24"/>
      <c r="J60" s="41">
        <f>K52+K53+K55+K56+K57+K58</f>
        <v>11001.429999999998</v>
      </c>
      <c r="K60" s="41"/>
      <c r="L60" s="25">
        <f>IF(Source!I30&lt;&gt;0, ROUND(J60/Source!I30, 2), 0)</f>
        <v>916.79</v>
      </c>
      <c r="P60" s="23">
        <f>J60</f>
        <v>11001.429999999998</v>
      </c>
    </row>
    <row r="61" spans="1:22" ht="42.75" x14ac:dyDescent="0.2">
      <c r="A61" s="18">
        <v>3</v>
      </c>
      <c r="B61" s="18">
        <v>3</v>
      </c>
      <c r="C61" s="18" t="str">
        <f>Source!F31</f>
        <v>1.17-2103-13-13/1</v>
      </c>
      <c r="D61" s="18" t="str">
        <f>Source!G31</f>
        <v>Техническое обслуживание стальных панельных радиаторов - тип 33, высота 300 мм, длина до 1500 мм</v>
      </c>
      <c r="E61" s="19" t="str">
        <f>Source!H31</f>
        <v>шт.</v>
      </c>
      <c r="F61" s="9">
        <f>Source!I31</f>
        <v>2</v>
      </c>
      <c r="G61" s="21"/>
      <c r="H61" s="20"/>
      <c r="I61" s="9"/>
      <c r="J61" s="9"/>
      <c r="K61" s="21"/>
      <c r="L61" s="21"/>
      <c r="Q61">
        <f>ROUND((Source!BZ31/100)*ROUND((Source!AF31*Source!AV31)*Source!I31, 2), 2)</f>
        <v>393.51</v>
      </c>
      <c r="R61">
        <f>Source!X31</f>
        <v>393.51</v>
      </c>
      <c r="S61">
        <f>ROUND((Source!CA31/100)*ROUND((Source!AF31*Source!AV31)*Source!I31, 2), 2)</f>
        <v>56.22</v>
      </c>
      <c r="T61">
        <f>Source!Y31</f>
        <v>56.22</v>
      </c>
      <c r="U61">
        <f>ROUND((175/100)*ROUND((Source!AE31*Source!AV31)*Source!I31, 2), 2)</f>
        <v>0.11</v>
      </c>
      <c r="V61">
        <f>ROUND((108/100)*ROUND(Source!CS31*Source!I31, 2), 2)</f>
        <v>0.06</v>
      </c>
    </row>
    <row r="62" spans="1:22" ht="14.25" x14ac:dyDescent="0.2">
      <c r="A62" s="18"/>
      <c r="B62" s="18"/>
      <c r="C62" s="18"/>
      <c r="D62" s="18" t="s">
        <v>884</v>
      </c>
      <c r="E62" s="19"/>
      <c r="F62" s="9"/>
      <c r="G62" s="21">
        <f>Source!AO31</f>
        <v>281.08</v>
      </c>
      <c r="H62" s="20" t="str">
        <f>Source!DG31</f>
        <v/>
      </c>
      <c r="I62" s="9">
        <f>Source!AV31</f>
        <v>1</v>
      </c>
      <c r="J62" s="9">
        <f>IF(Source!BA31&lt;&gt; 0, Source!BA31, 1)</f>
        <v>1</v>
      </c>
      <c r="K62" s="21">
        <f>Source!S31</f>
        <v>562.16</v>
      </c>
      <c r="L62" s="21"/>
    </row>
    <row r="63" spans="1:22" ht="14.25" x14ac:dyDescent="0.2">
      <c r="A63" s="18"/>
      <c r="B63" s="18"/>
      <c r="C63" s="18"/>
      <c r="D63" s="18" t="s">
        <v>885</v>
      </c>
      <c r="E63" s="19"/>
      <c r="F63" s="9"/>
      <c r="G63" s="21">
        <f>Source!AM31</f>
        <v>2.5299999999999998</v>
      </c>
      <c r="H63" s="20" t="str">
        <f>Source!DE31</f>
        <v/>
      </c>
      <c r="I63" s="9">
        <f>Source!AV31</f>
        <v>1</v>
      </c>
      <c r="J63" s="9">
        <f>IF(Source!BB31&lt;&gt; 0, Source!BB31, 1)</f>
        <v>1</v>
      </c>
      <c r="K63" s="21">
        <f>Source!Q31</f>
        <v>5.0599999999999996</v>
      </c>
      <c r="L63" s="21"/>
    </row>
    <row r="64" spans="1:22" ht="14.25" x14ac:dyDescent="0.2">
      <c r="A64" s="18"/>
      <c r="B64" s="18"/>
      <c r="C64" s="18"/>
      <c r="D64" s="18" t="s">
        <v>892</v>
      </c>
      <c r="E64" s="19"/>
      <c r="F64" s="9"/>
      <c r="G64" s="21">
        <f>Source!AN31</f>
        <v>0.03</v>
      </c>
      <c r="H64" s="20" t="str">
        <f>Source!DF31</f>
        <v/>
      </c>
      <c r="I64" s="9">
        <f>Source!AV31</f>
        <v>1</v>
      </c>
      <c r="J64" s="9">
        <f>IF(Source!BS31&lt;&gt; 0, Source!BS31, 1)</f>
        <v>1</v>
      </c>
      <c r="K64" s="26">
        <f>Source!R31</f>
        <v>0.06</v>
      </c>
      <c r="L64" s="21"/>
    </row>
    <row r="65" spans="1:22" ht="14.25" x14ac:dyDescent="0.2">
      <c r="A65" s="18"/>
      <c r="B65" s="18"/>
      <c r="C65" s="18"/>
      <c r="D65" s="18" t="s">
        <v>886</v>
      </c>
      <c r="E65" s="19"/>
      <c r="F65" s="9"/>
      <c r="G65" s="21">
        <f>Source!AL31</f>
        <v>0.28000000000000003</v>
      </c>
      <c r="H65" s="20" t="str">
        <f>Source!DD31</f>
        <v/>
      </c>
      <c r="I65" s="9">
        <f>Source!AW31</f>
        <v>1</v>
      </c>
      <c r="J65" s="9">
        <f>IF(Source!BC31&lt;&gt; 0, Source!BC31, 1)</f>
        <v>1</v>
      </c>
      <c r="K65" s="21">
        <f>Source!P31</f>
        <v>0.56000000000000005</v>
      </c>
      <c r="L65" s="21"/>
    </row>
    <row r="66" spans="1:22" ht="14.25" x14ac:dyDescent="0.2">
      <c r="A66" s="18"/>
      <c r="B66" s="18"/>
      <c r="C66" s="18"/>
      <c r="D66" s="18" t="s">
        <v>887</v>
      </c>
      <c r="E66" s="19" t="s">
        <v>888</v>
      </c>
      <c r="F66" s="9">
        <f>Source!AT31</f>
        <v>70</v>
      </c>
      <c r="G66" s="21"/>
      <c r="H66" s="20"/>
      <c r="I66" s="9"/>
      <c r="J66" s="9"/>
      <c r="K66" s="21">
        <f>SUM(R61:R65)</f>
        <v>393.51</v>
      </c>
      <c r="L66" s="21"/>
    </row>
    <row r="67" spans="1:22" ht="14.25" x14ac:dyDescent="0.2">
      <c r="A67" s="18"/>
      <c r="B67" s="18"/>
      <c r="C67" s="18"/>
      <c r="D67" s="18" t="s">
        <v>889</v>
      </c>
      <c r="E67" s="19" t="s">
        <v>888</v>
      </c>
      <c r="F67" s="9">
        <f>Source!AU31</f>
        <v>10</v>
      </c>
      <c r="G67" s="21"/>
      <c r="H67" s="20"/>
      <c r="I67" s="9"/>
      <c r="J67" s="9"/>
      <c r="K67" s="21">
        <f>SUM(T61:T66)</f>
        <v>56.22</v>
      </c>
      <c r="L67" s="21"/>
    </row>
    <row r="68" spans="1:22" ht="14.25" x14ac:dyDescent="0.2">
      <c r="A68" s="18"/>
      <c r="B68" s="18"/>
      <c r="C68" s="18"/>
      <c r="D68" s="18" t="s">
        <v>893</v>
      </c>
      <c r="E68" s="19" t="s">
        <v>888</v>
      </c>
      <c r="F68" s="9">
        <f>108</f>
        <v>108</v>
      </c>
      <c r="G68" s="21"/>
      <c r="H68" s="20"/>
      <c r="I68" s="9"/>
      <c r="J68" s="9"/>
      <c r="K68" s="21">
        <f>SUM(V61:V67)</f>
        <v>0.06</v>
      </c>
      <c r="L68" s="21"/>
    </row>
    <row r="69" spans="1:22" ht="14.25" x14ac:dyDescent="0.2">
      <c r="A69" s="18"/>
      <c r="B69" s="18"/>
      <c r="C69" s="18"/>
      <c r="D69" s="18" t="s">
        <v>890</v>
      </c>
      <c r="E69" s="19" t="s">
        <v>891</v>
      </c>
      <c r="F69" s="9">
        <f>Source!AQ31</f>
        <v>0.5</v>
      </c>
      <c r="G69" s="21"/>
      <c r="H69" s="20" t="str">
        <f>Source!DI31</f>
        <v/>
      </c>
      <c r="I69" s="9">
        <f>Source!AV31</f>
        <v>1</v>
      </c>
      <c r="J69" s="9"/>
      <c r="K69" s="21"/>
      <c r="L69" s="21">
        <f>Source!U31</f>
        <v>1</v>
      </c>
    </row>
    <row r="70" spans="1:22" ht="15" x14ac:dyDescent="0.25">
      <c r="A70" s="24"/>
      <c r="B70" s="24"/>
      <c r="C70" s="24"/>
      <c r="D70" s="24"/>
      <c r="E70" s="24"/>
      <c r="F70" s="24"/>
      <c r="G70" s="24"/>
      <c r="H70" s="24"/>
      <c r="I70" s="24"/>
      <c r="J70" s="41">
        <f>K62+K63+K65+K66+K67+K68</f>
        <v>1017.5699999999998</v>
      </c>
      <c r="K70" s="41"/>
      <c r="L70" s="25">
        <f>IF(Source!I31&lt;&gt;0, ROUND(J70/Source!I31, 2), 0)</f>
        <v>508.79</v>
      </c>
      <c r="P70" s="23">
        <f>J70</f>
        <v>1017.5699999999998</v>
      </c>
    </row>
    <row r="71" spans="1:22" ht="42.75" x14ac:dyDescent="0.2">
      <c r="A71" s="18">
        <v>4</v>
      </c>
      <c r="B71" s="18">
        <v>4</v>
      </c>
      <c r="C71" s="18" t="str">
        <f>Source!F32</f>
        <v>1.17-2103-13-14/1</v>
      </c>
      <c r="D71" s="18" t="str">
        <f>Source!G32</f>
        <v>Техническое обслуживание стальных панельных радиаторов - тип 33, высота 300 мм, длина до 3000 мм</v>
      </c>
      <c r="E71" s="19" t="str">
        <f>Source!H32</f>
        <v>шт.</v>
      </c>
      <c r="F71" s="9">
        <f>Source!I32</f>
        <v>2</v>
      </c>
      <c r="G71" s="21"/>
      <c r="H71" s="20"/>
      <c r="I71" s="9"/>
      <c r="J71" s="9"/>
      <c r="K71" s="21"/>
      <c r="L71" s="21"/>
      <c r="Q71">
        <f>ROUND((Source!BZ32/100)*ROUND((Source!AF32*Source!AV32)*Source!I32, 2), 2)</f>
        <v>598.15</v>
      </c>
      <c r="R71">
        <f>Source!X32</f>
        <v>598.15</v>
      </c>
      <c r="S71">
        <f>ROUND((Source!CA32/100)*ROUND((Source!AF32*Source!AV32)*Source!I32, 2), 2)</f>
        <v>85.45</v>
      </c>
      <c r="T71">
        <f>Source!Y32</f>
        <v>85.45</v>
      </c>
      <c r="U71">
        <f>ROUND((175/100)*ROUND((Source!AE32*Source!AV32)*Source!I32, 2), 2)</f>
        <v>0.25</v>
      </c>
      <c r="V71">
        <f>ROUND((108/100)*ROUND(Source!CS32*Source!I32, 2), 2)</f>
        <v>0.15</v>
      </c>
    </row>
    <row r="72" spans="1:22" ht="14.25" x14ac:dyDescent="0.2">
      <c r="A72" s="18"/>
      <c r="B72" s="18"/>
      <c r="C72" s="18"/>
      <c r="D72" s="18" t="s">
        <v>884</v>
      </c>
      <c r="E72" s="19"/>
      <c r="F72" s="9"/>
      <c r="G72" s="21">
        <f>Source!AO32</f>
        <v>427.25</v>
      </c>
      <c r="H72" s="20" t="str">
        <f>Source!DG32</f>
        <v/>
      </c>
      <c r="I72" s="9">
        <f>Source!AV32</f>
        <v>1</v>
      </c>
      <c r="J72" s="9">
        <f>IF(Source!BA32&lt;&gt; 0, Source!BA32, 1)</f>
        <v>1</v>
      </c>
      <c r="K72" s="21">
        <f>Source!S32</f>
        <v>854.5</v>
      </c>
      <c r="L72" s="21"/>
    </row>
    <row r="73" spans="1:22" ht="14.25" x14ac:dyDescent="0.2">
      <c r="A73" s="18"/>
      <c r="B73" s="18"/>
      <c r="C73" s="18"/>
      <c r="D73" s="18" t="s">
        <v>885</v>
      </c>
      <c r="E73" s="19"/>
      <c r="F73" s="9"/>
      <c r="G73" s="21">
        <f>Source!AM32</f>
        <v>5.0599999999999996</v>
      </c>
      <c r="H73" s="20" t="str">
        <f>Source!DE32</f>
        <v/>
      </c>
      <c r="I73" s="9">
        <f>Source!AV32</f>
        <v>1</v>
      </c>
      <c r="J73" s="9">
        <f>IF(Source!BB32&lt;&gt; 0, Source!BB32, 1)</f>
        <v>1</v>
      </c>
      <c r="K73" s="21">
        <f>Source!Q32</f>
        <v>10.119999999999999</v>
      </c>
      <c r="L73" s="21"/>
    </row>
    <row r="74" spans="1:22" ht="14.25" x14ac:dyDescent="0.2">
      <c r="A74" s="18"/>
      <c r="B74" s="18"/>
      <c r="C74" s="18"/>
      <c r="D74" s="18" t="s">
        <v>892</v>
      </c>
      <c r="E74" s="19"/>
      <c r="F74" s="9"/>
      <c r="G74" s="21">
        <f>Source!AN32</f>
        <v>7.0000000000000007E-2</v>
      </c>
      <c r="H74" s="20" t="str">
        <f>Source!DF32</f>
        <v/>
      </c>
      <c r="I74" s="9">
        <f>Source!AV32</f>
        <v>1</v>
      </c>
      <c r="J74" s="9">
        <f>IF(Source!BS32&lt;&gt; 0, Source!BS32, 1)</f>
        <v>1</v>
      </c>
      <c r="K74" s="26">
        <f>Source!R32</f>
        <v>0.14000000000000001</v>
      </c>
      <c r="L74" s="21"/>
    </row>
    <row r="75" spans="1:22" ht="14.25" x14ac:dyDescent="0.2">
      <c r="A75" s="18"/>
      <c r="B75" s="18"/>
      <c r="C75" s="18"/>
      <c r="D75" s="18" t="s">
        <v>886</v>
      </c>
      <c r="E75" s="19"/>
      <c r="F75" s="9"/>
      <c r="G75" s="21">
        <f>Source!AL32</f>
        <v>0.56999999999999995</v>
      </c>
      <c r="H75" s="20" t="str">
        <f>Source!DD32</f>
        <v/>
      </c>
      <c r="I75" s="9">
        <f>Source!AW32</f>
        <v>1</v>
      </c>
      <c r="J75" s="9">
        <f>IF(Source!BC32&lt;&gt; 0, Source!BC32, 1)</f>
        <v>1</v>
      </c>
      <c r="K75" s="21">
        <f>Source!P32</f>
        <v>1.1399999999999999</v>
      </c>
      <c r="L75" s="21"/>
    </row>
    <row r="76" spans="1:22" ht="14.25" x14ac:dyDescent="0.2">
      <c r="A76" s="18"/>
      <c r="B76" s="18"/>
      <c r="C76" s="18"/>
      <c r="D76" s="18" t="s">
        <v>887</v>
      </c>
      <c r="E76" s="19" t="s">
        <v>888</v>
      </c>
      <c r="F76" s="9">
        <f>Source!AT32</f>
        <v>70</v>
      </c>
      <c r="G76" s="21"/>
      <c r="H76" s="20"/>
      <c r="I76" s="9"/>
      <c r="J76" s="9"/>
      <c r="K76" s="21">
        <f>SUM(R71:R75)</f>
        <v>598.15</v>
      </c>
      <c r="L76" s="21"/>
    </row>
    <row r="77" spans="1:22" ht="14.25" x14ac:dyDescent="0.2">
      <c r="A77" s="18"/>
      <c r="B77" s="18"/>
      <c r="C77" s="18"/>
      <c r="D77" s="18" t="s">
        <v>889</v>
      </c>
      <c r="E77" s="19" t="s">
        <v>888</v>
      </c>
      <c r="F77" s="9">
        <f>Source!AU32</f>
        <v>10</v>
      </c>
      <c r="G77" s="21"/>
      <c r="H77" s="20"/>
      <c r="I77" s="9"/>
      <c r="J77" s="9"/>
      <c r="K77" s="21">
        <f>SUM(T71:T76)</f>
        <v>85.45</v>
      </c>
      <c r="L77" s="21"/>
    </row>
    <row r="78" spans="1:22" ht="14.25" x14ac:dyDescent="0.2">
      <c r="A78" s="18"/>
      <c r="B78" s="18"/>
      <c r="C78" s="18"/>
      <c r="D78" s="18" t="s">
        <v>893</v>
      </c>
      <c r="E78" s="19" t="s">
        <v>888</v>
      </c>
      <c r="F78" s="9">
        <f>108</f>
        <v>108</v>
      </c>
      <c r="G78" s="21"/>
      <c r="H78" s="20"/>
      <c r="I78" s="9"/>
      <c r="J78" s="9"/>
      <c r="K78" s="21">
        <f>SUM(V71:V77)</f>
        <v>0.15</v>
      </c>
      <c r="L78" s="21"/>
    </row>
    <row r="79" spans="1:22" ht="14.25" x14ac:dyDescent="0.2">
      <c r="A79" s="18"/>
      <c r="B79" s="18"/>
      <c r="C79" s="18"/>
      <c r="D79" s="18" t="s">
        <v>890</v>
      </c>
      <c r="E79" s="19" t="s">
        <v>891</v>
      </c>
      <c r="F79" s="9">
        <f>Source!AQ32</f>
        <v>0.76</v>
      </c>
      <c r="G79" s="21"/>
      <c r="H79" s="20" t="str">
        <f>Source!DI32</f>
        <v/>
      </c>
      <c r="I79" s="9">
        <f>Source!AV32</f>
        <v>1</v>
      </c>
      <c r="J79" s="9"/>
      <c r="K79" s="21"/>
      <c r="L79" s="21">
        <f>Source!U32</f>
        <v>1.52</v>
      </c>
    </row>
    <row r="80" spans="1:22" ht="15" x14ac:dyDescent="0.25">
      <c r="A80" s="24"/>
      <c r="B80" s="24"/>
      <c r="C80" s="24"/>
      <c r="D80" s="24"/>
      <c r="E80" s="24"/>
      <c r="F80" s="24"/>
      <c r="G80" s="24"/>
      <c r="H80" s="24"/>
      <c r="I80" s="24"/>
      <c r="J80" s="41">
        <f>K72+K73+K75+K76+K77+K78</f>
        <v>1549.51</v>
      </c>
      <c r="K80" s="41"/>
      <c r="L80" s="25">
        <f>IF(Source!I32&lt;&gt;0, ROUND(J80/Source!I32, 2), 0)</f>
        <v>774.76</v>
      </c>
      <c r="P80" s="23">
        <f>J80</f>
        <v>1549.51</v>
      </c>
    </row>
    <row r="81" spans="1:22" ht="57" x14ac:dyDescent="0.2">
      <c r="A81" s="18">
        <v>5</v>
      </c>
      <c r="B81" s="18">
        <v>5</v>
      </c>
      <c r="C81" s="18" t="str">
        <f>Source!F33</f>
        <v>1.17-2103-13-28/1</v>
      </c>
      <c r="D81" s="18" t="str">
        <f>Source!G33</f>
        <v>Техническое обслуживание стальных панельных радиаторов - тип 33, высота 500 мм, длина до 3000 мм  //  прим. высота 400 мм</v>
      </c>
      <c r="E81" s="19" t="str">
        <f>Source!H33</f>
        <v>шт.</v>
      </c>
      <c r="F81" s="9">
        <f>Source!I33</f>
        <v>2</v>
      </c>
      <c r="G81" s="21"/>
      <c r="H81" s="20"/>
      <c r="I81" s="9"/>
      <c r="J81" s="9"/>
      <c r="K81" s="21"/>
      <c r="L81" s="21"/>
      <c r="Q81">
        <f>ROUND((Source!BZ33/100)*ROUND((Source!AF33*Source!AV33)*Source!I33, 2), 2)</f>
        <v>708.33</v>
      </c>
      <c r="R81">
        <f>Source!X33</f>
        <v>708.33</v>
      </c>
      <c r="S81">
        <f>ROUND((Source!CA33/100)*ROUND((Source!AF33*Source!AV33)*Source!I33, 2), 2)</f>
        <v>101.19</v>
      </c>
      <c r="T81">
        <f>Source!Y33</f>
        <v>101.19</v>
      </c>
      <c r="U81">
        <f>ROUND((175/100)*ROUND((Source!AE33*Source!AV33)*Source!I33, 2), 2)</f>
        <v>0.25</v>
      </c>
      <c r="V81">
        <f>ROUND((108/100)*ROUND(Source!CS33*Source!I33, 2), 2)</f>
        <v>0.15</v>
      </c>
    </row>
    <row r="82" spans="1:22" ht="14.25" x14ac:dyDescent="0.2">
      <c r="A82" s="18"/>
      <c r="B82" s="18"/>
      <c r="C82" s="18"/>
      <c r="D82" s="18" t="s">
        <v>884</v>
      </c>
      <c r="E82" s="19"/>
      <c r="F82" s="9"/>
      <c r="G82" s="21">
        <f>Source!AO33</f>
        <v>505.95</v>
      </c>
      <c r="H82" s="20" t="str">
        <f>Source!DG33</f>
        <v/>
      </c>
      <c r="I82" s="9">
        <f>Source!AV33</f>
        <v>1</v>
      </c>
      <c r="J82" s="9">
        <f>IF(Source!BA33&lt;&gt; 0, Source!BA33, 1)</f>
        <v>1</v>
      </c>
      <c r="K82" s="21">
        <f>Source!S33</f>
        <v>1011.9</v>
      </c>
      <c r="L82" s="21"/>
    </row>
    <row r="83" spans="1:22" ht="14.25" x14ac:dyDescent="0.2">
      <c r="A83" s="18"/>
      <c r="B83" s="18"/>
      <c r="C83" s="18"/>
      <c r="D83" s="18" t="s">
        <v>885</v>
      </c>
      <c r="E83" s="19"/>
      <c r="F83" s="9"/>
      <c r="G83" s="21">
        <f>Source!AM33</f>
        <v>5.0599999999999996</v>
      </c>
      <c r="H83" s="20" t="str">
        <f>Source!DE33</f>
        <v/>
      </c>
      <c r="I83" s="9">
        <f>Source!AV33</f>
        <v>1</v>
      </c>
      <c r="J83" s="9">
        <f>IF(Source!BB33&lt;&gt; 0, Source!BB33, 1)</f>
        <v>1</v>
      </c>
      <c r="K83" s="21">
        <f>Source!Q33</f>
        <v>10.119999999999999</v>
      </c>
      <c r="L83" s="21"/>
    </row>
    <row r="84" spans="1:22" ht="14.25" x14ac:dyDescent="0.2">
      <c r="A84" s="18"/>
      <c r="B84" s="18"/>
      <c r="C84" s="18"/>
      <c r="D84" s="18" t="s">
        <v>892</v>
      </c>
      <c r="E84" s="19"/>
      <c r="F84" s="9"/>
      <c r="G84" s="21">
        <f>Source!AN33</f>
        <v>7.0000000000000007E-2</v>
      </c>
      <c r="H84" s="20" t="str">
        <f>Source!DF33</f>
        <v/>
      </c>
      <c r="I84" s="9">
        <f>Source!AV33</f>
        <v>1</v>
      </c>
      <c r="J84" s="9">
        <f>IF(Source!BS33&lt;&gt; 0, Source!BS33, 1)</f>
        <v>1</v>
      </c>
      <c r="K84" s="26">
        <f>Source!R33</f>
        <v>0.14000000000000001</v>
      </c>
      <c r="L84" s="21"/>
    </row>
    <row r="85" spans="1:22" ht="14.25" x14ac:dyDescent="0.2">
      <c r="A85" s="18"/>
      <c r="B85" s="18"/>
      <c r="C85" s="18"/>
      <c r="D85" s="18" t="s">
        <v>886</v>
      </c>
      <c r="E85" s="19"/>
      <c r="F85" s="9"/>
      <c r="G85" s="21">
        <f>Source!AL33</f>
        <v>0.94</v>
      </c>
      <c r="H85" s="20" t="str">
        <f>Source!DD33</f>
        <v/>
      </c>
      <c r="I85" s="9">
        <f>Source!AW33</f>
        <v>1</v>
      </c>
      <c r="J85" s="9">
        <f>IF(Source!BC33&lt;&gt; 0, Source!BC33, 1)</f>
        <v>1</v>
      </c>
      <c r="K85" s="21">
        <f>Source!P33</f>
        <v>1.88</v>
      </c>
      <c r="L85" s="21"/>
    </row>
    <row r="86" spans="1:22" ht="14.25" x14ac:dyDescent="0.2">
      <c r="A86" s="18"/>
      <c r="B86" s="18"/>
      <c r="C86" s="18"/>
      <c r="D86" s="18" t="s">
        <v>887</v>
      </c>
      <c r="E86" s="19" t="s">
        <v>888</v>
      </c>
      <c r="F86" s="9">
        <f>Source!AT33</f>
        <v>70</v>
      </c>
      <c r="G86" s="21"/>
      <c r="H86" s="20"/>
      <c r="I86" s="9"/>
      <c r="J86" s="9"/>
      <c r="K86" s="21">
        <f>SUM(R81:R85)</f>
        <v>708.33</v>
      </c>
      <c r="L86" s="21"/>
    </row>
    <row r="87" spans="1:22" ht="14.25" x14ac:dyDescent="0.2">
      <c r="A87" s="18"/>
      <c r="B87" s="18"/>
      <c r="C87" s="18"/>
      <c r="D87" s="18" t="s">
        <v>889</v>
      </c>
      <c r="E87" s="19" t="s">
        <v>888</v>
      </c>
      <c r="F87" s="9">
        <f>Source!AU33</f>
        <v>10</v>
      </c>
      <c r="G87" s="21"/>
      <c r="H87" s="20"/>
      <c r="I87" s="9"/>
      <c r="J87" s="9"/>
      <c r="K87" s="21">
        <f>SUM(T81:T86)</f>
        <v>101.19</v>
      </c>
      <c r="L87" s="21"/>
    </row>
    <row r="88" spans="1:22" ht="14.25" x14ac:dyDescent="0.2">
      <c r="A88" s="18"/>
      <c r="B88" s="18"/>
      <c r="C88" s="18"/>
      <c r="D88" s="18" t="s">
        <v>893</v>
      </c>
      <c r="E88" s="19" t="s">
        <v>888</v>
      </c>
      <c r="F88" s="9">
        <f>108</f>
        <v>108</v>
      </c>
      <c r="G88" s="21"/>
      <c r="H88" s="20"/>
      <c r="I88" s="9"/>
      <c r="J88" s="9"/>
      <c r="K88" s="21">
        <f>SUM(V81:V87)</f>
        <v>0.15</v>
      </c>
      <c r="L88" s="21"/>
    </row>
    <row r="89" spans="1:22" ht="14.25" x14ac:dyDescent="0.2">
      <c r="A89" s="18"/>
      <c r="B89" s="18"/>
      <c r="C89" s="18"/>
      <c r="D89" s="18" t="s">
        <v>890</v>
      </c>
      <c r="E89" s="19" t="s">
        <v>891</v>
      </c>
      <c r="F89" s="9">
        <f>Source!AQ33</f>
        <v>0.9</v>
      </c>
      <c r="G89" s="21"/>
      <c r="H89" s="20" t="str">
        <f>Source!DI33</f>
        <v/>
      </c>
      <c r="I89" s="9">
        <f>Source!AV33</f>
        <v>1</v>
      </c>
      <c r="J89" s="9"/>
      <c r="K89" s="21"/>
      <c r="L89" s="21">
        <f>Source!U33</f>
        <v>1.8</v>
      </c>
    </row>
    <row r="90" spans="1:22" ht="15" x14ac:dyDescent="0.25">
      <c r="A90" s="24"/>
      <c r="B90" s="24"/>
      <c r="C90" s="24"/>
      <c r="D90" s="24"/>
      <c r="E90" s="24"/>
      <c r="F90" s="24"/>
      <c r="G90" s="24"/>
      <c r="H90" s="24"/>
      <c r="I90" s="24"/>
      <c r="J90" s="41">
        <f>K82+K83+K85+K86+K87+K88</f>
        <v>1833.5700000000002</v>
      </c>
      <c r="K90" s="41"/>
      <c r="L90" s="25">
        <f>IF(Source!I33&lt;&gt;0, ROUND(J90/Source!I33, 2), 0)</f>
        <v>916.79</v>
      </c>
      <c r="P90" s="23">
        <f>J90</f>
        <v>1833.5700000000002</v>
      </c>
    </row>
    <row r="92" spans="1:22" ht="15" x14ac:dyDescent="0.25">
      <c r="A92" s="44" t="str">
        <f>CONCATENATE("Итого по разделу: ",IF(Source!G44&lt;&gt;"Новый раздел", Source!G44, ""))</f>
        <v>Итого по разделу: Отопление</v>
      </c>
      <c r="B92" s="44"/>
      <c r="C92" s="44"/>
      <c r="D92" s="44"/>
      <c r="E92" s="44"/>
      <c r="F92" s="44"/>
      <c r="G92" s="44"/>
      <c r="H92" s="44"/>
      <c r="I92" s="44"/>
      <c r="J92" s="42">
        <f>SUM(P40:P91)</f>
        <v>16034.239999999998</v>
      </c>
      <c r="K92" s="43"/>
      <c r="L92" s="27"/>
    </row>
    <row r="95" spans="1:22" ht="16.5" x14ac:dyDescent="0.25">
      <c r="A95" s="46" t="str">
        <f>CONCATENATE("Раздел: ",IF(Source!G74&lt;&gt;"Новый раздел", Source!G74, ""))</f>
        <v>Раздел: Водоснабжение и водоотведение</v>
      </c>
      <c r="B95" s="46"/>
      <c r="C95" s="46"/>
      <c r="D95" s="46"/>
      <c r="E95" s="46"/>
      <c r="F95" s="46"/>
      <c r="G95" s="46"/>
      <c r="H95" s="46"/>
      <c r="I95" s="46"/>
      <c r="J95" s="46"/>
      <c r="K95" s="46"/>
      <c r="L95" s="46"/>
    </row>
    <row r="97" spans="1:22" ht="16.5" x14ac:dyDescent="0.25">
      <c r="A97" s="46" t="str">
        <f>CONCATENATE("Подраздел: ",IF(Source!G78&lt;&gt;"Новый подраздел", Source!G78, ""))</f>
        <v>Подраздел: Хоз-питьевой водопровод В1</v>
      </c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</row>
    <row r="98" spans="1:22" ht="42.75" x14ac:dyDescent="0.2">
      <c r="A98" s="18">
        <v>6</v>
      </c>
      <c r="B98" s="18">
        <v>6</v>
      </c>
      <c r="C98" s="18" t="str">
        <f>Source!F84</f>
        <v>1.15-2203-7-3/1</v>
      </c>
      <c r="D98" s="18" t="str">
        <f>Source!G84</f>
        <v>Техническое обслуживание крана шарового латунного никелированного диаметром до 100 мм</v>
      </c>
      <c r="E98" s="19" t="str">
        <f>Source!H84</f>
        <v>10 шт.</v>
      </c>
      <c r="F98" s="9">
        <f>Source!I84</f>
        <v>0.6</v>
      </c>
      <c r="G98" s="21"/>
      <c r="H98" s="20"/>
      <c r="I98" s="9"/>
      <c r="J98" s="9"/>
      <c r="K98" s="21"/>
      <c r="L98" s="21"/>
      <c r="Q98">
        <f>ROUND((Source!BZ84/100)*ROUND((Source!AF84*Source!AV84)*Source!I84, 2), 2)</f>
        <v>238.6</v>
      </c>
      <c r="R98">
        <f>Source!X84</f>
        <v>238.6</v>
      </c>
      <c r="S98">
        <f>ROUND((Source!CA84/100)*ROUND((Source!AF84*Source!AV84)*Source!I84, 2), 2)</f>
        <v>34.090000000000003</v>
      </c>
      <c r="T98">
        <f>Source!Y84</f>
        <v>34.090000000000003</v>
      </c>
      <c r="U98">
        <f>ROUND((175/100)*ROUND((Source!AE84*Source!AV84)*Source!I84, 2), 2)</f>
        <v>0</v>
      </c>
      <c r="V98">
        <f>ROUND((108/100)*ROUND(Source!CS84*Source!I84, 2), 2)</f>
        <v>0</v>
      </c>
    </row>
    <row r="99" spans="1:22" x14ac:dyDescent="0.2">
      <c r="D99" s="22" t="str">
        <f>"Объем: "&amp;Source!I84&amp;"=(4+"&amp;"2)/"&amp;"10"</f>
        <v>Объем: 0,6=(4+2)/10</v>
      </c>
    </row>
    <row r="100" spans="1:22" ht="14.25" x14ac:dyDescent="0.2">
      <c r="A100" s="18"/>
      <c r="B100" s="18"/>
      <c r="C100" s="18"/>
      <c r="D100" s="18" t="s">
        <v>884</v>
      </c>
      <c r="E100" s="19"/>
      <c r="F100" s="9"/>
      <c r="G100" s="21">
        <f>Source!AO84</f>
        <v>568.09</v>
      </c>
      <c r="H100" s="20" t="str">
        <f>Source!DG84</f>
        <v/>
      </c>
      <c r="I100" s="9">
        <f>Source!AV84</f>
        <v>1</v>
      </c>
      <c r="J100" s="9">
        <f>IF(Source!BA84&lt;&gt; 0, Source!BA84, 1)</f>
        <v>1</v>
      </c>
      <c r="K100" s="21">
        <f>Source!S84</f>
        <v>340.85</v>
      </c>
      <c r="L100" s="21"/>
    </row>
    <row r="101" spans="1:22" ht="14.25" x14ac:dyDescent="0.2">
      <c r="A101" s="18"/>
      <c r="B101" s="18"/>
      <c r="C101" s="18"/>
      <c r="D101" s="18" t="s">
        <v>887</v>
      </c>
      <c r="E101" s="19" t="s">
        <v>888</v>
      </c>
      <c r="F101" s="9">
        <f>Source!AT84</f>
        <v>70</v>
      </c>
      <c r="G101" s="21"/>
      <c r="H101" s="20"/>
      <c r="I101" s="9"/>
      <c r="J101" s="9"/>
      <c r="K101" s="21">
        <f>SUM(R98:R100)</f>
        <v>238.6</v>
      </c>
      <c r="L101" s="21"/>
    </row>
    <row r="102" spans="1:22" ht="14.25" x14ac:dyDescent="0.2">
      <c r="A102" s="18"/>
      <c r="B102" s="18"/>
      <c r="C102" s="18"/>
      <c r="D102" s="18" t="s">
        <v>889</v>
      </c>
      <c r="E102" s="19" t="s">
        <v>888</v>
      </c>
      <c r="F102" s="9">
        <f>Source!AU84</f>
        <v>10</v>
      </c>
      <c r="G102" s="21"/>
      <c r="H102" s="20"/>
      <c r="I102" s="9"/>
      <c r="J102" s="9"/>
      <c r="K102" s="21">
        <f>SUM(T98:T101)</f>
        <v>34.090000000000003</v>
      </c>
      <c r="L102" s="21"/>
    </row>
    <row r="103" spans="1:22" ht="14.25" x14ac:dyDescent="0.2">
      <c r="A103" s="18"/>
      <c r="B103" s="18"/>
      <c r="C103" s="18"/>
      <c r="D103" s="18" t="s">
        <v>890</v>
      </c>
      <c r="E103" s="19" t="s">
        <v>891</v>
      </c>
      <c r="F103" s="9">
        <f>Source!AQ84</f>
        <v>0.92</v>
      </c>
      <c r="G103" s="21"/>
      <c r="H103" s="20" t="str">
        <f>Source!DI84</f>
        <v/>
      </c>
      <c r="I103" s="9">
        <f>Source!AV84</f>
        <v>1</v>
      </c>
      <c r="J103" s="9"/>
      <c r="K103" s="21"/>
      <c r="L103" s="21">
        <f>Source!U84</f>
        <v>0.55200000000000005</v>
      </c>
    </row>
    <row r="104" spans="1:22" ht="15" x14ac:dyDescent="0.25">
      <c r="A104" s="24"/>
      <c r="B104" s="24"/>
      <c r="C104" s="24"/>
      <c r="D104" s="24"/>
      <c r="E104" s="24"/>
      <c r="F104" s="24"/>
      <c r="G104" s="24"/>
      <c r="H104" s="24"/>
      <c r="I104" s="24"/>
      <c r="J104" s="41">
        <f>K100+K101+K102</f>
        <v>613.54000000000008</v>
      </c>
      <c r="K104" s="41"/>
      <c r="L104" s="25">
        <f>IF(Source!I84&lt;&gt;0, ROUND(J104/Source!I84, 2), 0)</f>
        <v>1022.57</v>
      </c>
      <c r="P104" s="23">
        <f>J104</f>
        <v>613.54000000000008</v>
      </c>
    </row>
    <row r="105" spans="1:22" ht="42.75" x14ac:dyDescent="0.2">
      <c r="A105" s="18">
        <v>7</v>
      </c>
      <c r="B105" s="18">
        <v>7</v>
      </c>
      <c r="C105" s="18" t="str">
        <f>Source!F85</f>
        <v>1.15-2203-7-2/1</v>
      </c>
      <c r="D105" s="18" t="str">
        <f>Source!G85</f>
        <v>Техническое обслуживание крана шарового латунного никелированного диаметром до 50 мм</v>
      </c>
      <c r="E105" s="19" t="str">
        <f>Source!H85</f>
        <v>10 шт.</v>
      </c>
      <c r="F105" s="9">
        <f>Source!I85</f>
        <v>0.2</v>
      </c>
      <c r="G105" s="21"/>
      <c r="H105" s="20"/>
      <c r="I105" s="9"/>
      <c r="J105" s="9"/>
      <c r="K105" s="21"/>
      <c r="L105" s="21"/>
      <c r="Q105">
        <f>ROUND((Source!BZ85/100)*ROUND((Source!AF85*Source!AV85)*Source!I85, 2), 2)</f>
        <v>52.73</v>
      </c>
      <c r="R105">
        <f>Source!X85</f>
        <v>52.73</v>
      </c>
      <c r="S105">
        <f>ROUND((Source!CA85/100)*ROUND((Source!AF85*Source!AV85)*Source!I85, 2), 2)</f>
        <v>7.53</v>
      </c>
      <c r="T105">
        <f>Source!Y85</f>
        <v>7.53</v>
      </c>
      <c r="U105">
        <f>ROUND((175/100)*ROUND((Source!AE85*Source!AV85)*Source!I85, 2), 2)</f>
        <v>0</v>
      </c>
      <c r="V105">
        <f>ROUND((108/100)*ROUND(Source!CS85*Source!I85, 2), 2)</f>
        <v>0</v>
      </c>
    </row>
    <row r="106" spans="1:22" x14ac:dyDescent="0.2">
      <c r="D106" s="22" t="str">
        <f>"Объем: "&amp;Source!I85&amp;"=2/"&amp;"10"</f>
        <v>Объем: 0,2=2/10</v>
      </c>
    </row>
    <row r="107" spans="1:22" ht="14.25" x14ac:dyDescent="0.2">
      <c r="A107" s="18"/>
      <c r="B107" s="18"/>
      <c r="C107" s="18"/>
      <c r="D107" s="18" t="s">
        <v>884</v>
      </c>
      <c r="E107" s="19"/>
      <c r="F107" s="9"/>
      <c r="G107" s="21">
        <f>Source!AO85</f>
        <v>376.67</v>
      </c>
      <c r="H107" s="20" t="str">
        <f>Source!DG85</f>
        <v/>
      </c>
      <c r="I107" s="9">
        <f>Source!AV85</f>
        <v>1</v>
      </c>
      <c r="J107" s="9">
        <f>IF(Source!BA85&lt;&gt; 0, Source!BA85, 1)</f>
        <v>1</v>
      </c>
      <c r="K107" s="21">
        <f>Source!S85</f>
        <v>75.33</v>
      </c>
      <c r="L107" s="21"/>
    </row>
    <row r="108" spans="1:22" ht="14.25" x14ac:dyDescent="0.2">
      <c r="A108" s="18"/>
      <c r="B108" s="18"/>
      <c r="C108" s="18"/>
      <c r="D108" s="18" t="s">
        <v>887</v>
      </c>
      <c r="E108" s="19" t="s">
        <v>888</v>
      </c>
      <c r="F108" s="9">
        <f>Source!AT85</f>
        <v>70</v>
      </c>
      <c r="G108" s="21"/>
      <c r="H108" s="20"/>
      <c r="I108" s="9"/>
      <c r="J108" s="9"/>
      <c r="K108" s="21">
        <f>SUM(R105:R107)</f>
        <v>52.73</v>
      </c>
      <c r="L108" s="21"/>
    </row>
    <row r="109" spans="1:22" ht="14.25" x14ac:dyDescent="0.2">
      <c r="A109" s="18"/>
      <c r="B109" s="18"/>
      <c r="C109" s="18"/>
      <c r="D109" s="18" t="s">
        <v>889</v>
      </c>
      <c r="E109" s="19" t="s">
        <v>888</v>
      </c>
      <c r="F109" s="9">
        <f>Source!AU85</f>
        <v>10</v>
      </c>
      <c r="G109" s="21"/>
      <c r="H109" s="20"/>
      <c r="I109" s="9"/>
      <c r="J109" s="9"/>
      <c r="K109" s="21">
        <f>SUM(T105:T108)</f>
        <v>7.53</v>
      </c>
      <c r="L109" s="21"/>
    </row>
    <row r="110" spans="1:22" ht="14.25" x14ac:dyDescent="0.2">
      <c r="A110" s="18"/>
      <c r="B110" s="18"/>
      <c r="C110" s="18"/>
      <c r="D110" s="18" t="s">
        <v>890</v>
      </c>
      <c r="E110" s="19" t="s">
        <v>891</v>
      </c>
      <c r="F110" s="9">
        <f>Source!AQ85</f>
        <v>0.61</v>
      </c>
      <c r="G110" s="21"/>
      <c r="H110" s="20" t="str">
        <f>Source!DI85</f>
        <v/>
      </c>
      <c r="I110" s="9">
        <f>Source!AV85</f>
        <v>1</v>
      </c>
      <c r="J110" s="9"/>
      <c r="K110" s="21"/>
      <c r="L110" s="21">
        <f>Source!U85</f>
        <v>0.122</v>
      </c>
    </row>
    <row r="111" spans="1:22" ht="15" x14ac:dyDescent="0.25">
      <c r="A111" s="24"/>
      <c r="B111" s="24"/>
      <c r="C111" s="24"/>
      <c r="D111" s="24"/>
      <c r="E111" s="24"/>
      <c r="F111" s="24"/>
      <c r="G111" s="24"/>
      <c r="H111" s="24"/>
      <c r="I111" s="24"/>
      <c r="J111" s="41">
        <f>K107+K108+K109</f>
        <v>135.59</v>
      </c>
      <c r="K111" s="41"/>
      <c r="L111" s="25">
        <f>IF(Source!I85&lt;&gt;0, ROUND(J111/Source!I85, 2), 0)</f>
        <v>677.95</v>
      </c>
      <c r="P111" s="23">
        <f>J111</f>
        <v>135.59</v>
      </c>
    </row>
    <row r="112" spans="1:22" ht="42.75" x14ac:dyDescent="0.2">
      <c r="A112" s="18">
        <v>8</v>
      </c>
      <c r="B112" s="18">
        <v>8</v>
      </c>
      <c r="C112" s="18" t="str">
        <f>Source!F86</f>
        <v>1.15-2203-7-1/1</v>
      </c>
      <c r="D112" s="18" t="str">
        <f>Source!G86</f>
        <v>Техническое обслуживание крана шарового латунного никелированного диаметром до 25 мм</v>
      </c>
      <c r="E112" s="19" t="str">
        <f>Source!H86</f>
        <v>10 шт.</v>
      </c>
      <c r="F112" s="9">
        <f>Source!I86</f>
        <v>8.4</v>
      </c>
      <c r="G112" s="21"/>
      <c r="H112" s="20"/>
      <c r="I112" s="9"/>
      <c r="J112" s="9"/>
      <c r="K112" s="21"/>
      <c r="L112" s="21"/>
      <c r="Q112">
        <f>ROUND((Source!BZ86/100)*ROUND((Source!AF86*Source!AV86)*Source!I86, 2), 2)</f>
        <v>1633.88</v>
      </c>
      <c r="R112">
        <f>Source!X86</f>
        <v>1633.88</v>
      </c>
      <c r="S112">
        <f>ROUND((Source!CA86/100)*ROUND((Source!AF86*Source!AV86)*Source!I86, 2), 2)</f>
        <v>233.41</v>
      </c>
      <c r="T112">
        <f>Source!Y86</f>
        <v>233.41</v>
      </c>
      <c r="U112">
        <f>ROUND((175/100)*ROUND((Source!AE86*Source!AV86)*Source!I86, 2), 2)</f>
        <v>0</v>
      </c>
      <c r="V112">
        <f>ROUND((108/100)*ROUND(Source!CS86*Source!I86, 2), 2)</f>
        <v>0</v>
      </c>
    </row>
    <row r="113" spans="1:22" x14ac:dyDescent="0.2">
      <c r="D113" s="22" t="str">
        <f>"Объем: "&amp;Source!I86&amp;"=(6+"&amp;"8+"&amp;"70)/"&amp;"10"</f>
        <v>Объем: 8,4=(6+8+70)/10</v>
      </c>
    </row>
    <row r="114" spans="1:22" ht="14.25" x14ac:dyDescent="0.2">
      <c r="A114" s="18"/>
      <c r="B114" s="18"/>
      <c r="C114" s="18"/>
      <c r="D114" s="18" t="s">
        <v>884</v>
      </c>
      <c r="E114" s="19"/>
      <c r="F114" s="9"/>
      <c r="G114" s="21">
        <f>Source!AO86</f>
        <v>277.87</v>
      </c>
      <c r="H114" s="20" t="str">
        <f>Source!DG86</f>
        <v/>
      </c>
      <c r="I114" s="9">
        <f>Source!AV86</f>
        <v>1</v>
      </c>
      <c r="J114" s="9">
        <f>IF(Source!BA86&lt;&gt; 0, Source!BA86, 1)</f>
        <v>1</v>
      </c>
      <c r="K114" s="21">
        <f>Source!S86</f>
        <v>2334.11</v>
      </c>
      <c r="L114" s="21"/>
    </row>
    <row r="115" spans="1:22" ht="14.25" x14ac:dyDescent="0.2">
      <c r="A115" s="18"/>
      <c r="B115" s="18"/>
      <c r="C115" s="18"/>
      <c r="D115" s="18" t="s">
        <v>887</v>
      </c>
      <c r="E115" s="19" t="s">
        <v>888</v>
      </c>
      <c r="F115" s="9">
        <f>Source!AT86</f>
        <v>70</v>
      </c>
      <c r="G115" s="21"/>
      <c r="H115" s="20"/>
      <c r="I115" s="9"/>
      <c r="J115" s="9"/>
      <c r="K115" s="21">
        <f>SUM(R112:R114)</f>
        <v>1633.88</v>
      </c>
      <c r="L115" s="21"/>
    </row>
    <row r="116" spans="1:22" ht="14.25" x14ac:dyDescent="0.2">
      <c r="A116" s="18"/>
      <c r="B116" s="18"/>
      <c r="C116" s="18"/>
      <c r="D116" s="18" t="s">
        <v>889</v>
      </c>
      <c r="E116" s="19" t="s">
        <v>888</v>
      </c>
      <c r="F116" s="9">
        <f>Source!AU86</f>
        <v>10</v>
      </c>
      <c r="G116" s="21"/>
      <c r="H116" s="20"/>
      <c r="I116" s="9"/>
      <c r="J116" s="9"/>
      <c r="K116" s="21">
        <f>SUM(T112:T115)</f>
        <v>233.41</v>
      </c>
      <c r="L116" s="21"/>
    </row>
    <row r="117" spans="1:22" ht="14.25" x14ac:dyDescent="0.2">
      <c r="A117" s="18"/>
      <c r="B117" s="18"/>
      <c r="C117" s="18"/>
      <c r="D117" s="18" t="s">
        <v>890</v>
      </c>
      <c r="E117" s="19" t="s">
        <v>891</v>
      </c>
      <c r="F117" s="9">
        <f>Source!AQ86</f>
        <v>0.45</v>
      </c>
      <c r="G117" s="21"/>
      <c r="H117" s="20" t="str">
        <f>Source!DI86</f>
        <v/>
      </c>
      <c r="I117" s="9">
        <f>Source!AV86</f>
        <v>1</v>
      </c>
      <c r="J117" s="9"/>
      <c r="K117" s="21"/>
      <c r="L117" s="21">
        <f>Source!U86</f>
        <v>3.7800000000000002</v>
      </c>
    </row>
    <row r="118" spans="1:22" ht="15" x14ac:dyDescent="0.25">
      <c r="A118" s="24"/>
      <c r="B118" s="24"/>
      <c r="C118" s="24"/>
      <c r="D118" s="24"/>
      <c r="E118" s="24"/>
      <c r="F118" s="24"/>
      <c r="G118" s="24"/>
      <c r="H118" s="24"/>
      <c r="I118" s="24"/>
      <c r="J118" s="41">
        <f>K114+K115+K116</f>
        <v>4201.4000000000005</v>
      </c>
      <c r="K118" s="41"/>
      <c r="L118" s="25">
        <f>IF(Source!I86&lt;&gt;0, ROUND(J118/Source!I86, 2), 0)</f>
        <v>500.17</v>
      </c>
      <c r="P118" s="23">
        <f>J118</f>
        <v>4201.4000000000005</v>
      </c>
    </row>
    <row r="120" spans="1:22" ht="15" x14ac:dyDescent="0.25">
      <c r="A120" s="44" t="str">
        <f>CONCATENATE("Итого по подразделу: ",IF(Source!G95&lt;&gt;"Новый подраздел", Source!G95, ""))</f>
        <v>Итого по подразделу: Хоз-питьевой водопровод В1</v>
      </c>
      <c r="B120" s="44"/>
      <c r="C120" s="44"/>
      <c r="D120" s="44"/>
      <c r="E120" s="44"/>
      <c r="F120" s="44"/>
      <c r="G120" s="44"/>
      <c r="H120" s="44"/>
      <c r="I120" s="44"/>
      <c r="J120" s="42">
        <f>SUM(P97:P119)</f>
        <v>4950.5300000000007</v>
      </c>
      <c r="K120" s="43"/>
      <c r="L120" s="27"/>
    </row>
    <row r="123" spans="1:22" ht="16.5" x14ac:dyDescent="0.25">
      <c r="A123" s="46" t="str">
        <f>CONCATENATE("Подраздел: ",IF(Source!G125&lt;&gt;"Новый подраздел", Source!G125, ""))</f>
        <v>Подраздел: Водомерный узел</v>
      </c>
      <c r="B123" s="46"/>
      <c r="C123" s="46"/>
      <c r="D123" s="46"/>
      <c r="E123" s="46"/>
      <c r="F123" s="46"/>
      <c r="G123" s="46"/>
      <c r="H123" s="46"/>
      <c r="I123" s="46"/>
      <c r="J123" s="46"/>
      <c r="K123" s="46"/>
      <c r="L123" s="46"/>
    </row>
    <row r="124" spans="1:22" ht="42.75" x14ac:dyDescent="0.2">
      <c r="A124" s="18">
        <v>9</v>
      </c>
      <c r="B124" s="18">
        <v>9</v>
      </c>
      <c r="C124" s="18" t="str">
        <f>Source!F129</f>
        <v>1.23-2103-39-3/1</v>
      </c>
      <c r="D124" s="18" t="str">
        <f>Source!G129</f>
        <v>Техническое обслуживание счетчиков холодной и горячей воды условным диаметром 50-80 мм.</v>
      </c>
      <c r="E124" s="19" t="str">
        <f>Source!H129</f>
        <v>шт.</v>
      </c>
      <c r="F124" s="9">
        <f>Source!I129</f>
        <v>1</v>
      </c>
      <c r="G124" s="21"/>
      <c r="H124" s="20"/>
      <c r="I124" s="9"/>
      <c r="J124" s="9"/>
      <c r="K124" s="21"/>
      <c r="L124" s="21"/>
      <c r="Q124">
        <f>ROUND((Source!BZ129/100)*ROUND((Source!AF129*Source!AV129)*Source!I129, 2), 2)</f>
        <v>1192.3699999999999</v>
      </c>
      <c r="R124">
        <f>Source!X129</f>
        <v>1192.3699999999999</v>
      </c>
      <c r="S124">
        <f>ROUND((Source!CA129/100)*ROUND((Source!AF129*Source!AV129)*Source!I129, 2), 2)</f>
        <v>170.34</v>
      </c>
      <c r="T124">
        <f>Source!Y129</f>
        <v>170.34</v>
      </c>
      <c r="U124">
        <f>ROUND((175/100)*ROUND((Source!AE129*Source!AV129)*Source!I129, 2), 2)</f>
        <v>0</v>
      </c>
      <c r="V124">
        <f>ROUND((108/100)*ROUND(Source!CS129*Source!I129, 2), 2)</f>
        <v>0</v>
      </c>
    </row>
    <row r="125" spans="1:22" ht="14.25" x14ac:dyDescent="0.2">
      <c r="A125" s="18"/>
      <c r="B125" s="18"/>
      <c r="C125" s="18"/>
      <c r="D125" s="18" t="s">
        <v>884</v>
      </c>
      <c r="E125" s="19"/>
      <c r="F125" s="9"/>
      <c r="G125" s="21">
        <f>Source!AO129</f>
        <v>1703.38</v>
      </c>
      <c r="H125" s="20" t="str">
        <f>Source!DG129</f>
        <v/>
      </c>
      <c r="I125" s="9">
        <f>Source!AV129</f>
        <v>1</v>
      </c>
      <c r="J125" s="9">
        <f>IF(Source!BA129&lt;&gt; 0, Source!BA129, 1)</f>
        <v>1</v>
      </c>
      <c r="K125" s="21">
        <f>Source!S129</f>
        <v>1703.38</v>
      </c>
      <c r="L125" s="21"/>
    </row>
    <row r="126" spans="1:22" ht="14.25" x14ac:dyDescent="0.2">
      <c r="A126" s="18"/>
      <c r="B126" s="18"/>
      <c r="C126" s="18"/>
      <c r="D126" s="18" t="s">
        <v>886</v>
      </c>
      <c r="E126" s="19"/>
      <c r="F126" s="9"/>
      <c r="G126" s="21">
        <f>Source!AL129</f>
        <v>0.27</v>
      </c>
      <c r="H126" s="20" t="str">
        <f>Source!DD129</f>
        <v/>
      </c>
      <c r="I126" s="9">
        <f>Source!AW129</f>
        <v>1</v>
      </c>
      <c r="J126" s="9">
        <f>IF(Source!BC129&lt;&gt; 0, Source!BC129, 1)</f>
        <v>1</v>
      </c>
      <c r="K126" s="21">
        <f>Source!P129</f>
        <v>0.27</v>
      </c>
      <c r="L126" s="21"/>
    </row>
    <row r="127" spans="1:22" ht="14.25" x14ac:dyDescent="0.2">
      <c r="A127" s="18"/>
      <c r="B127" s="18"/>
      <c r="C127" s="18"/>
      <c r="D127" s="18" t="s">
        <v>887</v>
      </c>
      <c r="E127" s="19" t="s">
        <v>888</v>
      </c>
      <c r="F127" s="9">
        <f>Source!AT129</f>
        <v>70</v>
      </c>
      <c r="G127" s="21"/>
      <c r="H127" s="20"/>
      <c r="I127" s="9"/>
      <c r="J127" s="9"/>
      <c r="K127" s="21">
        <f>SUM(R124:R126)</f>
        <v>1192.3699999999999</v>
      </c>
      <c r="L127" s="21"/>
    </row>
    <row r="128" spans="1:22" ht="14.25" x14ac:dyDescent="0.2">
      <c r="A128" s="18"/>
      <c r="B128" s="18"/>
      <c r="C128" s="18"/>
      <c r="D128" s="18" t="s">
        <v>889</v>
      </c>
      <c r="E128" s="19" t="s">
        <v>888</v>
      </c>
      <c r="F128" s="9">
        <f>Source!AU129</f>
        <v>10</v>
      </c>
      <c r="G128" s="21"/>
      <c r="H128" s="20"/>
      <c r="I128" s="9"/>
      <c r="J128" s="9"/>
      <c r="K128" s="21">
        <f>SUM(T124:T127)</f>
        <v>170.34</v>
      </c>
      <c r="L128" s="21"/>
    </row>
    <row r="129" spans="1:22" ht="14.25" x14ac:dyDescent="0.2">
      <c r="A129" s="18"/>
      <c r="B129" s="18"/>
      <c r="C129" s="18"/>
      <c r="D129" s="18" t="s">
        <v>890</v>
      </c>
      <c r="E129" s="19" t="s">
        <v>891</v>
      </c>
      <c r="F129" s="9">
        <f>Source!AQ129</f>
        <v>3.03</v>
      </c>
      <c r="G129" s="21"/>
      <c r="H129" s="20" t="str">
        <f>Source!DI129</f>
        <v/>
      </c>
      <c r="I129" s="9">
        <f>Source!AV129</f>
        <v>1</v>
      </c>
      <c r="J129" s="9"/>
      <c r="K129" s="21"/>
      <c r="L129" s="21">
        <f>Source!U129</f>
        <v>3.03</v>
      </c>
    </row>
    <row r="130" spans="1:22" ht="15" x14ac:dyDescent="0.25">
      <c r="A130" s="24"/>
      <c r="B130" s="24"/>
      <c r="C130" s="24"/>
      <c r="D130" s="24"/>
      <c r="E130" s="24"/>
      <c r="F130" s="24"/>
      <c r="G130" s="24"/>
      <c r="H130" s="24"/>
      <c r="I130" s="24"/>
      <c r="J130" s="41">
        <f>K125+K126+K127+K128</f>
        <v>3066.36</v>
      </c>
      <c r="K130" s="41"/>
      <c r="L130" s="25">
        <f>IF(Source!I129&lt;&gt;0, ROUND(J130/Source!I129, 2), 0)</f>
        <v>3066.36</v>
      </c>
      <c r="P130" s="23">
        <f>J130</f>
        <v>3066.36</v>
      </c>
    </row>
    <row r="131" spans="1:22" ht="42.75" x14ac:dyDescent="0.2">
      <c r="A131" s="18">
        <v>10</v>
      </c>
      <c r="B131" s="18">
        <v>10</v>
      </c>
      <c r="C131" s="18" t="str">
        <f>Source!F130</f>
        <v>1.15-2203-4-2/1</v>
      </c>
      <c r="D131" s="18" t="str">
        <f>Source!G130</f>
        <v>Техническое обслуживание фланцевых задвижек без электропривода диаметром 100 мм</v>
      </c>
      <c r="E131" s="19" t="str">
        <f>Source!H130</f>
        <v>шт.</v>
      </c>
      <c r="F131" s="9">
        <f>Source!I130</f>
        <v>6</v>
      </c>
      <c r="G131" s="21"/>
      <c r="H131" s="20"/>
      <c r="I131" s="9"/>
      <c r="J131" s="9"/>
      <c r="K131" s="21"/>
      <c r="L131" s="21"/>
      <c r="Q131">
        <f>ROUND((Source!BZ130/100)*ROUND((Source!AF130*Source!AV130)*Source!I130, 2), 2)</f>
        <v>566.66</v>
      </c>
      <c r="R131">
        <f>Source!X130</f>
        <v>566.66</v>
      </c>
      <c r="S131">
        <f>ROUND((Source!CA130/100)*ROUND((Source!AF130*Source!AV130)*Source!I130, 2), 2)</f>
        <v>80.95</v>
      </c>
      <c r="T131">
        <f>Source!Y130</f>
        <v>80.95</v>
      </c>
      <c r="U131">
        <f>ROUND((175/100)*ROUND((Source!AE130*Source!AV130)*Source!I130, 2), 2)</f>
        <v>0</v>
      </c>
      <c r="V131">
        <f>ROUND((108/100)*ROUND(Source!CS130*Source!I130, 2), 2)</f>
        <v>0</v>
      </c>
    </row>
    <row r="132" spans="1:22" ht="14.25" x14ac:dyDescent="0.2">
      <c r="A132" s="18"/>
      <c r="B132" s="18"/>
      <c r="C132" s="18"/>
      <c r="D132" s="18" t="s">
        <v>884</v>
      </c>
      <c r="E132" s="19"/>
      <c r="F132" s="9"/>
      <c r="G132" s="21">
        <f>Source!AO130</f>
        <v>134.91999999999999</v>
      </c>
      <c r="H132" s="20" t="str">
        <f>Source!DG130</f>
        <v/>
      </c>
      <c r="I132" s="9">
        <f>Source!AV130</f>
        <v>1</v>
      </c>
      <c r="J132" s="9">
        <f>IF(Source!BA130&lt;&gt; 0, Source!BA130, 1)</f>
        <v>1</v>
      </c>
      <c r="K132" s="21">
        <f>Source!S130</f>
        <v>809.52</v>
      </c>
      <c r="L132" s="21"/>
    </row>
    <row r="133" spans="1:22" ht="14.25" x14ac:dyDescent="0.2">
      <c r="A133" s="18"/>
      <c r="B133" s="18"/>
      <c r="C133" s="18"/>
      <c r="D133" s="18" t="s">
        <v>886</v>
      </c>
      <c r="E133" s="19"/>
      <c r="F133" s="9"/>
      <c r="G133" s="21">
        <f>Source!AL130</f>
        <v>101.69</v>
      </c>
      <c r="H133" s="20" t="str">
        <f>Source!DD130</f>
        <v/>
      </c>
      <c r="I133" s="9">
        <f>Source!AW130</f>
        <v>1</v>
      </c>
      <c r="J133" s="9">
        <f>IF(Source!BC130&lt;&gt; 0, Source!BC130, 1)</f>
        <v>1</v>
      </c>
      <c r="K133" s="21">
        <f>Source!P130</f>
        <v>610.14</v>
      </c>
      <c r="L133" s="21"/>
    </row>
    <row r="134" spans="1:22" ht="14.25" x14ac:dyDescent="0.2">
      <c r="A134" s="18"/>
      <c r="B134" s="18"/>
      <c r="C134" s="18"/>
      <c r="D134" s="18" t="s">
        <v>887</v>
      </c>
      <c r="E134" s="19" t="s">
        <v>888</v>
      </c>
      <c r="F134" s="9">
        <f>Source!AT130</f>
        <v>70</v>
      </c>
      <c r="G134" s="21"/>
      <c r="H134" s="20"/>
      <c r="I134" s="9"/>
      <c r="J134" s="9"/>
      <c r="K134" s="21">
        <f>SUM(R131:R133)</f>
        <v>566.66</v>
      </c>
      <c r="L134" s="21"/>
    </row>
    <row r="135" spans="1:22" ht="14.25" x14ac:dyDescent="0.2">
      <c r="A135" s="18"/>
      <c r="B135" s="18"/>
      <c r="C135" s="18"/>
      <c r="D135" s="18" t="s">
        <v>889</v>
      </c>
      <c r="E135" s="19" t="s">
        <v>888</v>
      </c>
      <c r="F135" s="9">
        <f>Source!AU130</f>
        <v>10</v>
      </c>
      <c r="G135" s="21"/>
      <c r="H135" s="20"/>
      <c r="I135" s="9"/>
      <c r="J135" s="9"/>
      <c r="K135" s="21">
        <f>SUM(T131:T134)</f>
        <v>80.95</v>
      </c>
      <c r="L135" s="21"/>
    </row>
    <row r="136" spans="1:22" ht="14.25" x14ac:dyDescent="0.2">
      <c r="A136" s="18"/>
      <c r="B136" s="18"/>
      <c r="C136" s="18"/>
      <c r="D136" s="18" t="s">
        <v>890</v>
      </c>
      <c r="E136" s="19" t="s">
        <v>891</v>
      </c>
      <c r="F136" s="9">
        <f>Source!AQ130</f>
        <v>0.24</v>
      </c>
      <c r="G136" s="21"/>
      <c r="H136" s="20" t="str">
        <f>Source!DI130</f>
        <v/>
      </c>
      <c r="I136" s="9">
        <f>Source!AV130</f>
        <v>1</v>
      </c>
      <c r="J136" s="9"/>
      <c r="K136" s="21"/>
      <c r="L136" s="21">
        <f>Source!U130</f>
        <v>1.44</v>
      </c>
    </row>
    <row r="137" spans="1:22" ht="15" x14ac:dyDescent="0.25">
      <c r="A137" s="24"/>
      <c r="B137" s="24"/>
      <c r="C137" s="24"/>
      <c r="D137" s="24"/>
      <c r="E137" s="24"/>
      <c r="F137" s="24"/>
      <c r="G137" s="24"/>
      <c r="H137" s="24"/>
      <c r="I137" s="24"/>
      <c r="J137" s="41">
        <f>K132+K133+K134+K135</f>
        <v>2067.2699999999995</v>
      </c>
      <c r="K137" s="41"/>
      <c r="L137" s="25">
        <f>IF(Source!I130&lt;&gt;0, ROUND(J137/Source!I130, 2), 0)</f>
        <v>344.55</v>
      </c>
      <c r="P137" s="23">
        <f>J137</f>
        <v>2067.2699999999995</v>
      </c>
    </row>
    <row r="138" spans="1:22" ht="42.75" x14ac:dyDescent="0.2">
      <c r="A138" s="18">
        <v>11</v>
      </c>
      <c r="B138" s="18">
        <v>11</v>
      </c>
      <c r="C138" s="18" t="str">
        <f>Source!F131</f>
        <v>1.15-2203-5-1/1</v>
      </c>
      <c r="D138" s="18" t="str">
        <f>Source!G131</f>
        <v>Техническое обслуживание фланцевых задвижек с электроприводом диаметром 100 мм</v>
      </c>
      <c r="E138" s="19" t="str">
        <f>Source!H131</f>
        <v>шт.</v>
      </c>
      <c r="F138" s="9">
        <f>Source!I131</f>
        <v>1</v>
      </c>
      <c r="G138" s="21"/>
      <c r="H138" s="20"/>
      <c r="I138" s="9"/>
      <c r="J138" s="9"/>
      <c r="K138" s="21"/>
      <c r="L138" s="21"/>
      <c r="Q138">
        <f>ROUND((Source!BZ131/100)*ROUND((Source!AF131*Source!AV131)*Source!I131, 2), 2)</f>
        <v>1231.8399999999999</v>
      </c>
      <c r="R138">
        <f>Source!X131</f>
        <v>1231.8399999999999</v>
      </c>
      <c r="S138">
        <f>ROUND((Source!CA131/100)*ROUND((Source!AF131*Source!AV131)*Source!I131, 2), 2)</f>
        <v>175.98</v>
      </c>
      <c r="T138">
        <f>Source!Y131</f>
        <v>175.98</v>
      </c>
      <c r="U138">
        <f>ROUND((175/100)*ROUND((Source!AE131*Source!AV131)*Source!I131, 2), 2)</f>
        <v>0</v>
      </c>
      <c r="V138">
        <f>ROUND((108/100)*ROUND(Source!CS131*Source!I131, 2), 2)</f>
        <v>0</v>
      </c>
    </row>
    <row r="139" spans="1:22" ht="14.25" x14ac:dyDescent="0.2">
      <c r="A139" s="18"/>
      <c r="B139" s="18"/>
      <c r="C139" s="18"/>
      <c r="D139" s="18" t="s">
        <v>884</v>
      </c>
      <c r="E139" s="19"/>
      <c r="F139" s="9"/>
      <c r="G139" s="21">
        <f>Source!AO131</f>
        <v>1759.77</v>
      </c>
      <c r="H139" s="20" t="str">
        <f>Source!DG131</f>
        <v/>
      </c>
      <c r="I139" s="9">
        <f>Source!AV131</f>
        <v>1</v>
      </c>
      <c r="J139" s="9">
        <f>IF(Source!BA131&lt;&gt; 0, Source!BA131, 1)</f>
        <v>1</v>
      </c>
      <c r="K139" s="21">
        <f>Source!S131</f>
        <v>1759.77</v>
      </c>
      <c r="L139" s="21"/>
    </row>
    <row r="140" spans="1:22" ht="14.25" x14ac:dyDescent="0.2">
      <c r="A140" s="18"/>
      <c r="B140" s="18"/>
      <c r="C140" s="18"/>
      <c r="D140" s="18" t="s">
        <v>886</v>
      </c>
      <c r="E140" s="19"/>
      <c r="F140" s="9"/>
      <c r="G140" s="21">
        <f>Source!AL131</f>
        <v>101.69</v>
      </c>
      <c r="H140" s="20" t="str">
        <f>Source!DD131</f>
        <v/>
      </c>
      <c r="I140" s="9">
        <f>Source!AW131</f>
        <v>1</v>
      </c>
      <c r="J140" s="9">
        <f>IF(Source!BC131&lt;&gt; 0, Source!BC131, 1)</f>
        <v>1</v>
      </c>
      <c r="K140" s="21">
        <f>Source!P131</f>
        <v>101.69</v>
      </c>
      <c r="L140" s="21"/>
    </row>
    <row r="141" spans="1:22" ht="14.25" x14ac:dyDescent="0.2">
      <c r="A141" s="18"/>
      <c r="B141" s="18"/>
      <c r="C141" s="18"/>
      <c r="D141" s="18" t="s">
        <v>887</v>
      </c>
      <c r="E141" s="19" t="s">
        <v>888</v>
      </c>
      <c r="F141" s="9">
        <f>Source!AT131</f>
        <v>70</v>
      </c>
      <c r="G141" s="21"/>
      <c r="H141" s="20"/>
      <c r="I141" s="9"/>
      <c r="J141" s="9"/>
      <c r="K141" s="21">
        <f>SUM(R138:R140)</f>
        <v>1231.8399999999999</v>
      </c>
      <c r="L141" s="21"/>
    </row>
    <row r="142" spans="1:22" ht="14.25" x14ac:dyDescent="0.2">
      <c r="A142" s="18"/>
      <c r="B142" s="18"/>
      <c r="C142" s="18"/>
      <c r="D142" s="18" t="s">
        <v>889</v>
      </c>
      <c r="E142" s="19" t="s">
        <v>888</v>
      </c>
      <c r="F142" s="9">
        <f>Source!AU131</f>
        <v>10</v>
      </c>
      <c r="G142" s="21"/>
      <c r="H142" s="20"/>
      <c r="I142" s="9"/>
      <c r="J142" s="9"/>
      <c r="K142" s="21">
        <f>SUM(T138:T141)</f>
        <v>175.98</v>
      </c>
      <c r="L142" s="21"/>
    </row>
    <row r="143" spans="1:22" ht="14.25" x14ac:dyDescent="0.2">
      <c r="A143" s="18"/>
      <c r="B143" s="18"/>
      <c r="C143" s="18"/>
      <c r="D143" s="18" t="s">
        <v>890</v>
      </c>
      <c r="E143" s="19" t="s">
        <v>891</v>
      </c>
      <c r="F143" s="9">
        <f>Source!AQ131</f>
        <v>2.2400000000000002</v>
      </c>
      <c r="G143" s="21"/>
      <c r="H143" s="20" t="str">
        <f>Source!DI131</f>
        <v/>
      </c>
      <c r="I143" s="9">
        <f>Source!AV131</f>
        <v>1</v>
      </c>
      <c r="J143" s="9"/>
      <c r="K143" s="21"/>
      <c r="L143" s="21">
        <f>Source!U131</f>
        <v>2.2400000000000002</v>
      </c>
    </row>
    <row r="144" spans="1:22" ht="15" x14ac:dyDescent="0.25">
      <c r="A144" s="24"/>
      <c r="B144" s="24"/>
      <c r="C144" s="24"/>
      <c r="D144" s="24"/>
      <c r="E144" s="24"/>
      <c r="F144" s="24"/>
      <c r="G144" s="24"/>
      <c r="H144" s="24"/>
      <c r="I144" s="24"/>
      <c r="J144" s="41">
        <f>K139+K140+K141+K142</f>
        <v>3269.28</v>
      </c>
      <c r="K144" s="41"/>
      <c r="L144" s="25">
        <f>IF(Source!I131&lt;&gt;0, ROUND(J144/Source!I131, 2), 0)</f>
        <v>3269.28</v>
      </c>
      <c r="P144" s="23">
        <f>J144</f>
        <v>3269.28</v>
      </c>
    </row>
    <row r="145" spans="1:22" ht="42.75" x14ac:dyDescent="0.2">
      <c r="A145" s="18">
        <v>12</v>
      </c>
      <c r="B145" s="18">
        <v>12</v>
      </c>
      <c r="C145" s="18" t="str">
        <f>Source!F136</f>
        <v>1.23-2103-41-1/1</v>
      </c>
      <c r="D145" s="18" t="str">
        <f>Source!G136</f>
        <v>Техническое обслуживание регулирующего клапана  //  Вентиль запорный муфтовый</v>
      </c>
      <c r="E145" s="19" t="str">
        <f>Source!H136</f>
        <v>шт.</v>
      </c>
      <c r="F145" s="9">
        <f>Source!I136</f>
        <v>1</v>
      </c>
      <c r="G145" s="21"/>
      <c r="H145" s="20"/>
      <c r="I145" s="9"/>
      <c r="J145" s="9"/>
      <c r="K145" s="21"/>
      <c r="L145" s="21"/>
      <c r="Q145">
        <f>ROUND((Source!BZ136/100)*ROUND((Source!AF136*Source!AV136)*Source!I136, 2), 2)</f>
        <v>145.6</v>
      </c>
      <c r="R145">
        <f>Source!X136</f>
        <v>145.6</v>
      </c>
      <c r="S145">
        <f>ROUND((Source!CA136/100)*ROUND((Source!AF136*Source!AV136)*Source!I136, 2), 2)</f>
        <v>20.8</v>
      </c>
      <c r="T145">
        <f>Source!Y136</f>
        <v>20.8</v>
      </c>
      <c r="U145">
        <f>ROUND((175/100)*ROUND((Source!AE136*Source!AV136)*Source!I136, 2), 2)</f>
        <v>86.75</v>
      </c>
      <c r="V145">
        <f>ROUND((108/100)*ROUND(Source!CS136*Source!I136, 2), 2)</f>
        <v>53.54</v>
      </c>
    </row>
    <row r="146" spans="1:22" ht="14.25" x14ac:dyDescent="0.2">
      <c r="A146" s="18"/>
      <c r="B146" s="18"/>
      <c r="C146" s="18"/>
      <c r="D146" s="18" t="s">
        <v>884</v>
      </c>
      <c r="E146" s="19"/>
      <c r="F146" s="9"/>
      <c r="G146" s="21">
        <f>Source!AO136</f>
        <v>208</v>
      </c>
      <c r="H146" s="20" t="str">
        <f>Source!DG136</f>
        <v/>
      </c>
      <c r="I146" s="9">
        <f>Source!AV136</f>
        <v>1</v>
      </c>
      <c r="J146" s="9">
        <f>IF(Source!BA136&lt;&gt; 0, Source!BA136, 1)</f>
        <v>1</v>
      </c>
      <c r="K146" s="21">
        <f>Source!S136</f>
        <v>208</v>
      </c>
      <c r="L146" s="21"/>
    </row>
    <row r="147" spans="1:22" ht="14.25" x14ac:dyDescent="0.2">
      <c r="A147" s="18"/>
      <c r="B147" s="18"/>
      <c r="C147" s="18"/>
      <c r="D147" s="18" t="s">
        <v>885</v>
      </c>
      <c r="E147" s="19"/>
      <c r="F147" s="9"/>
      <c r="G147" s="21">
        <f>Source!AM136</f>
        <v>78.180000000000007</v>
      </c>
      <c r="H147" s="20" t="str">
        <f>Source!DE136</f>
        <v/>
      </c>
      <c r="I147" s="9">
        <f>Source!AV136</f>
        <v>1</v>
      </c>
      <c r="J147" s="9">
        <f>IF(Source!BB136&lt;&gt; 0, Source!BB136, 1)</f>
        <v>1</v>
      </c>
      <c r="K147" s="21">
        <f>Source!Q136</f>
        <v>78.180000000000007</v>
      </c>
      <c r="L147" s="21"/>
    </row>
    <row r="148" spans="1:22" ht="14.25" x14ac:dyDescent="0.2">
      <c r="A148" s="18"/>
      <c r="B148" s="18"/>
      <c r="C148" s="18"/>
      <c r="D148" s="18" t="s">
        <v>892</v>
      </c>
      <c r="E148" s="19"/>
      <c r="F148" s="9"/>
      <c r="G148" s="21">
        <f>Source!AN136</f>
        <v>49.57</v>
      </c>
      <c r="H148" s="20" t="str">
        <f>Source!DF136</f>
        <v/>
      </c>
      <c r="I148" s="9">
        <f>Source!AV136</f>
        <v>1</v>
      </c>
      <c r="J148" s="9">
        <f>IF(Source!BS136&lt;&gt; 0, Source!BS136, 1)</f>
        <v>1</v>
      </c>
      <c r="K148" s="26">
        <f>Source!R136</f>
        <v>49.57</v>
      </c>
      <c r="L148" s="21"/>
    </row>
    <row r="149" spans="1:22" ht="14.25" x14ac:dyDescent="0.2">
      <c r="A149" s="18"/>
      <c r="B149" s="18"/>
      <c r="C149" s="18"/>
      <c r="D149" s="18" t="s">
        <v>887</v>
      </c>
      <c r="E149" s="19" t="s">
        <v>888</v>
      </c>
      <c r="F149" s="9">
        <f>Source!AT136</f>
        <v>70</v>
      </c>
      <c r="G149" s="21"/>
      <c r="H149" s="20"/>
      <c r="I149" s="9"/>
      <c r="J149" s="9"/>
      <c r="K149" s="21">
        <f>SUM(R145:R148)</f>
        <v>145.6</v>
      </c>
      <c r="L149" s="21"/>
    </row>
    <row r="150" spans="1:22" ht="14.25" x14ac:dyDescent="0.2">
      <c r="A150" s="18"/>
      <c r="B150" s="18"/>
      <c r="C150" s="18"/>
      <c r="D150" s="18" t="s">
        <v>889</v>
      </c>
      <c r="E150" s="19" t="s">
        <v>888</v>
      </c>
      <c r="F150" s="9">
        <f>Source!AU136</f>
        <v>10</v>
      </c>
      <c r="G150" s="21"/>
      <c r="H150" s="20"/>
      <c r="I150" s="9"/>
      <c r="J150" s="9"/>
      <c r="K150" s="21">
        <f>SUM(T145:T149)</f>
        <v>20.8</v>
      </c>
      <c r="L150" s="21"/>
    </row>
    <row r="151" spans="1:22" ht="14.25" x14ac:dyDescent="0.2">
      <c r="A151" s="18"/>
      <c r="B151" s="18"/>
      <c r="C151" s="18"/>
      <c r="D151" s="18" t="s">
        <v>893</v>
      </c>
      <c r="E151" s="19" t="s">
        <v>888</v>
      </c>
      <c r="F151" s="9">
        <f>108</f>
        <v>108</v>
      </c>
      <c r="G151" s="21"/>
      <c r="H151" s="20"/>
      <c r="I151" s="9"/>
      <c r="J151" s="9"/>
      <c r="K151" s="21">
        <f>SUM(V145:V150)</f>
        <v>53.54</v>
      </c>
      <c r="L151" s="21"/>
    </row>
    <row r="152" spans="1:22" ht="14.25" x14ac:dyDescent="0.2">
      <c r="A152" s="18"/>
      <c r="B152" s="18"/>
      <c r="C152" s="18"/>
      <c r="D152" s="18" t="s">
        <v>890</v>
      </c>
      <c r="E152" s="19" t="s">
        <v>891</v>
      </c>
      <c r="F152" s="9">
        <f>Source!AQ136</f>
        <v>0.37</v>
      </c>
      <c r="G152" s="21"/>
      <c r="H152" s="20" t="str">
        <f>Source!DI136</f>
        <v/>
      </c>
      <c r="I152" s="9">
        <f>Source!AV136</f>
        <v>1</v>
      </c>
      <c r="J152" s="9"/>
      <c r="K152" s="21"/>
      <c r="L152" s="21">
        <f>Source!U136</f>
        <v>0.37</v>
      </c>
    </row>
    <row r="153" spans="1:22" ht="15" x14ac:dyDescent="0.25">
      <c r="A153" s="24"/>
      <c r="B153" s="24"/>
      <c r="C153" s="24"/>
      <c r="D153" s="24"/>
      <c r="E153" s="24"/>
      <c r="F153" s="24"/>
      <c r="G153" s="24"/>
      <c r="H153" s="24"/>
      <c r="I153" s="24"/>
      <c r="J153" s="41">
        <f>K146+K147+K149+K150+K151</f>
        <v>506.12</v>
      </c>
      <c r="K153" s="41"/>
      <c r="L153" s="25">
        <f>IF(Source!I136&lt;&gt;0, ROUND(J153/Source!I136, 2), 0)</f>
        <v>506.12</v>
      </c>
      <c r="P153" s="23">
        <f>J153</f>
        <v>506.12</v>
      </c>
    </row>
    <row r="154" spans="1:22" ht="42.75" x14ac:dyDescent="0.2">
      <c r="A154" s="18">
        <v>13</v>
      </c>
      <c r="B154" s="18">
        <v>13</v>
      </c>
      <c r="C154" s="18" t="str">
        <f>Source!F137</f>
        <v>1.15-2203-9-2/1</v>
      </c>
      <c r="D154" s="18" t="str">
        <f>Source!G137</f>
        <v>Техническое обслуживание клапанов обратных фланцевых диаметром 100-150 мм</v>
      </c>
      <c r="E154" s="19" t="str">
        <f>Source!H137</f>
        <v>шт.</v>
      </c>
      <c r="F154" s="9">
        <f>Source!I137</f>
        <v>1</v>
      </c>
      <c r="G154" s="21"/>
      <c r="H154" s="20"/>
      <c r="I154" s="9"/>
      <c r="J154" s="9"/>
      <c r="K154" s="21"/>
      <c r="L154" s="21"/>
      <c r="Q154">
        <f>ROUND((Source!BZ137/100)*ROUND((Source!AF137*Source!AV137)*Source!I137, 2), 2)</f>
        <v>86.57</v>
      </c>
      <c r="R154">
        <f>Source!X137</f>
        <v>86.57</v>
      </c>
      <c r="S154">
        <f>ROUND((Source!CA137/100)*ROUND((Source!AF137*Source!AV137)*Source!I137, 2), 2)</f>
        <v>12.37</v>
      </c>
      <c r="T154">
        <f>Source!Y137</f>
        <v>12.37</v>
      </c>
      <c r="U154">
        <f>ROUND((175/100)*ROUND((Source!AE137*Source!AV137)*Source!I137, 2), 2)</f>
        <v>0</v>
      </c>
      <c r="V154">
        <f>ROUND((108/100)*ROUND(Source!CS137*Source!I137, 2), 2)</f>
        <v>0</v>
      </c>
    </row>
    <row r="155" spans="1:22" ht="14.25" x14ac:dyDescent="0.2">
      <c r="A155" s="18"/>
      <c r="B155" s="18"/>
      <c r="C155" s="18"/>
      <c r="D155" s="18" t="s">
        <v>884</v>
      </c>
      <c r="E155" s="19"/>
      <c r="F155" s="9"/>
      <c r="G155" s="21">
        <f>Source!AO137</f>
        <v>123.67</v>
      </c>
      <c r="H155" s="20" t="str">
        <f>Source!DG137</f>
        <v/>
      </c>
      <c r="I155" s="9">
        <f>Source!AV137</f>
        <v>1</v>
      </c>
      <c r="J155" s="9">
        <f>IF(Source!BA137&lt;&gt; 0, Source!BA137, 1)</f>
        <v>1</v>
      </c>
      <c r="K155" s="21">
        <f>Source!S137</f>
        <v>123.67</v>
      </c>
      <c r="L155" s="21"/>
    </row>
    <row r="156" spans="1:22" ht="14.25" x14ac:dyDescent="0.2">
      <c r="A156" s="18"/>
      <c r="B156" s="18"/>
      <c r="C156" s="18"/>
      <c r="D156" s="18" t="s">
        <v>886</v>
      </c>
      <c r="E156" s="19"/>
      <c r="F156" s="9"/>
      <c r="G156" s="21">
        <f>Source!AL137</f>
        <v>0.63</v>
      </c>
      <c r="H156" s="20" t="str">
        <f>Source!DD137</f>
        <v/>
      </c>
      <c r="I156" s="9">
        <f>Source!AW137</f>
        <v>1</v>
      </c>
      <c r="J156" s="9">
        <f>IF(Source!BC137&lt;&gt; 0, Source!BC137, 1)</f>
        <v>1</v>
      </c>
      <c r="K156" s="21">
        <f>Source!P137</f>
        <v>0.63</v>
      </c>
      <c r="L156" s="21"/>
    </row>
    <row r="157" spans="1:22" ht="14.25" x14ac:dyDescent="0.2">
      <c r="A157" s="18"/>
      <c r="B157" s="18"/>
      <c r="C157" s="18"/>
      <c r="D157" s="18" t="s">
        <v>887</v>
      </c>
      <c r="E157" s="19" t="s">
        <v>888</v>
      </c>
      <c r="F157" s="9">
        <f>Source!AT137</f>
        <v>70</v>
      </c>
      <c r="G157" s="21"/>
      <c r="H157" s="20"/>
      <c r="I157" s="9"/>
      <c r="J157" s="9"/>
      <c r="K157" s="21">
        <f>SUM(R154:R156)</f>
        <v>86.57</v>
      </c>
      <c r="L157" s="21"/>
    </row>
    <row r="158" spans="1:22" ht="14.25" x14ac:dyDescent="0.2">
      <c r="A158" s="18"/>
      <c r="B158" s="18"/>
      <c r="C158" s="18"/>
      <c r="D158" s="18" t="s">
        <v>889</v>
      </c>
      <c r="E158" s="19" t="s">
        <v>888</v>
      </c>
      <c r="F158" s="9">
        <f>Source!AU137</f>
        <v>10</v>
      </c>
      <c r="G158" s="21"/>
      <c r="H158" s="20"/>
      <c r="I158" s="9"/>
      <c r="J158" s="9"/>
      <c r="K158" s="21">
        <f>SUM(T154:T157)</f>
        <v>12.37</v>
      </c>
      <c r="L158" s="21"/>
    </row>
    <row r="159" spans="1:22" ht="14.25" x14ac:dyDescent="0.2">
      <c r="A159" s="18"/>
      <c r="B159" s="18"/>
      <c r="C159" s="18"/>
      <c r="D159" s="18" t="s">
        <v>890</v>
      </c>
      <c r="E159" s="19" t="s">
        <v>891</v>
      </c>
      <c r="F159" s="9">
        <f>Source!AQ137</f>
        <v>0.22</v>
      </c>
      <c r="G159" s="21"/>
      <c r="H159" s="20" t="str">
        <f>Source!DI137</f>
        <v/>
      </c>
      <c r="I159" s="9">
        <f>Source!AV137</f>
        <v>1</v>
      </c>
      <c r="J159" s="9"/>
      <c r="K159" s="21"/>
      <c r="L159" s="21">
        <f>Source!U137</f>
        <v>0.22</v>
      </c>
    </row>
    <row r="160" spans="1:22" ht="15" x14ac:dyDescent="0.25">
      <c r="A160" s="24"/>
      <c r="B160" s="24"/>
      <c r="C160" s="24"/>
      <c r="D160" s="24"/>
      <c r="E160" s="24"/>
      <c r="F160" s="24"/>
      <c r="G160" s="24"/>
      <c r="H160" s="24"/>
      <c r="I160" s="24"/>
      <c r="J160" s="41">
        <f>K155+K156+K157+K158</f>
        <v>223.24</v>
      </c>
      <c r="K160" s="41"/>
      <c r="L160" s="25">
        <f>IF(Source!I137&lt;&gt;0, ROUND(J160/Source!I137, 2), 0)</f>
        <v>223.24</v>
      </c>
      <c r="P160" s="23">
        <f>J160</f>
        <v>223.24</v>
      </c>
    </row>
    <row r="161" spans="1:22" ht="42.75" x14ac:dyDescent="0.2">
      <c r="A161" s="18">
        <v>14</v>
      </c>
      <c r="B161" s="18">
        <v>14</v>
      </c>
      <c r="C161" s="18" t="str">
        <f>Source!F138</f>
        <v>1.15-2203-4-2/1</v>
      </c>
      <c r="D161" s="18" t="str">
        <f>Source!G138</f>
        <v>Техническое обслуживание фланцевых задвижек без электропривода диаметром 100 мм</v>
      </c>
      <c r="E161" s="19" t="str">
        <f>Source!H138</f>
        <v>шт.</v>
      </c>
      <c r="F161" s="9">
        <f>Source!I138</f>
        <v>2</v>
      </c>
      <c r="G161" s="21"/>
      <c r="H161" s="20"/>
      <c r="I161" s="9"/>
      <c r="J161" s="9"/>
      <c r="K161" s="21"/>
      <c r="L161" s="21"/>
      <c r="Q161">
        <f>ROUND((Source!BZ138/100)*ROUND((Source!AF138*Source!AV138)*Source!I138, 2), 2)</f>
        <v>188.89</v>
      </c>
      <c r="R161">
        <f>Source!X138</f>
        <v>188.89</v>
      </c>
      <c r="S161">
        <f>ROUND((Source!CA138/100)*ROUND((Source!AF138*Source!AV138)*Source!I138, 2), 2)</f>
        <v>26.98</v>
      </c>
      <c r="T161">
        <f>Source!Y138</f>
        <v>26.98</v>
      </c>
      <c r="U161">
        <f>ROUND((175/100)*ROUND((Source!AE138*Source!AV138)*Source!I138, 2), 2)</f>
        <v>0</v>
      </c>
      <c r="V161">
        <f>ROUND((108/100)*ROUND(Source!CS138*Source!I138, 2), 2)</f>
        <v>0</v>
      </c>
    </row>
    <row r="162" spans="1:22" ht="14.25" x14ac:dyDescent="0.2">
      <c r="A162" s="18"/>
      <c r="B162" s="18"/>
      <c r="C162" s="18"/>
      <c r="D162" s="18" t="s">
        <v>884</v>
      </c>
      <c r="E162" s="19"/>
      <c r="F162" s="9"/>
      <c r="G162" s="21">
        <f>Source!AO138</f>
        <v>134.91999999999999</v>
      </c>
      <c r="H162" s="20" t="str">
        <f>Source!DG138</f>
        <v/>
      </c>
      <c r="I162" s="9">
        <f>Source!AV138</f>
        <v>1</v>
      </c>
      <c r="J162" s="9">
        <f>IF(Source!BA138&lt;&gt; 0, Source!BA138, 1)</f>
        <v>1</v>
      </c>
      <c r="K162" s="21">
        <f>Source!S138</f>
        <v>269.83999999999997</v>
      </c>
      <c r="L162" s="21"/>
    </row>
    <row r="163" spans="1:22" ht="14.25" x14ac:dyDescent="0.2">
      <c r="A163" s="18"/>
      <c r="B163" s="18"/>
      <c r="C163" s="18"/>
      <c r="D163" s="18" t="s">
        <v>886</v>
      </c>
      <c r="E163" s="19"/>
      <c r="F163" s="9"/>
      <c r="G163" s="21">
        <f>Source!AL138</f>
        <v>101.69</v>
      </c>
      <c r="H163" s="20" t="str">
        <f>Source!DD138</f>
        <v/>
      </c>
      <c r="I163" s="9">
        <f>Source!AW138</f>
        <v>1</v>
      </c>
      <c r="J163" s="9">
        <f>IF(Source!BC138&lt;&gt; 0, Source!BC138, 1)</f>
        <v>1</v>
      </c>
      <c r="K163" s="21">
        <f>Source!P138</f>
        <v>203.38</v>
      </c>
      <c r="L163" s="21"/>
    </row>
    <row r="164" spans="1:22" ht="14.25" x14ac:dyDescent="0.2">
      <c r="A164" s="18"/>
      <c r="B164" s="18"/>
      <c r="C164" s="18"/>
      <c r="D164" s="18" t="s">
        <v>887</v>
      </c>
      <c r="E164" s="19" t="s">
        <v>888</v>
      </c>
      <c r="F164" s="9">
        <f>Source!AT138</f>
        <v>70</v>
      </c>
      <c r="G164" s="21"/>
      <c r="H164" s="20"/>
      <c r="I164" s="9"/>
      <c r="J164" s="9"/>
      <c r="K164" s="21">
        <f>SUM(R161:R163)</f>
        <v>188.89</v>
      </c>
      <c r="L164" s="21"/>
    </row>
    <row r="165" spans="1:22" ht="14.25" x14ac:dyDescent="0.2">
      <c r="A165" s="18"/>
      <c r="B165" s="18"/>
      <c r="C165" s="18"/>
      <c r="D165" s="18" t="s">
        <v>889</v>
      </c>
      <c r="E165" s="19" t="s">
        <v>888</v>
      </c>
      <c r="F165" s="9">
        <f>Source!AU138</f>
        <v>10</v>
      </c>
      <c r="G165" s="21"/>
      <c r="H165" s="20"/>
      <c r="I165" s="9"/>
      <c r="J165" s="9"/>
      <c r="K165" s="21">
        <f>SUM(T161:T164)</f>
        <v>26.98</v>
      </c>
      <c r="L165" s="21"/>
    </row>
    <row r="166" spans="1:22" ht="14.25" x14ac:dyDescent="0.2">
      <c r="A166" s="18"/>
      <c r="B166" s="18"/>
      <c r="C166" s="18"/>
      <c r="D166" s="18" t="s">
        <v>890</v>
      </c>
      <c r="E166" s="19" t="s">
        <v>891</v>
      </c>
      <c r="F166" s="9">
        <f>Source!AQ138</f>
        <v>0.24</v>
      </c>
      <c r="G166" s="21"/>
      <c r="H166" s="20" t="str">
        <f>Source!DI138</f>
        <v/>
      </c>
      <c r="I166" s="9">
        <f>Source!AV138</f>
        <v>1</v>
      </c>
      <c r="J166" s="9"/>
      <c r="K166" s="21"/>
      <c r="L166" s="21">
        <f>Source!U138</f>
        <v>0.48</v>
      </c>
    </row>
    <row r="167" spans="1:22" ht="15" x14ac:dyDescent="0.25">
      <c r="A167" s="24"/>
      <c r="B167" s="24"/>
      <c r="C167" s="24"/>
      <c r="D167" s="24"/>
      <c r="E167" s="24"/>
      <c r="F167" s="24"/>
      <c r="G167" s="24"/>
      <c r="H167" s="24"/>
      <c r="I167" s="24"/>
      <c r="J167" s="41">
        <f>K162+K163+K164+K165</f>
        <v>689.08999999999992</v>
      </c>
      <c r="K167" s="41"/>
      <c r="L167" s="25">
        <f>IF(Source!I138&lt;&gt;0, ROUND(J167/Source!I138, 2), 0)</f>
        <v>344.55</v>
      </c>
      <c r="P167" s="23">
        <f>J167</f>
        <v>689.08999999999992</v>
      </c>
    </row>
    <row r="168" spans="1:22" ht="42.75" x14ac:dyDescent="0.2">
      <c r="A168" s="18">
        <v>15</v>
      </c>
      <c r="B168" s="18">
        <v>15</v>
      </c>
      <c r="C168" s="18" t="str">
        <f>Source!F139</f>
        <v>1.15-2203-9-2/1</v>
      </c>
      <c r="D168" s="18" t="str">
        <f>Source!G139</f>
        <v>Техническое обслуживание клапанов обратных фланцевых диаметром 100-150 мм</v>
      </c>
      <c r="E168" s="19" t="str">
        <f>Source!H139</f>
        <v>шт.</v>
      </c>
      <c r="F168" s="9">
        <f>Source!I139</f>
        <v>1</v>
      </c>
      <c r="G168" s="21"/>
      <c r="H168" s="20"/>
      <c r="I168" s="9"/>
      <c r="J168" s="9"/>
      <c r="K168" s="21"/>
      <c r="L168" s="21"/>
      <c r="Q168">
        <f>ROUND((Source!BZ139/100)*ROUND((Source!AF139*Source!AV139)*Source!I139, 2), 2)</f>
        <v>86.57</v>
      </c>
      <c r="R168">
        <f>Source!X139</f>
        <v>86.57</v>
      </c>
      <c r="S168">
        <f>ROUND((Source!CA139/100)*ROUND((Source!AF139*Source!AV139)*Source!I139, 2), 2)</f>
        <v>12.37</v>
      </c>
      <c r="T168">
        <f>Source!Y139</f>
        <v>12.37</v>
      </c>
      <c r="U168">
        <f>ROUND((175/100)*ROUND((Source!AE139*Source!AV139)*Source!I139, 2), 2)</f>
        <v>0</v>
      </c>
      <c r="V168">
        <f>ROUND((108/100)*ROUND(Source!CS139*Source!I139, 2), 2)</f>
        <v>0</v>
      </c>
    </row>
    <row r="169" spans="1:22" ht="14.25" x14ac:dyDescent="0.2">
      <c r="A169" s="18"/>
      <c r="B169" s="18"/>
      <c r="C169" s="18"/>
      <c r="D169" s="18" t="s">
        <v>884</v>
      </c>
      <c r="E169" s="19"/>
      <c r="F169" s="9"/>
      <c r="G169" s="21">
        <f>Source!AO139</f>
        <v>123.67</v>
      </c>
      <c r="H169" s="20" t="str">
        <f>Source!DG139</f>
        <v/>
      </c>
      <c r="I169" s="9">
        <f>Source!AV139</f>
        <v>1</v>
      </c>
      <c r="J169" s="9">
        <f>IF(Source!BA139&lt;&gt; 0, Source!BA139, 1)</f>
        <v>1</v>
      </c>
      <c r="K169" s="21">
        <f>Source!S139</f>
        <v>123.67</v>
      </c>
      <c r="L169" s="21"/>
    </row>
    <row r="170" spans="1:22" ht="14.25" x14ac:dyDescent="0.2">
      <c r="A170" s="18"/>
      <c r="B170" s="18"/>
      <c r="C170" s="18"/>
      <c r="D170" s="18" t="s">
        <v>886</v>
      </c>
      <c r="E170" s="19"/>
      <c r="F170" s="9"/>
      <c r="G170" s="21">
        <f>Source!AL139</f>
        <v>0.63</v>
      </c>
      <c r="H170" s="20" t="str">
        <f>Source!DD139</f>
        <v/>
      </c>
      <c r="I170" s="9">
        <f>Source!AW139</f>
        <v>1</v>
      </c>
      <c r="J170" s="9">
        <f>IF(Source!BC139&lt;&gt; 0, Source!BC139, 1)</f>
        <v>1</v>
      </c>
      <c r="K170" s="21">
        <f>Source!P139</f>
        <v>0.63</v>
      </c>
      <c r="L170" s="21"/>
    </row>
    <row r="171" spans="1:22" ht="14.25" x14ac:dyDescent="0.2">
      <c r="A171" s="18"/>
      <c r="B171" s="18"/>
      <c r="C171" s="18"/>
      <c r="D171" s="18" t="s">
        <v>887</v>
      </c>
      <c r="E171" s="19" t="s">
        <v>888</v>
      </c>
      <c r="F171" s="9">
        <f>Source!AT139</f>
        <v>70</v>
      </c>
      <c r="G171" s="21"/>
      <c r="H171" s="20"/>
      <c r="I171" s="9"/>
      <c r="J171" s="9"/>
      <c r="K171" s="21">
        <f>SUM(R168:R170)</f>
        <v>86.57</v>
      </c>
      <c r="L171" s="21"/>
    </row>
    <row r="172" spans="1:22" ht="14.25" x14ac:dyDescent="0.2">
      <c r="A172" s="18"/>
      <c r="B172" s="18"/>
      <c r="C172" s="18"/>
      <c r="D172" s="18" t="s">
        <v>889</v>
      </c>
      <c r="E172" s="19" t="s">
        <v>888</v>
      </c>
      <c r="F172" s="9">
        <f>Source!AU139</f>
        <v>10</v>
      </c>
      <c r="G172" s="21"/>
      <c r="H172" s="20"/>
      <c r="I172" s="9"/>
      <c r="J172" s="9"/>
      <c r="K172" s="21">
        <f>SUM(T168:T171)</f>
        <v>12.37</v>
      </c>
      <c r="L172" s="21"/>
    </row>
    <row r="173" spans="1:22" ht="14.25" x14ac:dyDescent="0.2">
      <c r="A173" s="18"/>
      <c r="B173" s="18"/>
      <c r="C173" s="18"/>
      <c r="D173" s="18" t="s">
        <v>890</v>
      </c>
      <c r="E173" s="19" t="s">
        <v>891</v>
      </c>
      <c r="F173" s="9">
        <f>Source!AQ139</f>
        <v>0.22</v>
      </c>
      <c r="G173" s="21"/>
      <c r="H173" s="20" t="str">
        <f>Source!DI139</f>
        <v/>
      </c>
      <c r="I173" s="9">
        <f>Source!AV139</f>
        <v>1</v>
      </c>
      <c r="J173" s="9"/>
      <c r="K173" s="21"/>
      <c r="L173" s="21">
        <f>Source!U139</f>
        <v>0.22</v>
      </c>
    </row>
    <row r="174" spans="1:22" ht="15" x14ac:dyDescent="0.25">
      <c r="A174" s="24"/>
      <c r="B174" s="24"/>
      <c r="C174" s="24"/>
      <c r="D174" s="24"/>
      <c r="E174" s="24"/>
      <c r="F174" s="24"/>
      <c r="G174" s="24"/>
      <c r="H174" s="24"/>
      <c r="I174" s="24"/>
      <c r="J174" s="41">
        <f>K169+K170+K171+K172</f>
        <v>223.24</v>
      </c>
      <c r="K174" s="41"/>
      <c r="L174" s="25">
        <f>IF(Source!I139&lt;&gt;0, ROUND(J174/Source!I139, 2), 0)</f>
        <v>223.24</v>
      </c>
      <c r="P174" s="23">
        <f>J174</f>
        <v>223.24</v>
      </c>
    </row>
    <row r="176" spans="1:22" ht="15" x14ac:dyDescent="0.25">
      <c r="A176" s="44" t="str">
        <f>CONCATENATE("Итого по подразделу: ",IF(Source!G141&lt;&gt;"Новый подраздел", Source!G141, ""))</f>
        <v>Итого по подразделу: Водомерный узел</v>
      </c>
      <c r="B176" s="44"/>
      <c r="C176" s="44"/>
      <c r="D176" s="44"/>
      <c r="E176" s="44"/>
      <c r="F176" s="44"/>
      <c r="G176" s="44"/>
      <c r="H176" s="44"/>
      <c r="I176" s="44"/>
      <c r="J176" s="42">
        <f>SUM(P123:P175)</f>
        <v>10044.6</v>
      </c>
      <c r="K176" s="43"/>
      <c r="L176" s="27"/>
    </row>
    <row r="179" spans="1:22" ht="16.5" x14ac:dyDescent="0.25">
      <c r="A179" s="46" t="str">
        <f>CONCATENATE("Подраздел: ",IF(Source!G171&lt;&gt;"Новый подраздел", Source!G171, ""))</f>
        <v>Подраздел: Горячее водоснабжение Т3Т4</v>
      </c>
      <c r="B179" s="46"/>
      <c r="C179" s="46"/>
      <c r="D179" s="46"/>
      <c r="E179" s="46"/>
      <c r="F179" s="46"/>
      <c r="G179" s="46"/>
      <c r="H179" s="46"/>
      <c r="I179" s="46"/>
      <c r="J179" s="46"/>
      <c r="K179" s="46"/>
      <c r="L179" s="46"/>
    </row>
    <row r="180" spans="1:22" ht="42.75" x14ac:dyDescent="0.2">
      <c r="A180" s="18">
        <v>16</v>
      </c>
      <c r="B180" s="18">
        <v>16</v>
      </c>
      <c r="C180" s="18" t="str">
        <f>Source!F175</f>
        <v>1.15-2203-7-1/1</v>
      </c>
      <c r="D180" s="18" t="str">
        <f>Source!G175</f>
        <v>Техническое обслуживание крана шарового латунного никелированного диаметром до 25 мм</v>
      </c>
      <c r="E180" s="19" t="str">
        <f>Source!H175</f>
        <v>10 шт.</v>
      </c>
      <c r="F180" s="9">
        <f>Source!I175</f>
        <v>3.4</v>
      </c>
      <c r="G180" s="21"/>
      <c r="H180" s="20"/>
      <c r="I180" s="9"/>
      <c r="J180" s="9"/>
      <c r="K180" s="21"/>
      <c r="L180" s="21"/>
      <c r="Q180">
        <f>ROUND((Source!BZ175/100)*ROUND((Source!AF175*Source!AV175)*Source!I175, 2), 2)</f>
        <v>661.33</v>
      </c>
      <c r="R180">
        <f>Source!X175</f>
        <v>661.33</v>
      </c>
      <c r="S180">
        <f>ROUND((Source!CA175/100)*ROUND((Source!AF175*Source!AV175)*Source!I175, 2), 2)</f>
        <v>94.48</v>
      </c>
      <c r="T180">
        <f>Source!Y175</f>
        <v>94.48</v>
      </c>
      <c r="U180">
        <f>ROUND((175/100)*ROUND((Source!AE175*Source!AV175)*Source!I175, 2), 2)</f>
        <v>0</v>
      </c>
      <c r="V180">
        <f>ROUND((108/100)*ROUND(Source!CS175*Source!I175, 2), 2)</f>
        <v>0</v>
      </c>
    </row>
    <row r="181" spans="1:22" x14ac:dyDescent="0.2">
      <c r="D181" s="22" t="str">
        <f>"Объем: "&amp;Source!I175&amp;"=34/"&amp;"10"</f>
        <v>Объем: 3,4=34/10</v>
      </c>
    </row>
    <row r="182" spans="1:22" ht="14.25" x14ac:dyDescent="0.2">
      <c r="A182" s="18"/>
      <c r="B182" s="18"/>
      <c r="C182" s="18"/>
      <c r="D182" s="18" t="s">
        <v>884</v>
      </c>
      <c r="E182" s="19"/>
      <c r="F182" s="9"/>
      <c r="G182" s="21">
        <f>Source!AO175</f>
        <v>277.87</v>
      </c>
      <c r="H182" s="20" t="str">
        <f>Source!DG175</f>
        <v/>
      </c>
      <c r="I182" s="9">
        <f>Source!AV175</f>
        <v>1</v>
      </c>
      <c r="J182" s="9">
        <f>IF(Source!BA175&lt;&gt; 0, Source!BA175, 1)</f>
        <v>1</v>
      </c>
      <c r="K182" s="21">
        <f>Source!S175</f>
        <v>944.76</v>
      </c>
      <c r="L182" s="21"/>
    </row>
    <row r="183" spans="1:22" ht="14.25" x14ac:dyDescent="0.2">
      <c r="A183" s="18"/>
      <c r="B183" s="18"/>
      <c r="C183" s="18"/>
      <c r="D183" s="18" t="s">
        <v>887</v>
      </c>
      <c r="E183" s="19" t="s">
        <v>888</v>
      </c>
      <c r="F183" s="9">
        <f>Source!AT175</f>
        <v>70</v>
      </c>
      <c r="G183" s="21"/>
      <c r="H183" s="20"/>
      <c r="I183" s="9"/>
      <c r="J183" s="9"/>
      <c r="K183" s="21">
        <f>SUM(R180:R182)</f>
        <v>661.33</v>
      </c>
      <c r="L183" s="21"/>
    </row>
    <row r="184" spans="1:22" ht="14.25" x14ac:dyDescent="0.2">
      <c r="A184" s="18"/>
      <c r="B184" s="18"/>
      <c r="C184" s="18"/>
      <c r="D184" s="18" t="s">
        <v>889</v>
      </c>
      <c r="E184" s="19" t="s">
        <v>888</v>
      </c>
      <c r="F184" s="9">
        <f>Source!AU175</f>
        <v>10</v>
      </c>
      <c r="G184" s="21"/>
      <c r="H184" s="20"/>
      <c r="I184" s="9"/>
      <c r="J184" s="9"/>
      <c r="K184" s="21">
        <f>SUM(T180:T183)</f>
        <v>94.48</v>
      </c>
      <c r="L184" s="21"/>
    </row>
    <row r="185" spans="1:22" ht="14.25" x14ac:dyDescent="0.2">
      <c r="A185" s="18"/>
      <c r="B185" s="18"/>
      <c r="C185" s="18"/>
      <c r="D185" s="18" t="s">
        <v>890</v>
      </c>
      <c r="E185" s="19" t="s">
        <v>891</v>
      </c>
      <c r="F185" s="9">
        <f>Source!AQ175</f>
        <v>0.45</v>
      </c>
      <c r="G185" s="21"/>
      <c r="H185" s="20" t="str">
        <f>Source!DI175</f>
        <v/>
      </c>
      <c r="I185" s="9">
        <f>Source!AV175</f>
        <v>1</v>
      </c>
      <c r="J185" s="9"/>
      <c r="K185" s="21"/>
      <c r="L185" s="21">
        <f>Source!U175</f>
        <v>1.53</v>
      </c>
    </row>
    <row r="186" spans="1:22" ht="15" x14ac:dyDescent="0.25">
      <c r="A186" s="24"/>
      <c r="B186" s="24"/>
      <c r="C186" s="24"/>
      <c r="D186" s="24"/>
      <c r="E186" s="24"/>
      <c r="F186" s="24"/>
      <c r="G186" s="24"/>
      <c r="H186" s="24"/>
      <c r="I186" s="24"/>
      <c r="J186" s="41">
        <f>K182+K183+K184</f>
        <v>1700.5700000000002</v>
      </c>
      <c r="K186" s="41"/>
      <c r="L186" s="25">
        <f>IF(Source!I175&lt;&gt;0, ROUND(J186/Source!I175, 2), 0)</f>
        <v>500.17</v>
      </c>
      <c r="P186" s="23">
        <f>J186</f>
        <v>1700.5700000000002</v>
      </c>
    </row>
    <row r="188" spans="1:22" ht="15" x14ac:dyDescent="0.25">
      <c r="A188" s="44" t="str">
        <f>CONCATENATE("Итого по подразделу: ",IF(Source!G177&lt;&gt;"Новый подраздел", Source!G177, ""))</f>
        <v>Итого по подразделу: Горячее водоснабжение Т3Т4</v>
      </c>
      <c r="B188" s="44"/>
      <c r="C188" s="44"/>
      <c r="D188" s="44"/>
      <c r="E188" s="44"/>
      <c r="F188" s="44"/>
      <c r="G188" s="44"/>
      <c r="H188" s="44"/>
      <c r="I188" s="44"/>
      <c r="J188" s="42">
        <f>SUM(P179:P187)</f>
        <v>1700.5700000000002</v>
      </c>
      <c r="K188" s="43"/>
      <c r="L188" s="27"/>
    </row>
    <row r="191" spans="1:22" ht="16.5" x14ac:dyDescent="0.25">
      <c r="A191" s="46" t="str">
        <f>CONCATENATE("Подраздел: ",IF(Source!G207&lt;&gt;"Новый подраздел", Source!G207, ""))</f>
        <v>Подраздел: Система К1</v>
      </c>
      <c r="B191" s="46"/>
      <c r="C191" s="46"/>
      <c r="D191" s="46"/>
      <c r="E191" s="46"/>
      <c r="F191" s="46"/>
      <c r="G191" s="46"/>
      <c r="H191" s="46"/>
      <c r="I191" s="46"/>
      <c r="J191" s="46"/>
      <c r="K191" s="46"/>
      <c r="L191" s="46"/>
    </row>
    <row r="193" spans="1:22" ht="15" x14ac:dyDescent="0.25">
      <c r="C193" s="45" t="str">
        <f>Source!G217</f>
        <v>Сантехническое оборудование</v>
      </c>
      <c r="D193" s="45"/>
      <c r="E193" s="45"/>
      <c r="F193" s="45"/>
      <c r="G193" s="45"/>
      <c r="H193" s="45"/>
      <c r="I193" s="45"/>
      <c r="J193" s="45"/>
      <c r="K193" s="45"/>
    </row>
    <row r="194" spans="1:22" ht="28.5" x14ac:dyDescent="0.2">
      <c r="A194" s="18">
        <v>17</v>
      </c>
      <c r="B194" s="18">
        <v>17</v>
      </c>
      <c r="C194" s="18" t="str">
        <f>Source!F220</f>
        <v>1.16-3201-2-1/1</v>
      </c>
      <c r="D194" s="18" t="str">
        <f>Source!G220</f>
        <v>Укрепление расшатавшихся санитарно-технических приборов - умывальники</v>
      </c>
      <c r="E194" s="19" t="str">
        <f>Source!H220</f>
        <v>100 шт.</v>
      </c>
      <c r="F194" s="9">
        <f>Source!I220</f>
        <v>0.24</v>
      </c>
      <c r="G194" s="21"/>
      <c r="H194" s="20"/>
      <c r="I194" s="9"/>
      <c r="J194" s="9"/>
      <c r="K194" s="21"/>
      <c r="L194" s="21"/>
      <c r="Q194">
        <f>ROUND((Source!BZ220/100)*ROUND((Source!AF220*Source!AV220)*Source!I220, 2), 2)</f>
        <v>8893.15</v>
      </c>
      <c r="R194">
        <f>Source!X220</f>
        <v>8893.15</v>
      </c>
      <c r="S194">
        <f>ROUND((Source!CA220/100)*ROUND((Source!AF220*Source!AV220)*Source!I220, 2), 2)</f>
        <v>1270.45</v>
      </c>
      <c r="T194">
        <f>Source!Y220</f>
        <v>1270.45</v>
      </c>
      <c r="U194">
        <f>ROUND((175/100)*ROUND((Source!AE220*Source!AV220)*Source!I220, 2), 2)</f>
        <v>0.3</v>
      </c>
      <c r="V194">
        <f>ROUND((108/100)*ROUND(Source!CS220*Source!I220, 2), 2)</f>
        <v>0.18</v>
      </c>
    </row>
    <row r="195" spans="1:22" x14ac:dyDescent="0.2">
      <c r="D195" s="22" t="str">
        <f>"Объем: "&amp;Source!I220&amp;"=(22+"&amp;"2)/"&amp;"100"</f>
        <v>Объем: 0,24=(22+2)/100</v>
      </c>
    </row>
    <row r="196" spans="1:22" ht="14.25" x14ac:dyDescent="0.2">
      <c r="A196" s="18"/>
      <c r="B196" s="18"/>
      <c r="C196" s="18"/>
      <c r="D196" s="18" t="s">
        <v>884</v>
      </c>
      <c r="E196" s="19"/>
      <c r="F196" s="9"/>
      <c r="G196" s="21">
        <f>Source!AO220</f>
        <v>52935.41</v>
      </c>
      <c r="H196" s="20" t="str">
        <f>Source!DG220</f>
        <v/>
      </c>
      <c r="I196" s="9">
        <f>Source!AV220</f>
        <v>1</v>
      </c>
      <c r="J196" s="9">
        <f>IF(Source!BA220&lt;&gt; 0, Source!BA220, 1)</f>
        <v>1</v>
      </c>
      <c r="K196" s="21">
        <f>Source!S220</f>
        <v>12704.5</v>
      </c>
      <c r="L196" s="21"/>
    </row>
    <row r="197" spans="1:22" ht="14.25" x14ac:dyDescent="0.2">
      <c r="A197" s="18"/>
      <c r="B197" s="18"/>
      <c r="C197" s="18"/>
      <c r="D197" s="18" t="s">
        <v>885</v>
      </c>
      <c r="E197" s="19"/>
      <c r="F197" s="9"/>
      <c r="G197" s="21">
        <f>Source!AM220</f>
        <v>61.83</v>
      </c>
      <c r="H197" s="20" t="str">
        <f>Source!DE220</f>
        <v/>
      </c>
      <c r="I197" s="9">
        <f>Source!AV220</f>
        <v>1</v>
      </c>
      <c r="J197" s="9">
        <f>IF(Source!BB220&lt;&gt; 0, Source!BB220, 1)</f>
        <v>1</v>
      </c>
      <c r="K197" s="21">
        <f>Source!Q220</f>
        <v>14.84</v>
      </c>
      <c r="L197" s="21"/>
    </row>
    <row r="198" spans="1:22" ht="14.25" x14ac:dyDescent="0.2">
      <c r="A198" s="18"/>
      <c r="B198" s="18"/>
      <c r="C198" s="18"/>
      <c r="D198" s="18" t="s">
        <v>892</v>
      </c>
      <c r="E198" s="19"/>
      <c r="F198" s="9"/>
      <c r="G198" s="21">
        <f>Source!AN220</f>
        <v>0.7</v>
      </c>
      <c r="H198" s="20" t="str">
        <f>Source!DF220</f>
        <v/>
      </c>
      <c r="I198" s="9">
        <f>Source!AV220</f>
        <v>1</v>
      </c>
      <c r="J198" s="9">
        <f>IF(Source!BS220&lt;&gt; 0, Source!BS220, 1)</f>
        <v>1</v>
      </c>
      <c r="K198" s="26">
        <f>Source!R220</f>
        <v>0.17</v>
      </c>
      <c r="L198" s="21"/>
    </row>
    <row r="199" spans="1:22" ht="14.25" x14ac:dyDescent="0.2">
      <c r="A199" s="18"/>
      <c r="B199" s="18"/>
      <c r="C199" s="18"/>
      <c r="D199" s="18" t="s">
        <v>886</v>
      </c>
      <c r="E199" s="19"/>
      <c r="F199" s="9"/>
      <c r="G199" s="21">
        <f>Source!AL220</f>
        <v>776.55</v>
      </c>
      <c r="H199" s="20" t="str">
        <f>Source!DD220</f>
        <v/>
      </c>
      <c r="I199" s="9">
        <f>Source!AW220</f>
        <v>1</v>
      </c>
      <c r="J199" s="9">
        <f>IF(Source!BC220&lt;&gt; 0, Source!BC220, 1)</f>
        <v>1</v>
      </c>
      <c r="K199" s="21">
        <f>Source!P220</f>
        <v>186.37</v>
      </c>
      <c r="L199" s="21"/>
    </row>
    <row r="200" spans="1:22" ht="14.25" x14ac:dyDescent="0.2">
      <c r="A200" s="18"/>
      <c r="B200" s="18"/>
      <c r="C200" s="18"/>
      <c r="D200" s="18" t="s">
        <v>887</v>
      </c>
      <c r="E200" s="19" t="s">
        <v>888</v>
      </c>
      <c r="F200" s="9">
        <f>Source!AT220</f>
        <v>70</v>
      </c>
      <c r="G200" s="21"/>
      <c r="H200" s="20"/>
      <c r="I200" s="9"/>
      <c r="J200" s="9"/>
      <c r="K200" s="21">
        <f>SUM(R194:R199)</f>
        <v>8893.15</v>
      </c>
      <c r="L200" s="21"/>
    </row>
    <row r="201" spans="1:22" ht="14.25" x14ac:dyDescent="0.2">
      <c r="A201" s="18"/>
      <c r="B201" s="18"/>
      <c r="C201" s="18"/>
      <c r="D201" s="18" t="s">
        <v>889</v>
      </c>
      <c r="E201" s="19" t="s">
        <v>888</v>
      </c>
      <c r="F201" s="9">
        <f>Source!AU220</f>
        <v>10</v>
      </c>
      <c r="G201" s="21"/>
      <c r="H201" s="20"/>
      <c r="I201" s="9"/>
      <c r="J201" s="9"/>
      <c r="K201" s="21">
        <f>SUM(T194:T200)</f>
        <v>1270.45</v>
      </c>
      <c r="L201" s="21"/>
    </row>
    <row r="202" spans="1:22" ht="14.25" x14ac:dyDescent="0.2">
      <c r="A202" s="18"/>
      <c r="B202" s="18"/>
      <c r="C202" s="18"/>
      <c r="D202" s="18" t="s">
        <v>893</v>
      </c>
      <c r="E202" s="19" t="s">
        <v>888</v>
      </c>
      <c r="F202" s="9">
        <f>108</f>
        <v>108</v>
      </c>
      <c r="G202" s="21"/>
      <c r="H202" s="20"/>
      <c r="I202" s="9"/>
      <c r="J202" s="9"/>
      <c r="K202" s="21">
        <f>SUM(V194:V201)</f>
        <v>0.18</v>
      </c>
      <c r="L202" s="21"/>
    </row>
    <row r="203" spans="1:22" ht="14.25" x14ac:dyDescent="0.2">
      <c r="A203" s="18"/>
      <c r="B203" s="18"/>
      <c r="C203" s="18"/>
      <c r="D203" s="18" t="s">
        <v>890</v>
      </c>
      <c r="E203" s="19" t="s">
        <v>891</v>
      </c>
      <c r="F203" s="9">
        <f>Source!AQ220</f>
        <v>104.44</v>
      </c>
      <c r="G203" s="21"/>
      <c r="H203" s="20" t="str">
        <f>Source!DI220</f>
        <v/>
      </c>
      <c r="I203" s="9">
        <f>Source!AV220</f>
        <v>1</v>
      </c>
      <c r="J203" s="9"/>
      <c r="K203" s="21"/>
      <c r="L203" s="21">
        <f>Source!U220</f>
        <v>25.0656</v>
      </c>
    </row>
    <row r="204" spans="1:22" ht="15" x14ac:dyDescent="0.25">
      <c r="A204" s="24"/>
      <c r="B204" s="24"/>
      <c r="C204" s="24"/>
      <c r="D204" s="24"/>
      <c r="E204" s="24"/>
      <c r="F204" s="24"/>
      <c r="G204" s="24"/>
      <c r="H204" s="24"/>
      <c r="I204" s="24"/>
      <c r="J204" s="41">
        <f>K196+K197+K199+K200+K201+K202</f>
        <v>23069.49</v>
      </c>
      <c r="K204" s="41"/>
      <c r="L204" s="25">
        <f>IF(Source!I220&lt;&gt;0, ROUND(J204/Source!I220, 2), 0)</f>
        <v>96122.880000000005</v>
      </c>
      <c r="P204" s="23">
        <f>J204</f>
        <v>23069.49</v>
      </c>
    </row>
    <row r="205" spans="1:22" ht="42.75" x14ac:dyDescent="0.2">
      <c r="A205" s="18">
        <v>18</v>
      </c>
      <c r="B205" s="18">
        <v>18</v>
      </c>
      <c r="C205" s="18" t="str">
        <f>Source!F221</f>
        <v>1.16-3201-2-2/1</v>
      </c>
      <c r="D205" s="18" t="str">
        <f>Source!G221</f>
        <v>Укрепление расшатавшихся санитарно-технических приборов - унитазы и биде</v>
      </c>
      <c r="E205" s="19" t="str">
        <f>Source!H221</f>
        <v>100 шт.</v>
      </c>
      <c r="F205" s="9">
        <f>Source!I221</f>
        <v>0.41</v>
      </c>
      <c r="G205" s="21"/>
      <c r="H205" s="20"/>
      <c r="I205" s="9"/>
      <c r="J205" s="9"/>
      <c r="K205" s="21"/>
      <c r="L205" s="21"/>
      <c r="Q205">
        <f>ROUND((Source!BZ221/100)*ROUND((Source!AF221*Source!AV221)*Source!I221, 2), 2)</f>
        <v>22100.65</v>
      </c>
      <c r="R205">
        <f>Source!X221</f>
        <v>22100.65</v>
      </c>
      <c r="S205">
        <f>ROUND((Source!CA221/100)*ROUND((Source!AF221*Source!AV221)*Source!I221, 2), 2)</f>
        <v>3157.24</v>
      </c>
      <c r="T205">
        <f>Source!Y221</f>
        <v>3157.24</v>
      </c>
      <c r="U205">
        <f>ROUND((175/100)*ROUND((Source!AE221*Source!AV221)*Source!I221, 2), 2)</f>
        <v>0.51</v>
      </c>
      <c r="V205">
        <f>ROUND((108/100)*ROUND(Source!CS221*Source!I221, 2), 2)</f>
        <v>0.31</v>
      </c>
    </row>
    <row r="206" spans="1:22" x14ac:dyDescent="0.2">
      <c r="D206" s="22" t="str">
        <f>"Объем: "&amp;Source!I221&amp;"=(34+"&amp;"2+"&amp;"5)/"&amp;"100"</f>
        <v>Объем: 0,41=(34+2+5)/100</v>
      </c>
    </row>
    <row r="207" spans="1:22" ht="14.25" x14ac:dyDescent="0.2">
      <c r="A207" s="18"/>
      <c r="B207" s="18"/>
      <c r="C207" s="18"/>
      <c r="D207" s="18" t="s">
        <v>884</v>
      </c>
      <c r="E207" s="19"/>
      <c r="F207" s="9"/>
      <c r="G207" s="21">
        <f>Source!AO221</f>
        <v>77005.72</v>
      </c>
      <c r="H207" s="20" t="str">
        <f>Source!DG221</f>
        <v/>
      </c>
      <c r="I207" s="9">
        <f>Source!AV221</f>
        <v>1</v>
      </c>
      <c r="J207" s="9">
        <f>IF(Source!BA221&lt;&gt; 0, Source!BA221, 1)</f>
        <v>1</v>
      </c>
      <c r="K207" s="21">
        <f>Source!S221</f>
        <v>31572.35</v>
      </c>
      <c r="L207" s="21"/>
    </row>
    <row r="208" spans="1:22" ht="14.25" x14ac:dyDescent="0.2">
      <c r="A208" s="18"/>
      <c r="B208" s="18"/>
      <c r="C208" s="18"/>
      <c r="D208" s="18" t="s">
        <v>885</v>
      </c>
      <c r="E208" s="19"/>
      <c r="F208" s="9"/>
      <c r="G208" s="21">
        <f>Source!AM221</f>
        <v>61.83</v>
      </c>
      <c r="H208" s="20" t="str">
        <f>Source!DE221</f>
        <v/>
      </c>
      <c r="I208" s="9">
        <f>Source!AV221</f>
        <v>1</v>
      </c>
      <c r="J208" s="9">
        <f>IF(Source!BB221&lt;&gt; 0, Source!BB221, 1)</f>
        <v>1</v>
      </c>
      <c r="K208" s="21">
        <f>Source!Q221</f>
        <v>25.35</v>
      </c>
      <c r="L208" s="21"/>
    </row>
    <row r="209" spans="1:22" ht="14.25" x14ac:dyDescent="0.2">
      <c r="A209" s="18"/>
      <c r="B209" s="18"/>
      <c r="C209" s="18"/>
      <c r="D209" s="18" t="s">
        <v>892</v>
      </c>
      <c r="E209" s="19"/>
      <c r="F209" s="9"/>
      <c r="G209" s="21">
        <f>Source!AN221</f>
        <v>0.7</v>
      </c>
      <c r="H209" s="20" t="str">
        <f>Source!DF221</f>
        <v/>
      </c>
      <c r="I209" s="9">
        <f>Source!AV221</f>
        <v>1</v>
      </c>
      <c r="J209" s="9">
        <f>IF(Source!BS221&lt;&gt; 0, Source!BS221, 1)</f>
        <v>1</v>
      </c>
      <c r="K209" s="26">
        <f>Source!R221</f>
        <v>0.28999999999999998</v>
      </c>
      <c r="L209" s="21"/>
    </row>
    <row r="210" spans="1:22" ht="14.25" x14ac:dyDescent="0.2">
      <c r="A210" s="18"/>
      <c r="B210" s="18"/>
      <c r="C210" s="18"/>
      <c r="D210" s="18" t="s">
        <v>886</v>
      </c>
      <c r="E210" s="19"/>
      <c r="F210" s="9"/>
      <c r="G210" s="21">
        <f>Source!AL221</f>
        <v>776.55</v>
      </c>
      <c r="H210" s="20" t="str">
        <f>Source!DD221</f>
        <v/>
      </c>
      <c r="I210" s="9">
        <f>Source!AW221</f>
        <v>1</v>
      </c>
      <c r="J210" s="9">
        <f>IF(Source!BC221&lt;&gt; 0, Source!BC221, 1)</f>
        <v>1</v>
      </c>
      <c r="K210" s="21">
        <f>Source!P221</f>
        <v>318.39</v>
      </c>
      <c r="L210" s="21"/>
    </row>
    <row r="211" spans="1:22" ht="14.25" x14ac:dyDescent="0.2">
      <c r="A211" s="18"/>
      <c r="B211" s="18"/>
      <c r="C211" s="18"/>
      <c r="D211" s="18" t="s">
        <v>887</v>
      </c>
      <c r="E211" s="19" t="s">
        <v>888</v>
      </c>
      <c r="F211" s="9">
        <f>Source!AT221</f>
        <v>70</v>
      </c>
      <c r="G211" s="21"/>
      <c r="H211" s="20"/>
      <c r="I211" s="9"/>
      <c r="J211" s="9"/>
      <c r="K211" s="21">
        <f>SUM(R205:R210)</f>
        <v>22100.65</v>
      </c>
      <c r="L211" s="21"/>
    </row>
    <row r="212" spans="1:22" ht="14.25" x14ac:dyDescent="0.2">
      <c r="A212" s="18"/>
      <c r="B212" s="18"/>
      <c r="C212" s="18"/>
      <c r="D212" s="18" t="s">
        <v>889</v>
      </c>
      <c r="E212" s="19" t="s">
        <v>888</v>
      </c>
      <c r="F212" s="9">
        <f>Source!AU221</f>
        <v>10</v>
      </c>
      <c r="G212" s="21"/>
      <c r="H212" s="20"/>
      <c r="I212" s="9"/>
      <c r="J212" s="9"/>
      <c r="K212" s="21">
        <f>SUM(T205:T211)</f>
        <v>3157.24</v>
      </c>
      <c r="L212" s="21"/>
    </row>
    <row r="213" spans="1:22" ht="14.25" x14ac:dyDescent="0.2">
      <c r="A213" s="18"/>
      <c r="B213" s="18"/>
      <c r="C213" s="18"/>
      <c r="D213" s="18" t="s">
        <v>893</v>
      </c>
      <c r="E213" s="19" t="s">
        <v>888</v>
      </c>
      <c r="F213" s="9">
        <f>108</f>
        <v>108</v>
      </c>
      <c r="G213" s="21"/>
      <c r="H213" s="20"/>
      <c r="I213" s="9"/>
      <c r="J213" s="9"/>
      <c r="K213" s="21">
        <f>SUM(V205:V212)</f>
        <v>0.31</v>
      </c>
      <c r="L213" s="21"/>
    </row>
    <row r="214" spans="1:22" ht="14.25" x14ac:dyDescent="0.2">
      <c r="A214" s="18"/>
      <c r="B214" s="18"/>
      <c r="C214" s="18"/>
      <c r="D214" s="18" t="s">
        <v>890</v>
      </c>
      <c r="E214" s="19" t="s">
        <v>891</v>
      </c>
      <c r="F214" s="9">
        <f>Source!AQ221</f>
        <v>151.93</v>
      </c>
      <c r="G214" s="21"/>
      <c r="H214" s="20" t="str">
        <f>Source!DI221</f>
        <v/>
      </c>
      <c r="I214" s="9">
        <f>Source!AV221</f>
        <v>1</v>
      </c>
      <c r="J214" s="9"/>
      <c r="K214" s="21"/>
      <c r="L214" s="21">
        <f>Source!U221</f>
        <v>62.2913</v>
      </c>
    </row>
    <row r="215" spans="1:22" ht="15" x14ac:dyDescent="0.25">
      <c r="A215" s="24"/>
      <c r="B215" s="24"/>
      <c r="C215" s="24"/>
      <c r="D215" s="24"/>
      <c r="E215" s="24"/>
      <c r="F215" s="24"/>
      <c r="G215" s="24"/>
      <c r="H215" s="24"/>
      <c r="I215" s="24"/>
      <c r="J215" s="41">
        <f>K207+K208+K210+K211+K212+K213</f>
        <v>57174.289999999994</v>
      </c>
      <c r="K215" s="41"/>
      <c r="L215" s="25">
        <f>IF(Source!I221&lt;&gt;0, ROUND(J215/Source!I221, 2), 0)</f>
        <v>139449.49</v>
      </c>
      <c r="P215" s="23">
        <f>J215</f>
        <v>57174.289999999994</v>
      </c>
    </row>
    <row r="216" spans="1:22" ht="28.5" x14ac:dyDescent="0.2">
      <c r="A216" s="18">
        <v>19</v>
      </c>
      <c r="B216" s="18">
        <v>19</v>
      </c>
      <c r="C216" s="18" t="str">
        <f>Source!F222</f>
        <v>1.16-2203-1-1/1</v>
      </c>
      <c r="D216" s="18" t="str">
        <f>Source!G222</f>
        <v>Прочистка сифонов умывальников и моек</v>
      </c>
      <c r="E216" s="19" t="str">
        <f>Source!H222</f>
        <v>100 шт.</v>
      </c>
      <c r="F216" s="9">
        <f>Source!I222</f>
        <v>0.24</v>
      </c>
      <c r="G216" s="21"/>
      <c r="H216" s="20"/>
      <c r="I216" s="9"/>
      <c r="J216" s="9"/>
      <c r="K216" s="21"/>
      <c r="L216" s="21"/>
      <c r="Q216">
        <f>ROUND((Source!BZ222/100)*ROUND((Source!AF222*Source!AV222)*Source!I222, 2), 2)</f>
        <v>9543.7000000000007</v>
      </c>
      <c r="R216">
        <f>Source!X222</f>
        <v>9543.7000000000007</v>
      </c>
      <c r="S216">
        <f>ROUND((Source!CA222/100)*ROUND((Source!AF222*Source!AV222)*Source!I222, 2), 2)</f>
        <v>1363.39</v>
      </c>
      <c r="T216">
        <f>Source!Y222</f>
        <v>1363.39</v>
      </c>
      <c r="U216">
        <f>ROUND((175/100)*ROUND((Source!AE222*Source!AV222)*Source!I222, 2), 2)</f>
        <v>0</v>
      </c>
      <c r="V216">
        <f>ROUND((108/100)*ROUND(Source!CS222*Source!I222, 2), 2)</f>
        <v>0</v>
      </c>
    </row>
    <row r="217" spans="1:22" x14ac:dyDescent="0.2">
      <c r="D217" s="22" t="str">
        <f>"Объем: "&amp;Source!I222&amp;"=(22+"&amp;"2)/"&amp;"100"</f>
        <v>Объем: 0,24=(22+2)/100</v>
      </c>
    </row>
    <row r="218" spans="1:22" ht="14.25" x14ac:dyDescent="0.2">
      <c r="A218" s="18"/>
      <c r="B218" s="18"/>
      <c r="C218" s="18"/>
      <c r="D218" s="18" t="s">
        <v>884</v>
      </c>
      <c r="E218" s="19"/>
      <c r="F218" s="9"/>
      <c r="G218" s="21">
        <f>Source!AO222</f>
        <v>14201.94</v>
      </c>
      <c r="H218" s="20" t="str">
        <f>Source!DG222</f>
        <v>)*4</v>
      </c>
      <c r="I218" s="9">
        <f>Source!AV222</f>
        <v>1</v>
      </c>
      <c r="J218" s="9">
        <f>IF(Source!BA222&lt;&gt; 0, Source!BA222, 1)</f>
        <v>1</v>
      </c>
      <c r="K218" s="21">
        <f>Source!S222</f>
        <v>13633.86</v>
      </c>
      <c r="L218" s="21"/>
    </row>
    <row r="219" spans="1:22" ht="14.25" x14ac:dyDescent="0.2">
      <c r="A219" s="18"/>
      <c r="B219" s="18"/>
      <c r="C219" s="18"/>
      <c r="D219" s="18" t="s">
        <v>886</v>
      </c>
      <c r="E219" s="19"/>
      <c r="F219" s="9"/>
      <c r="G219" s="21">
        <f>Source!AL222</f>
        <v>243.57</v>
      </c>
      <c r="H219" s="20" t="str">
        <f>Source!DD222</f>
        <v>)*4</v>
      </c>
      <c r="I219" s="9">
        <f>Source!AW222</f>
        <v>1</v>
      </c>
      <c r="J219" s="9">
        <f>IF(Source!BC222&lt;&gt; 0, Source!BC222, 1)</f>
        <v>1</v>
      </c>
      <c r="K219" s="21">
        <f>Source!P222</f>
        <v>233.83</v>
      </c>
      <c r="L219" s="21"/>
    </row>
    <row r="220" spans="1:22" ht="14.25" x14ac:dyDescent="0.2">
      <c r="A220" s="18"/>
      <c r="B220" s="18"/>
      <c r="C220" s="18"/>
      <c r="D220" s="18" t="s">
        <v>887</v>
      </c>
      <c r="E220" s="19" t="s">
        <v>888</v>
      </c>
      <c r="F220" s="9">
        <f>Source!AT222</f>
        <v>70</v>
      </c>
      <c r="G220" s="21"/>
      <c r="H220" s="20"/>
      <c r="I220" s="9"/>
      <c r="J220" s="9"/>
      <c r="K220" s="21">
        <f>SUM(R216:R219)</f>
        <v>9543.7000000000007</v>
      </c>
      <c r="L220" s="21"/>
    </row>
    <row r="221" spans="1:22" ht="14.25" x14ac:dyDescent="0.2">
      <c r="A221" s="18"/>
      <c r="B221" s="18"/>
      <c r="C221" s="18"/>
      <c r="D221" s="18" t="s">
        <v>889</v>
      </c>
      <c r="E221" s="19" t="s">
        <v>888</v>
      </c>
      <c r="F221" s="9">
        <f>Source!AU222</f>
        <v>10</v>
      </c>
      <c r="G221" s="21"/>
      <c r="H221" s="20"/>
      <c r="I221" s="9"/>
      <c r="J221" s="9"/>
      <c r="K221" s="21">
        <f>SUM(T216:T220)</f>
        <v>1363.39</v>
      </c>
      <c r="L221" s="21"/>
    </row>
    <row r="222" spans="1:22" ht="14.25" x14ac:dyDescent="0.2">
      <c r="A222" s="18"/>
      <c r="B222" s="18"/>
      <c r="C222" s="18"/>
      <c r="D222" s="18" t="s">
        <v>890</v>
      </c>
      <c r="E222" s="19" t="s">
        <v>891</v>
      </c>
      <c r="F222" s="9">
        <f>Source!AQ222</f>
        <v>28.02</v>
      </c>
      <c r="G222" s="21"/>
      <c r="H222" s="20" t="str">
        <f>Source!DI222</f>
        <v>)*4</v>
      </c>
      <c r="I222" s="9">
        <f>Source!AV222</f>
        <v>1</v>
      </c>
      <c r="J222" s="9"/>
      <c r="K222" s="21"/>
      <c r="L222" s="21">
        <f>Source!U222</f>
        <v>26.899199999999997</v>
      </c>
    </row>
    <row r="223" spans="1:22" ht="15" x14ac:dyDescent="0.25">
      <c r="A223" s="24"/>
      <c r="B223" s="24"/>
      <c r="C223" s="24"/>
      <c r="D223" s="24"/>
      <c r="E223" s="24"/>
      <c r="F223" s="24"/>
      <c r="G223" s="24"/>
      <c r="H223" s="24"/>
      <c r="I223" s="24"/>
      <c r="J223" s="41">
        <f>K218+K219+K220+K221</f>
        <v>24774.78</v>
      </c>
      <c r="K223" s="41"/>
      <c r="L223" s="25">
        <f>IF(Source!I222&lt;&gt;0, ROUND(J223/Source!I222, 2), 0)</f>
        <v>103228.25</v>
      </c>
      <c r="P223" s="23">
        <f>J223</f>
        <v>24774.78</v>
      </c>
    </row>
    <row r="224" spans="1:22" ht="42.75" x14ac:dyDescent="0.2">
      <c r="A224" s="18">
        <v>20</v>
      </c>
      <c r="B224" s="18">
        <v>20</v>
      </c>
      <c r="C224" s="18" t="str">
        <f>Source!F223</f>
        <v>1.23-2103-41-1/1</v>
      </c>
      <c r="D224" s="18" t="str">
        <f>Source!G223</f>
        <v>Техническое обслуживание регулирующего клапана  //  Смеситель для раковин, Смеситель для душа</v>
      </c>
      <c r="E224" s="19" t="str">
        <f>Source!H223</f>
        <v>шт.</v>
      </c>
      <c r="F224" s="9">
        <f>Source!I223</f>
        <v>24</v>
      </c>
      <c r="G224" s="21"/>
      <c r="H224" s="20"/>
      <c r="I224" s="9"/>
      <c r="J224" s="9"/>
      <c r="K224" s="21"/>
      <c r="L224" s="21"/>
      <c r="Q224">
        <f>ROUND((Source!BZ223/100)*ROUND((Source!AF223*Source!AV223)*Source!I223, 2), 2)</f>
        <v>3494.4</v>
      </c>
      <c r="R224">
        <f>Source!X223</f>
        <v>3494.4</v>
      </c>
      <c r="S224">
        <f>ROUND((Source!CA223/100)*ROUND((Source!AF223*Source!AV223)*Source!I223, 2), 2)</f>
        <v>499.2</v>
      </c>
      <c r="T224">
        <f>Source!Y223</f>
        <v>499.2</v>
      </c>
      <c r="U224">
        <f>ROUND((175/100)*ROUND((Source!AE223*Source!AV223)*Source!I223, 2), 2)</f>
        <v>2081.94</v>
      </c>
      <c r="V224">
        <f>ROUND((108/100)*ROUND(Source!CS223*Source!I223, 2), 2)</f>
        <v>1284.8499999999999</v>
      </c>
    </row>
    <row r="225" spans="1:22" x14ac:dyDescent="0.2">
      <c r="D225" s="22" t="str">
        <f>"Объем: "&amp;Source!I223&amp;"=22+"&amp;"2"</f>
        <v>Объем: 24=22+2</v>
      </c>
    </row>
    <row r="226" spans="1:22" ht="14.25" x14ac:dyDescent="0.2">
      <c r="A226" s="18"/>
      <c r="B226" s="18"/>
      <c r="C226" s="18"/>
      <c r="D226" s="18" t="s">
        <v>884</v>
      </c>
      <c r="E226" s="19"/>
      <c r="F226" s="9"/>
      <c r="G226" s="21">
        <f>Source!AO223</f>
        <v>208</v>
      </c>
      <c r="H226" s="20" t="str">
        <f>Source!DG223</f>
        <v/>
      </c>
      <c r="I226" s="9">
        <f>Source!AV223</f>
        <v>1</v>
      </c>
      <c r="J226" s="9">
        <f>IF(Source!BA223&lt;&gt; 0, Source!BA223, 1)</f>
        <v>1</v>
      </c>
      <c r="K226" s="21">
        <f>Source!S223</f>
        <v>4992</v>
      </c>
      <c r="L226" s="21"/>
    </row>
    <row r="227" spans="1:22" ht="14.25" x14ac:dyDescent="0.2">
      <c r="A227" s="18"/>
      <c r="B227" s="18"/>
      <c r="C227" s="18"/>
      <c r="D227" s="18" t="s">
        <v>885</v>
      </c>
      <c r="E227" s="19"/>
      <c r="F227" s="9"/>
      <c r="G227" s="21">
        <f>Source!AM223</f>
        <v>78.180000000000007</v>
      </c>
      <c r="H227" s="20" t="str">
        <f>Source!DE223</f>
        <v/>
      </c>
      <c r="I227" s="9">
        <f>Source!AV223</f>
        <v>1</v>
      </c>
      <c r="J227" s="9">
        <f>IF(Source!BB223&lt;&gt; 0, Source!BB223, 1)</f>
        <v>1</v>
      </c>
      <c r="K227" s="21">
        <f>Source!Q223</f>
        <v>1876.32</v>
      </c>
      <c r="L227" s="21"/>
    </row>
    <row r="228" spans="1:22" ht="14.25" x14ac:dyDescent="0.2">
      <c r="A228" s="18"/>
      <c r="B228" s="18"/>
      <c r="C228" s="18"/>
      <c r="D228" s="18" t="s">
        <v>892</v>
      </c>
      <c r="E228" s="19"/>
      <c r="F228" s="9"/>
      <c r="G228" s="21">
        <f>Source!AN223</f>
        <v>49.57</v>
      </c>
      <c r="H228" s="20" t="str">
        <f>Source!DF223</f>
        <v/>
      </c>
      <c r="I228" s="9">
        <f>Source!AV223</f>
        <v>1</v>
      </c>
      <c r="J228" s="9">
        <f>IF(Source!BS223&lt;&gt; 0, Source!BS223, 1)</f>
        <v>1</v>
      </c>
      <c r="K228" s="26">
        <f>Source!R223</f>
        <v>1189.68</v>
      </c>
      <c r="L228" s="21"/>
    </row>
    <row r="229" spans="1:22" ht="14.25" x14ac:dyDescent="0.2">
      <c r="A229" s="18"/>
      <c r="B229" s="18"/>
      <c r="C229" s="18"/>
      <c r="D229" s="18" t="s">
        <v>887</v>
      </c>
      <c r="E229" s="19" t="s">
        <v>888</v>
      </c>
      <c r="F229" s="9">
        <f>Source!AT223</f>
        <v>70</v>
      </c>
      <c r="G229" s="21"/>
      <c r="H229" s="20"/>
      <c r="I229" s="9"/>
      <c r="J229" s="9"/>
      <c r="K229" s="21">
        <f>SUM(R224:R228)</f>
        <v>3494.4</v>
      </c>
      <c r="L229" s="21"/>
    </row>
    <row r="230" spans="1:22" ht="14.25" x14ac:dyDescent="0.2">
      <c r="A230" s="18"/>
      <c r="B230" s="18"/>
      <c r="C230" s="18"/>
      <c r="D230" s="18" t="s">
        <v>889</v>
      </c>
      <c r="E230" s="19" t="s">
        <v>888</v>
      </c>
      <c r="F230" s="9">
        <f>Source!AU223</f>
        <v>10</v>
      </c>
      <c r="G230" s="21"/>
      <c r="H230" s="20"/>
      <c r="I230" s="9"/>
      <c r="J230" s="9"/>
      <c r="K230" s="21">
        <f>SUM(T224:T229)</f>
        <v>499.2</v>
      </c>
      <c r="L230" s="21"/>
    </row>
    <row r="231" spans="1:22" ht="14.25" x14ac:dyDescent="0.2">
      <c r="A231" s="18"/>
      <c r="B231" s="18"/>
      <c r="C231" s="18"/>
      <c r="D231" s="18" t="s">
        <v>893</v>
      </c>
      <c r="E231" s="19" t="s">
        <v>888</v>
      </c>
      <c r="F231" s="9">
        <f>108</f>
        <v>108</v>
      </c>
      <c r="G231" s="21"/>
      <c r="H231" s="20"/>
      <c r="I231" s="9"/>
      <c r="J231" s="9"/>
      <c r="K231" s="21">
        <f>SUM(V224:V230)</f>
        <v>1284.8499999999999</v>
      </c>
      <c r="L231" s="21"/>
    </row>
    <row r="232" spans="1:22" ht="14.25" x14ac:dyDescent="0.2">
      <c r="A232" s="18"/>
      <c r="B232" s="18"/>
      <c r="C232" s="18"/>
      <c r="D232" s="18" t="s">
        <v>890</v>
      </c>
      <c r="E232" s="19" t="s">
        <v>891</v>
      </c>
      <c r="F232" s="9">
        <f>Source!AQ223</f>
        <v>0.37</v>
      </c>
      <c r="G232" s="21"/>
      <c r="H232" s="20" t="str">
        <f>Source!DI223</f>
        <v/>
      </c>
      <c r="I232" s="9">
        <f>Source!AV223</f>
        <v>1</v>
      </c>
      <c r="J232" s="9"/>
      <c r="K232" s="21"/>
      <c r="L232" s="21">
        <f>Source!U223</f>
        <v>8.879999999999999</v>
      </c>
    </row>
    <row r="233" spans="1:22" ht="15" x14ac:dyDescent="0.25">
      <c r="A233" s="24"/>
      <c r="B233" s="24"/>
      <c r="C233" s="24"/>
      <c r="D233" s="24"/>
      <c r="E233" s="24"/>
      <c r="F233" s="24"/>
      <c r="G233" s="24"/>
      <c r="H233" s="24"/>
      <c r="I233" s="24"/>
      <c r="J233" s="41">
        <f>K226+K227+K229+K230+K231</f>
        <v>12146.77</v>
      </c>
      <c r="K233" s="41"/>
      <c r="L233" s="25">
        <f>IF(Source!I223&lt;&gt;0, ROUND(J233/Source!I223, 2), 0)</f>
        <v>506.12</v>
      </c>
      <c r="P233" s="23">
        <f>J233</f>
        <v>12146.77</v>
      </c>
    </row>
    <row r="234" spans="1:22" ht="42.75" x14ac:dyDescent="0.2">
      <c r="A234" s="18">
        <v>21</v>
      </c>
      <c r="B234" s="18">
        <v>21</v>
      </c>
      <c r="C234" s="18" t="str">
        <f>Source!F224</f>
        <v>1.21-2303-24-1/1</v>
      </c>
      <c r="D234" s="18" t="str">
        <f>Source!G224</f>
        <v>Техническое обслуживание электроводонагревателей объемом до 80 литров</v>
      </c>
      <c r="E234" s="19" t="str">
        <f>Source!H224</f>
        <v>шт.</v>
      </c>
      <c r="F234" s="9">
        <f>Source!I224</f>
        <v>8</v>
      </c>
      <c r="G234" s="21"/>
      <c r="H234" s="20"/>
      <c r="I234" s="9"/>
      <c r="J234" s="9"/>
      <c r="K234" s="21"/>
      <c r="L234" s="21"/>
      <c r="Q234">
        <f>ROUND((Source!BZ224/100)*ROUND((Source!AF224*Source!AV224)*Source!I224, 2), 2)</f>
        <v>6966.57</v>
      </c>
      <c r="R234">
        <f>Source!X224</f>
        <v>6966.57</v>
      </c>
      <c r="S234">
        <f>ROUND((Source!CA224/100)*ROUND((Source!AF224*Source!AV224)*Source!I224, 2), 2)</f>
        <v>995.22</v>
      </c>
      <c r="T234">
        <f>Source!Y224</f>
        <v>995.22</v>
      </c>
      <c r="U234">
        <f>ROUND((175/100)*ROUND((Source!AE224*Source!AV224)*Source!I224, 2), 2)</f>
        <v>12526.78</v>
      </c>
      <c r="V234">
        <f>ROUND((108/100)*ROUND(Source!CS224*Source!I224, 2), 2)</f>
        <v>7730.81</v>
      </c>
    </row>
    <row r="235" spans="1:22" ht="14.25" x14ac:dyDescent="0.2">
      <c r="A235" s="18"/>
      <c r="B235" s="18"/>
      <c r="C235" s="18"/>
      <c r="D235" s="18" t="s">
        <v>884</v>
      </c>
      <c r="E235" s="19"/>
      <c r="F235" s="9"/>
      <c r="G235" s="21">
        <f>Source!AO224</f>
        <v>1244.03</v>
      </c>
      <c r="H235" s="20" t="str">
        <f>Source!DG224</f>
        <v/>
      </c>
      <c r="I235" s="9">
        <f>Source!AV224</f>
        <v>1</v>
      </c>
      <c r="J235" s="9">
        <f>IF(Source!BA224&lt;&gt; 0, Source!BA224, 1)</f>
        <v>1</v>
      </c>
      <c r="K235" s="21">
        <f>Source!S224</f>
        <v>9952.24</v>
      </c>
      <c r="L235" s="21"/>
    </row>
    <row r="236" spans="1:22" ht="14.25" x14ac:dyDescent="0.2">
      <c r="A236" s="18"/>
      <c r="B236" s="18"/>
      <c r="C236" s="18"/>
      <c r="D236" s="18" t="s">
        <v>885</v>
      </c>
      <c r="E236" s="19"/>
      <c r="F236" s="9"/>
      <c r="G236" s="21">
        <f>Source!AM224</f>
        <v>1411.16</v>
      </c>
      <c r="H236" s="20" t="str">
        <f>Source!DE224</f>
        <v/>
      </c>
      <c r="I236" s="9">
        <f>Source!AV224</f>
        <v>1</v>
      </c>
      <c r="J236" s="9">
        <f>IF(Source!BB224&lt;&gt; 0, Source!BB224, 1)</f>
        <v>1</v>
      </c>
      <c r="K236" s="21">
        <f>Source!Q224</f>
        <v>11289.28</v>
      </c>
      <c r="L236" s="21"/>
    </row>
    <row r="237" spans="1:22" ht="14.25" x14ac:dyDescent="0.2">
      <c r="A237" s="18"/>
      <c r="B237" s="18"/>
      <c r="C237" s="18"/>
      <c r="D237" s="18" t="s">
        <v>892</v>
      </c>
      <c r="E237" s="19"/>
      <c r="F237" s="9"/>
      <c r="G237" s="21">
        <f>Source!AN224</f>
        <v>894.77</v>
      </c>
      <c r="H237" s="20" t="str">
        <f>Source!DF224</f>
        <v/>
      </c>
      <c r="I237" s="9">
        <f>Source!AV224</f>
        <v>1</v>
      </c>
      <c r="J237" s="9">
        <f>IF(Source!BS224&lt;&gt; 0, Source!BS224, 1)</f>
        <v>1</v>
      </c>
      <c r="K237" s="26">
        <f>Source!R224</f>
        <v>7158.16</v>
      </c>
      <c r="L237" s="21"/>
    </row>
    <row r="238" spans="1:22" ht="14.25" x14ac:dyDescent="0.2">
      <c r="A238" s="18"/>
      <c r="B238" s="18"/>
      <c r="C238" s="18"/>
      <c r="D238" s="18" t="s">
        <v>886</v>
      </c>
      <c r="E238" s="19"/>
      <c r="F238" s="9"/>
      <c r="G238" s="21">
        <f>Source!AL224</f>
        <v>0.63</v>
      </c>
      <c r="H238" s="20" t="str">
        <f>Source!DD224</f>
        <v/>
      </c>
      <c r="I238" s="9">
        <f>Source!AW224</f>
        <v>1</v>
      </c>
      <c r="J238" s="9">
        <f>IF(Source!BC224&lt;&gt; 0, Source!BC224, 1)</f>
        <v>1</v>
      </c>
      <c r="K238" s="21">
        <f>Source!P224</f>
        <v>5.04</v>
      </c>
      <c r="L238" s="21"/>
    </row>
    <row r="239" spans="1:22" ht="14.25" x14ac:dyDescent="0.2">
      <c r="A239" s="18"/>
      <c r="B239" s="18"/>
      <c r="C239" s="18"/>
      <c r="D239" s="18" t="s">
        <v>887</v>
      </c>
      <c r="E239" s="19" t="s">
        <v>888</v>
      </c>
      <c r="F239" s="9">
        <f>Source!AT224</f>
        <v>70</v>
      </c>
      <c r="G239" s="21"/>
      <c r="H239" s="20"/>
      <c r="I239" s="9"/>
      <c r="J239" s="9"/>
      <c r="K239" s="21">
        <f>SUM(R234:R238)</f>
        <v>6966.57</v>
      </c>
      <c r="L239" s="21"/>
    </row>
    <row r="240" spans="1:22" ht="14.25" x14ac:dyDescent="0.2">
      <c r="A240" s="18"/>
      <c r="B240" s="18"/>
      <c r="C240" s="18"/>
      <c r="D240" s="18" t="s">
        <v>889</v>
      </c>
      <c r="E240" s="19" t="s">
        <v>888</v>
      </c>
      <c r="F240" s="9">
        <f>Source!AU224</f>
        <v>10</v>
      </c>
      <c r="G240" s="21"/>
      <c r="H240" s="20"/>
      <c r="I240" s="9"/>
      <c r="J240" s="9"/>
      <c r="K240" s="21">
        <f>SUM(T234:T239)</f>
        <v>995.22</v>
      </c>
      <c r="L240" s="21"/>
    </row>
    <row r="241" spans="1:22" ht="14.25" x14ac:dyDescent="0.2">
      <c r="A241" s="18"/>
      <c r="B241" s="18"/>
      <c r="C241" s="18"/>
      <c r="D241" s="18" t="s">
        <v>893</v>
      </c>
      <c r="E241" s="19" t="s">
        <v>888</v>
      </c>
      <c r="F241" s="9">
        <f>108</f>
        <v>108</v>
      </c>
      <c r="G241" s="21"/>
      <c r="H241" s="20"/>
      <c r="I241" s="9"/>
      <c r="J241" s="9"/>
      <c r="K241" s="21">
        <f>SUM(V234:V240)</f>
        <v>7730.81</v>
      </c>
      <c r="L241" s="21"/>
    </row>
    <row r="242" spans="1:22" ht="14.25" x14ac:dyDescent="0.2">
      <c r="A242" s="18"/>
      <c r="B242" s="18"/>
      <c r="C242" s="18"/>
      <c r="D242" s="18" t="s">
        <v>890</v>
      </c>
      <c r="E242" s="19" t="s">
        <v>891</v>
      </c>
      <c r="F242" s="9">
        <f>Source!AQ224</f>
        <v>1.75</v>
      </c>
      <c r="G242" s="21"/>
      <c r="H242" s="20" t="str">
        <f>Source!DI224</f>
        <v/>
      </c>
      <c r="I242" s="9">
        <f>Source!AV224</f>
        <v>1</v>
      </c>
      <c r="J242" s="9"/>
      <c r="K242" s="21"/>
      <c r="L242" s="21">
        <f>Source!U224</f>
        <v>14</v>
      </c>
    </row>
    <row r="243" spans="1:22" ht="15" x14ac:dyDescent="0.25">
      <c r="A243" s="24"/>
      <c r="B243" s="24"/>
      <c r="C243" s="24"/>
      <c r="D243" s="24"/>
      <c r="E243" s="24"/>
      <c r="F243" s="24"/>
      <c r="G243" s="24"/>
      <c r="H243" s="24"/>
      <c r="I243" s="24"/>
      <c r="J243" s="41">
        <f>K235+K236+K238+K239+K240+K241</f>
        <v>36939.160000000003</v>
      </c>
      <c r="K243" s="41"/>
      <c r="L243" s="25">
        <f>IF(Source!I224&lt;&gt;0, ROUND(J243/Source!I224, 2), 0)</f>
        <v>4617.3999999999996</v>
      </c>
      <c r="P243" s="23">
        <f>J243</f>
        <v>36939.160000000003</v>
      </c>
    </row>
    <row r="245" spans="1:22" ht="15" x14ac:dyDescent="0.25">
      <c r="A245" s="44" t="str">
        <f>CONCATENATE("Итого по подразделу: ",IF(Source!G226&lt;&gt;"Новый подраздел", Source!G226, ""))</f>
        <v>Итого по подразделу: Система К1</v>
      </c>
      <c r="B245" s="44"/>
      <c r="C245" s="44"/>
      <c r="D245" s="44"/>
      <c r="E245" s="44"/>
      <c r="F245" s="44"/>
      <c r="G245" s="44"/>
      <c r="H245" s="44"/>
      <c r="I245" s="44"/>
      <c r="J245" s="42">
        <f>SUM(P191:P244)</f>
        <v>154104.49</v>
      </c>
      <c r="K245" s="43"/>
      <c r="L245" s="27"/>
    </row>
    <row r="248" spans="1:22" ht="15" x14ac:dyDescent="0.25">
      <c r="A248" s="44" t="str">
        <f>CONCATENATE("Итого по разделу: ",IF(Source!G256&lt;&gt;"Новый раздел", Source!G256, ""))</f>
        <v>Итого по разделу: Водоснабжение и водоотведение</v>
      </c>
      <c r="B248" s="44"/>
      <c r="C248" s="44"/>
      <c r="D248" s="44"/>
      <c r="E248" s="44"/>
      <c r="F248" s="44"/>
      <c r="G248" s="44"/>
      <c r="H248" s="44"/>
      <c r="I248" s="44"/>
      <c r="J248" s="42">
        <f>SUM(P95:P247)</f>
        <v>170800.19</v>
      </c>
      <c r="K248" s="43"/>
      <c r="L248" s="27"/>
    </row>
    <row r="251" spans="1:22" ht="16.5" x14ac:dyDescent="0.25">
      <c r="A251" s="46" t="str">
        <f>CONCATENATE("Раздел: ",IF(Source!G286&lt;&gt;"Новый раздел", Source!G286, ""))</f>
        <v>Раздел: Вентиляция и кондиционирование</v>
      </c>
      <c r="B251" s="46"/>
      <c r="C251" s="46"/>
      <c r="D251" s="46"/>
      <c r="E251" s="46"/>
      <c r="F251" s="46"/>
      <c r="G251" s="46"/>
      <c r="H251" s="46"/>
      <c r="I251" s="46"/>
      <c r="J251" s="46"/>
      <c r="K251" s="46"/>
      <c r="L251" s="46"/>
    </row>
    <row r="253" spans="1:22" ht="16.5" x14ac:dyDescent="0.25">
      <c r="A253" s="46" t="str">
        <f>CONCATENATE("Подраздел: ",IF(Source!G290&lt;&gt;"Новый подраздел", Source!G290, ""))</f>
        <v>Подраздел: Общеобменная вентиляция</v>
      </c>
      <c r="B253" s="46"/>
      <c r="C253" s="46"/>
      <c r="D253" s="46"/>
      <c r="E253" s="46"/>
      <c r="F253" s="46"/>
      <c r="G253" s="46"/>
      <c r="H253" s="46"/>
      <c r="I253" s="46"/>
      <c r="J253" s="46"/>
      <c r="K253" s="46"/>
      <c r="L253" s="46"/>
    </row>
    <row r="254" spans="1:22" ht="42.75" x14ac:dyDescent="0.2">
      <c r="A254" s="18">
        <v>22</v>
      </c>
      <c r="B254" s="18">
        <v>22</v>
      </c>
      <c r="C254" s="18" t="str">
        <f>Source!F296</f>
        <v>1.18-2403-21-6/1</v>
      </c>
      <c r="D254" s="18" t="str">
        <f>Source!G296</f>
        <v>Техническое обслуживание приточных установок производительностью до 20000 м3/ч - ежеквартальное</v>
      </c>
      <c r="E254" s="19" t="str">
        <f>Source!H296</f>
        <v>установка</v>
      </c>
      <c r="F254" s="9">
        <f>Source!I296</f>
        <v>4</v>
      </c>
      <c r="G254" s="21"/>
      <c r="H254" s="20"/>
      <c r="I254" s="9"/>
      <c r="J254" s="9"/>
      <c r="K254" s="21"/>
      <c r="L254" s="21"/>
      <c r="Q254">
        <f>ROUND((Source!BZ296/100)*ROUND((Source!AF296*Source!AV296)*Source!I296, 2), 2)</f>
        <v>18728.7</v>
      </c>
      <c r="R254">
        <f>Source!X296</f>
        <v>18728.7</v>
      </c>
      <c r="S254">
        <f>ROUND((Source!CA296/100)*ROUND((Source!AF296*Source!AV296)*Source!I296, 2), 2)</f>
        <v>2675.53</v>
      </c>
      <c r="T254">
        <f>Source!Y296</f>
        <v>2675.53</v>
      </c>
      <c r="U254">
        <f>ROUND((175/100)*ROUND((Source!AE296*Source!AV296)*Source!I296, 2), 2)</f>
        <v>0.98</v>
      </c>
      <c r="V254">
        <f>ROUND((108/100)*ROUND(Source!CS296*Source!I296, 2), 2)</f>
        <v>0.6</v>
      </c>
    </row>
    <row r="255" spans="1:22" ht="14.25" x14ac:dyDescent="0.2">
      <c r="A255" s="18"/>
      <c r="B255" s="18"/>
      <c r="C255" s="18"/>
      <c r="D255" s="18" t="s">
        <v>884</v>
      </c>
      <c r="E255" s="19"/>
      <c r="F255" s="9"/>
      <c r="G255" s="21">
        <f>Source!AO296</f>
        <v>3344.41</v>
      </c>
      <c r="H255" s="20" t="str">
        <f>Source!DG296</f>
        <v>*2</v>
      </c>
      <c r="I255" s="9">
        <f>Source!AV296</f>
        <v>1</v>
      </c>
      <c r="J255" s="9">
        <f>IF(Source!BA296&lt;&gt; 0, Source!BA296, 1)</f>
        <v>1</v>
      </c>
      <c r="K255" s="21">
        <f>Source!S296</f>
        <v>26755.279999999999</v>
      </c>
      <c r="L255" s="21"/>
    </row>
    <row r="256" spans="1:22" ht="14.25" x14ac:dyDescent="0.2">
      <c r="A256" s="18"/>
      <c r="B256" s="18"/>
      <c r="C256" s="18"/>
      <c r="D256" s="18" t="s">
        <v>885</v>
      </c>
      <c r="E256" s="19"/>
      <c r="F256" s="9"/>
      <c r="G256" s="21">
        <f>Source!AM296</f>
        <v>5.36</v>
      </c>
      <c r="H256" s="20" t="str">
        <f>Source!DE296</f>
        <v>*2</v>
      </c>
      <c r="I256" s="9">
        <f>Source!AV296</f>
        <v>1</v>
      </c>
      <c r="J256" s="9">
        <f>IF(Source!BB296&lt;&gt; 0, Source!BB296, 1)</f>
        <v>1</v>
      </c>
      <c r="K256" s="21">
        <f>Source!Q296</f>
        <v>42.88</v>
      </c>
      <c r="L256" s="21"/>
    </row>
    <row r="257" spans="1:22" ht="14.25" x14ac:dyDescent="0.2">
      <c r="A257" s="18"/>
      <c r="B257" s="18"/>
      <c r="C257" s="18"/>
      <c r="D257" s="18" t="s">
        <v>892</v>
      </c>
      <c r="E257" s="19"/>
      <c r="F257" s="9"/>
      <c r="G257" s="21">
        <f>Source!AN296</f>
        <v>7.0000000000000007E-2</v>
      </c>
      <c r="H257" s="20" t="str">
        <f>Source!DF296</f>
        <v>*2</v>
      </c>
      <c r="I257" s="9">
        <f>Source!AV296</f>
        <v>1</v>
      </c>
      <c r="J257" s="9">
        <f>IF(Source!BS296&lt;&gt; 0, Source!BS296, 1)</f>
        <v>1</v>
      </c>
      <c r="K257" s="26">
        <f>Source!R296</f>
        <v>0.56000000000000005</v>
      </c>
      <c r="L257" s="21"/>
    </row>
    <row r="258" spans="1:22" ht="14.25" x14ac:dyDescent="0.2">
      <c r="A258" s="18"/>
      <c r="B258" s="18"/>
      <c r="C258" s="18"/>
      <c r="D258" s="18" t="s">
        <v>886</v>
      </c>
      <c r="E258" s="19"/>
      <c r="F258" s="9"/>
      <c r="G258" s="21">
        <f>Source!AL296</f>
        <v>32.119999999999997</v>
      </c>
      <c r="H258" s="20" t="str">
        <f>Source!DD296</f>
        <v>*2</v>
      </c>
      <c r="I258" s="9">
        <f>Source!AW296</f>
        <v>1</v>
      </c>
      <c r="J258" s="9">
        <f>IF(Source!BC296&lt;&gt; 0, Source!BC296, 1)</f>
        <v>1</v>
      </c>
      <c r="K258" s="21">
        <f>Source!P296</f>
        <v>256.95999999999998</v>
      </c>
      <c r="L258" s="21"/>
    </row>
    <row r="259" spans="1:22" ht="14.25" x14ac:dyDescent="0.2">
      <c r="A259" s="18"/>
      <c r="B259" s="18"/>
      <c r="C259" s="18"/>
      <c r="D259" s="18" t="s">
        <v>887</v>
      </c>
      <c r="E259" s="19" t="s">
        <v>888</v>
      </c>
      <c r="F259" s="9">
        <f>Source!AT296</f>
        <v>70</v>
      </c>
      <c r="G259" s="21"/>
      <c r="H259" s="20"/>
      <c r="I259" s="9"/>
      <c r="J259" s="9"/>
      <c r="K259" s="21">
        <f>SUM(R254:R258)</f>
        <v>18728.7</v>
      </c>
      <c r="L259" s="21"/>
    </row>
    <row r="260" spans="1:22" ht="14.25" x14ac:dyDescent="0.2">
      <c r="A260" s="18"/>
      <c r="B260" s="18"/>
      <c r="C260" s="18"/>
      <c r="D260" s="18" t="s">
        <v>889</v>
      </c>
      <c r="E260" s="19" t="s">
        <v>888</v>
      </c>
      <c r="F260" s="9">
        <f>Source!AU296</f>
        <v>10</v>
      </c>
      <c r="G260" s="21"/>
      <c r="H260" s="20"/>
      <c r="I260" s="9"/>
      <c r="J260" s="9"/>
      <c r="K260" s="21">
        <f>SUM(T254:T259)</f>
        <v>2675.53</v>
      </c>
      <c r="L260" s="21"/>
    </row>
    <row r="261" spans="1:22" ht="14.25" x14ac:dyDescent="0.2">
      <c r="A261" s="18"/>
      <c r="B261" s="18"/>
      <c r="C261" s="18"/>
      <c r="D261" s="18" t="s">
        <v>893</v>
      </c>
      <c r="E261" s="19" t="s">
        <v>888</v>
      </c>
      <c r="F261" s="9">
        <f>108</f>
        <v>108</v>
      </c>
      <c r="G261" s="21"/>
      <c r="H261" s="20"/>
      <c r="I261" s="9"/>
      <c r="J261" s="9"/>
      <c r="K261" s="21">
        <f>SUM(V254:V260)</f>
        <v>0.6</v>
      </c>
      <c r="L261" s="21"/>
    </row>
    <row r="262" spans="1:22" ht="14.25" x14ac:dyDescent="0.2">
      <c r="A262" s="18"/>
      <c r="B262" s="18"/>
      <c r="C262" s="18"/>
      <c r="D262" s="18" t="s">
        <v>890</v>
      </c>
      <c r="E262" s="19" t="s">
        <v>891</v>
      </c>
      <c r="F262" s="9">
        <f>Source!AQ296</f>
        <v>5.04</v>
      </c>
      <c r="G262" s="21"/>
      <c r="H262" s="20" t="str">
        <f>Source!DI296</f>
        <v>*2</v>
      </c>
      <c r="I262" s="9">
        <f>Source!AV296</f>
        <v>1</v>
      </c>
      <c r="J262" s="9"/>
      <c r="K262" s="21"/>
      <c r="L262" s="21">
        <f>Source!U296</f>
        <v>40.32</v>
      </c>
    </row>
    <row r="263" spans="1:22" ht="15" x14ac:dyDescent="0.25">
      <c r="A263" s="24"/>
      <c r="B263" s="24"/>
      <c r="C263" s="24"/>
      <c r="D263" s="24"/>
      <c r="E263" s="24"/>
      <c r="F263" s="24"/>
      <c r="G263" s="24"/>
      <c r="H263" s="24"/>
      <c r="I263" s="24"/>
      <c r="J263" s="41">
        <f>K255+K256+K258+K259+K260+K261</f>
        <v>48459.95</v>
      </c>
      <c r="K263" s="41"/>
      <c r="L263" s="25">
        <f>IF(Source!I296&lt;&gt;0, ROUND(J263/Source!I296, 2), 0)</f>
        <v>12114.99</v>
      </c>
      <c r="P263" s="23">
        <f>J263</f>
        <v>48459.95</v>
      </c>
    </row>
    <row r="264" spans="1:22" ht="42.75" x14ac:dyDescent="0.2">
      <c r="A264" s="18">
        <v>23</v>
      </c>
      <c r="B264" s="18">
        <v>23</v>
      </c>
      <c r="C264" s="18" t="str">
        <f>Source!F300</f>
        <v>1.18-2403-20-4/1</v>
      </c>
      <c r="D264" s="18" t="str">
        <f>Source!G300</f>
        <v>Техническое обслуживание вытяжных установок производительностью до 20000 м3/ч - ежеквартальное</v>
      </c>
      <c r="E264" s="19" t="str">
        <f>Source!H300</f>
        <v>установка</v>
      </c>
      <c r="F264" s="9">
        <f>Source!I300</f>
        <v>4</v>
      </c>
      <c r="G264" s="21"/>
      <c r="H264" s="20"/>
      <c r="I264" s="9"/>
      <c r="J264" s="9"/>
      <c r="K264" s="21"/>
      <c r="L264" s="21"/>
      <c r="Q264">
        <f>ROUND((Source!BZ300/100)*ROUND((Source!AF300*Source!AV300)*Source!I300, 2), 2)</f>
        <v>10330.540000000001</v>
      </c>
      <c r="R264">
        <f>Source!X300</f>
        <v>10330.540000000001</v>
      </c>
      <c r="S264">
        <f>ROUND((Source!CA300/100)*ROUND((Source!AF300*Source!AV300)*Source!I300, 2), 2)</f>
        <v>1475.79</v>
      </c>
      <c r="T264">
        <f>Source!Y300</f>
        <v>1475.79</v>
      </c>
      <c r="U264">
        <f>ROUND((175/100)*ROUND((Source!AE300*Source!AV300)*Source!I300, 2), 2)</f>
        <v>0</v>
      </c>
      <c r="V264">
        <f>ROUND((108/100)*ROUND(Source!CS300*Source!I300, 2), 2)</f>
        <v>0</v>
      </c>
    </row>
    <row r="265" spans="1:22" ht="14.25" x14ac:dyDescent="0.2">
      <c r="A265" s="18"/>
      <c r="B265" s="18"/>
      <c r="C265" s="18"/>
      <c r="D265" s="18" t="s">
        <v>884</v>
      </c>
      <c r="E265" s="19"/>
      <c r="F265" s="9"/>
      <c r="G265" s="21">
        <f>Source!AO300</f>
        <v>1844.74</v>
      </c>
      <c r="H265" s="20" t="str">
        <f>Source!DG300</f>
        <v>)*2</v>
      </c>
      <c r="I265" s="9">
        <f>Source!AV300</f>
        <v>1</v>
      </c>
      <c r="J265" s="9">
        <f>IF(Source!BA300&lt;&gt; 0, Source!BA300, 1)</f>
        <v>1</v>
      </c>
      <c r="K265" s="21">
        <f>Source!S300</f>
        <v>14757.92</v>
      </c>
      <c r="L265" s="21"/>
    </row>
    <row r="266" spans="1:22" ht="14.25" x14ac:dyDescent="0.2">
      <c r="A266" s="18"/>
      <c r="B266" s="18"/>
      <c r="C266" s="18"/>
      <c r="D266" s="18" t="s">
        <v>886</v>
      </c>
      <c r="E266" s="19"/>
      <c r="F266" s="9"/>
      <c r="G266" s="21">
        <f>Source!AL300</f>
        <v>0.13</v>
      </c>
      <c r="H266" s="20" t="str">
        <f>Source!DD300</f>
        <v>)*2</v>
      </c>
      <c r="I266" s="9">
        <f>Source!AW300</f>
        <v>1</v>
      </c>
      <c r="J266" s="9">
        <f>IF(Source!BC300&lt;&gt; 0, Source!BC300, 1)</f>
        <v>1</v>
      </c>
      <c r="K266" s="21">
        <f>Source!P300</f>
        <v>1.04</v>
      </c>
      <c r="L266" s="21"/>
    </row>
    <row r="267" spans="1:22" ht="14.25" x14ac:dyDescent="0.2">
      <c r="A267" s="18"/>
      <c r="B267" s="18"/>
      <c r="C267" s="18"/>
      <c r="D267" s="18" t="s">
        <v>887</v>
      </c>
      <c r="E267" s="19" t="s">
        <v>888</v>
      </c>
      <c r="F267" s="9">
        <f>Source!AT300</f>
        <v>70</v>
      </c>
      <c r="G267" s="21"/>
      <c r="H267" s="20"/>
      <c r="I267" s="9"/>
      <c r="J267" s="9"/>
      <c r="K267" s="21">
        <f>SUM(R264:R266)</f>
        <v>10330.540000000001</v>
      </c>
      <c r="L267" s="21"/>
    </row>
    <row r="268" spans="1:22" ht="14.25" x14ac:dyDescent="0.2">
      <c r="A268" s="18"/>
      <c r="B268" s="18"/>
      <c r="C268" s="18"/>
      <c r="D268" s="18" t="s">
        <v>889</v>
      </c>
      <c r="E268" s="19" t="s">
        <v>888</v>
      </c>
      <c r="F268" s="9">
        <f>Source!AU300</f>
        <v>10</v>
      </c>
      <c r="G268" s="21"/>
      <c r="H268" s="20"/>
      <c r="I268" s="9"/>
      <c r="J268" s="9"/>
      <c r="K268" s="21">
        <f>SUM(T264:T267)</f>
        <v>1475.79</v>
      </c>
      <c r="L268" s="21"/>
    </row>
    <row r="269" spans="1:22" ht="14.25" x14ac:dyDescent="0.2">
      <c r="A269" s="18"/>
      <c r="B269" s="18"/>
      <c r="C269" s="18"/>
      <c r="D269" s="18" t="s">
        <v>890</v>
      </c>
      <c r="E269" s="19" t="s">
        <v>891</v>
      </c>
      <c r="F269" s="9">
        <f>Source!AQ300</f>
        <v>2.78</v>
      </c>
      <c r="G269" s="21"/>
      <c r="H269" s="20" t="str">
        <f>Source!DI300</f>
        <v>)*2</v>
      </c>
      <c r="I269" s="9">
        <f>Source!AV300</f>
        <v>1</v>
      </c>
      <c r="J269" s="9"/>
      <c r="K269" s="21"/>
      <c r="L269" s="21">
        <f>Source!U300</f>
        <v>22.24</v>
      </c>
    </row>
    <row r="270" spans="1:22" ht="15" x14ac:dyDescent="0.25">
      <c r="A270" s="24"/>
      <c r="B270" s="24"/>
      <c r="C270" s="24"/>
      <c r="D270" s="24"/>
      <c r="E270" s="24"/>
      <c r="F270" s="24"/>
      <c r="G270" s="24"/>
      <c r="H270" s="24"/>
      <c r="I270" s="24"/>
      <c r="J270" s="41">
        <f>K265+K266+K267+K268</f>
        <v>26565.29</v>
      </c>
      <c r="K270" s="41"/>
      <c r="L270" s="25">
        <f>IF(Source!I300&lt;&gt;0, ROUND(J270/Source!I300, 2), 0)</f>
        <v>6641.32</v>
      </c>
      <c r="P270" s="23">
        <f>J270</f>
        <v>26565.29</v>
      </c>
    </row>
    <row r="271" spans="1:22" ht="42.75" x14ac:dyDescent="0.2">
      <c r="A271" s="18">
        <v>24</v>
      </c>
      <c r="B271" s="18">
        <v>24</v>
      </c>
      <c r="C271" s="18" t="str">
        <f>Source!F306</f>
        <v>1.18-2403-21-5/1</v>
      </c>
      <c r="D271" s="18" t="str">
        <f>Source!G306</f>
        <v>Техническое обслуживание приточных установок производительностью до 10000 м3/ч - ежеквартальное</v>
      </c>
      <c r="E271" s="19" t="str">
        <f>Source!H306</f>
        <v>установка</v>
      </c>
      <c r="F271" s="9">
        <f>Source!I306</f>
        <v>1</v>
      </c>
      <c r="G271" s="21"/>
      <c r="H271" s="20"/>
      <c r="I271" s="9"/>
      <c r="J271" s="9"/>
      <c r="K271" s="21"/>
      <c r="L271" s="21"/>
      <c r="Q271">
        <f>ROUND((Source!BZ306/100)*ROUND((Source!AF306*Source!AV306)*Source!I306, 2), 2)</f>
        <v>3511.65</v>
      </c>
      <c r="R271">
        <f>Source!X306</f>
        <v>3511.65</v>
      </c>
      <c r="S271">
        <f>ROUND((Source!CA306/100)*ROUND((Source!AF306*Source!AV306)*Source!I306, 2), 2)</f>
        <v>501.66</v>
      </c>
      <c r="T271">
        <f>Source!Y306</f>
        <v>501.66</v>
      </c>
      <c r="U271">
        <f>ROUND((175/100)*ROUND((Source!AE306*Source!AV306)*Source!I306, 2), 2)</f>
        <v>0.14000000000000001</v>
      </c>
      <c r="V271">
        <f>ROUND((108/100)*ROUND(Source!CS306*Source!I306, 2), 2)</f>
        <v>0.09</v>
      </c>
    </row>
    <row r="272" spans="1:22" ht="14.25" x14ac:dyDescent="0.2">
      <c r="A272" s="18"/>
      <c r="B272" s="18"/>
      <c r="C272" s="18"/>
      <c r="D272" s="18" t="s">
        <v>884</v>
      </c>
      <c r="E272" s="19"/>
      <c r="F272" s="9"/>
      <c r="G272" s="21">
        <f>Source!AO306</f>
        <v>2508.3200000000002</v>
      </c>
      <c r="H272" s="20" t="str">
        <f>Source!DG306</f>
        <v>)*2</v>
      </c>
      <c r="I272" s="9">
        <f>Source!AV306</f>
        <v>1</v>
      </c>
      <c r="J272" s="9">
        <f>IF(Source!BA306&lt;&gt; 0, Source!BA306, 1)</f>
        <v>1</v>
      </c>
      <c r="K272" s="21">
        <f>Source!S306</f>
        <v>5016.6400000000003</v>
      </c>
      <c r="L272" s="21"/>
    </row>
    <row r="273" spans="1:22" ht="14.25" x14ac:dyDescent="0.2">
      <c r="A273" s="18"/>
      <c r="B273" s="18"/>
      <c r="C273" s="18"/>
      <c r="D273" s="18" t="s">
        <v>885</v>
      </c>
      <c r="E273" s="19"/>
      <c r="F273" s="9"/>
      <c r="G273" s="21">
        <f>Source!AM306</f>
        <v>2.98</v>
      </c>
      <c r="H273" s="20" t="str">
        <f>Source!DE306</f>
        <v>)*2</v>
      </c>
      <c r="I273" s="9">
        <f>Source!AV306</f>
        <v>1</v>
      </c>
      <c r="J273" s="9">
        <f>IF(Source!BB306&lt;&gt; 0, Source!BB306, 1)</f>
        <v>1</v>
      </c>
      <c r="K273" s="21">
        <f>Source!Q306</f>
        <v>5.96</v>
      </c>
      <c r="L273" s="21"/>
    </row>
    <row r="274" spans="1:22" ht="14.25" x14ac:dyDescent="0.2">
      <c r="A274" s="18"/>
      <c r="B274" s="18"/>
      <c r="C274" s="18"/>
      <c r="D274" s="18" t="s">
        <v>892</v>
      </c>
      <c r="E274" s="19"/>
      <c r="F274" s="9"/>
      <c r="G274" s="21">
        <f>Source!AN306</f>
        <v>0.04</v>
      </c>
      <c r="H274" s="20" t="str">
        <f>Source!DF306</f>
        <v>)*2</v>
      </c>
      <c r="I274" s="9">
        <f>Source!AV306</f>
        <v>1</v>
      </c>
      <c r="J274" s="9">
        <f>IF(Source!BS306&lt;&gt; 0, Source!BS306, 1)</f>
        <v>1</v>
      </c>
      <c r="K274" s="26">
        <f>Source!R306</f>
        <v>0.08</v>
      </c>
      <c r="L274" s="21"/>
    </row>
    <row r="275" spans="1:22" ht="14.25" x14ac:dyDescent="0.2">
      <c r="A275" s="18"/>
      <c r="B275" s="18"/>
      <c r="C275" s="18"/>
      <c r="D275" s="18" t="s">
        <v>886</v>
      </c>
      <c r="E275" s="19"/>
      <c r="F275" s="9"/>
      <c r="G275" s="21">
        <f>Source!AL306</f>
        <v>17.95</v>
      </c>
      <c r="H275" s="20" t="str">
        <f>Source!DD306</f>
        <v>)*2</v>
      </c>
      <c r="I275" s="9">
        <f>Source!AW306</f>
        <v>1</v>
      </c>
      <c r="J275" s="9">
        <f>IF(Source!BC306&lt;&gt; 0, Source!BC306, 1)</f>
        <v>1</v>
      </c>
      <c r="K275" s="21">
        <f>Source!P306</f>
        <v>35.9</v>
      </c>
      <c r="L275" s="21"/>
    </row>
    <row r="276" spans="1:22" ht="14.25" x14ac:dyDescent="0.2">
      <c r="A276" s="18"/>
      <c r="B276" s="18"/>
      <c r="C276" s="18"/>
      <c r="D276" s="18" t="s">
        <v>887</v>
      </c>
      <c r="E276" s="19" t="s">
        <v>888</v>
      </c>
      <c r="F276" s="9">
        <f>Source!AT306</f>
        <v>70</v>
      </c>
      <c r="G276" s="21"/>
      <c r="H276" s="20"/>
      <c r="I276" s="9"/>
      <c r="J276" s="9"/>
      <c r="K276" s="21">
        <f>SUM(R271:R275)</f>
        <v>3511.65</v>
      </c>
      <c r="L276" s="21"/>
    </row>
    <row r="277" spans="1:22" ht="14.25" x14ac:dyDescent="0.2">
      <c r="A277" s="18"/>
      <c r="B277" s="18"/>
      <c r="C277" s="18"/>
      <c r="D277" s="18" t="s">
        <v>889</v>
      </c>
      <c r="E277" s="19" t="s">
        <v>888</v>
      </c>
      <c r="F277" s="9">
        <f>Source!AU306</f>
        <v>10</v>
      </c>
      <c r="G277" s="21"/>
      <c r="H277" s="20"/>
      <c r="I277" s="9"/>
      <c r="J277" s="9"/>
      <c r="K277" s="21">
        <f>SUM(T271:T276)</f>
        <v>501.66</v>
      </c>
      <c r="L277" s="21"/>
    </row>
    <row r="278" spans="1:22" ht="14.25" x14ac:dyDescent="0.2">
      <c r="A278" s="18"/>
      <c r="B278" s="18"/>
      <c r="C278" s="18"/>
      <c r="D278" s="18" t="s">
        <v>893</v>
      </c>
      <c r="E278" s="19" t="s">
        <v>888</v>
      </c>
      <c r="F278" s="9">
        <f>108</f>
        <v>108</v>
      </c>
      <c r="G278" s="21"/>
      <c r="H278" s="20"/>
      <c r="I278" s="9"/>
      <c r="J278" s="9"/>
      <c r="K278" s="21">
        <f>SUM(V271:V277)</f>
        <v>0.09</v>
      </c>
      <c r="L278" s="21"/>
    </row>
    <row r="279" spans="1:22" ht="14.25" x14ac:dyDescent="0.2">
      <c r="A279" s="18"/>
      <c r="B279" s="18"/>
      <c r="C279" s="18"/>
      <c r="D279" s="18" t="s">
        <v>890</v>
      </c>
      <c r="E279" s="19" t="s">
        <v>891</v>
      </c>
      <c r="F279" s="9">
        <f>Source!AQ306</f>
        <v>3.78</v>
      </c>
      <c r="G279" s="21"/>
      <c r="H279" s="20" t="str">
        <f>Source!DI306</f>
        <v>)*2</v>
      </c>
      <c r="I279" s="9">
        <f>Source!AV306</f>
        <v>1</v>
      </c>
      <c r="J279" s="9"/>
      <c r="K279" s="21"/>
      <c r="L279" s="21">
        <f>Source!U306</f>
        <v>7.56</v>
      </c>
    </row>
    <row r="280" spans="1:22" ht="15" x14ac:dyDescent="0.25">
      <c r="A280" s="24"/>
      <c r="B280" s="24"/>
      <c r="C280" s="24"/>
      <c r="D280" s="24"/>
      <c r="E280" s="24"/>
      <c r="F280" s="24"/>
      <c r="G280" s="24"/>
      <c r="H280" s="24"/>
      <c r="I280" s="24"/>
      <c r="J280" s="41">
        <f>K272+K273+K275+K276+K277+K278</f>
        <v>9071.9</v>
      </c>
      <c r="K280" s="41"/>
      <c r="L280" s="25">
        <f>IF(Source!I306&lt;&gt;0, ROUND(J280/Source!I306, 2), 0)</f>
        <v>9071.9</v>
      </c>
      <c r="P280" s="23">
        <f>J280</f>
        <v>9071.9</v>
      </c>
    </row>
    <row r="281" spans="1:22" ht="42.75" x14ac:dyDescent="0.2">
      <c r="A281" s="18">
        <v>25</v>
      </c>
      <c r="B281" s="18">
        <v>25</v>
      </c>
      <c r="C281" s="18" t="str">
        <f>Source!F310</f>
        <v>1.18-2403-21-4/1</v>
      </c>
      <c r="D281" s="18" t="str">
        <f>Source!G310</f>
        <v>Техническое обслуживание приточных установок производительностью до 5000 м3/ч - ежеквартальное</v>
      </c>
      <c r="E281" s="19" t="str">
        <f>Source!H310</f>
        <v>установка</v>
      </c>
      <c r="F281" s="9">
        <f>Source!I310</f>
        <v>1</v>
      </c>
      <c r="G281" s="21"/>
      <c r="H281" s="20"/>
      <c r="I281" s="9"/>
      <c r="J281" s="9"/>
      <c r="K281" s="21"/>
      <c r="L281" s="21"/>
      <c r="Q281">
        <f>ROUND((Source!BZ310/100)*ROUND((Source!AF310*Source!AV310)*Source!I310, 2), 2)</f>
        <v>2917.08</v>
      </c>
      <c r="R281">
        <f>Source!X310</f>
        <v>2917.08</v>
      </c>
      <c r="S281">
        <f>ROUND((Source!CA310/100)*ROUND((Source!AF310*Source!AV310)*Source!I310, 2), 2)</f>
        <v>416.73</v>
      </c>
      <c r="T281">
        <f>Source!Y310</f>
        <v>416.73</v>
      </c>
      <c r="U281">
        <f>ROUND((175/100)*ROUND((Source!AE310*Source!AV310)*Source!I310, 2), 2)</f>
        <v>7.0000000000000007E-2</v>
      </c>
      <c r="V281">
        <f>ROUND((108/100)*ROUND(Source!CS310*Source!I310, 2), 2)</f>
        <v>0.04</v>
      </c>
    </row>
    <row r="282" spans="1:22" ht="14.25" x14ac:dyDescent="0.2">
      <c r="A282" s="18"/>
      <c r="B282" s="18"/>
      <c r="C282" s="18"/>
      <c r="D282" s="18" t="s">
        <v>884</v>
      </c>
      <c r="E282" s="19"/>
      <c r="F282" s="9"/>
      <c r="G282" s="21">
        <f>Source!AO310</f>
        <v>2083.63</v>
      </c>
      <c r="H282" s="20" t="str">
        <f>Source!DG310</f>
        <v>)*2</v>
      </c>
      <c r="I282" s="9">
        <f>Source!AV310</f>
        <v>1</v>
      </c>
      <c r="J282" s="9">
        <f>IF(Source!BA310&lt;&gt; 0, Source!BA310, 1)</f>
        <v>1</v>
      </c>
      <c r="K282" s="21">
        <f>Source!S310</f>
        <v>4167.26</v>
      </c>
      <c r="L282" s="21"/>
    </row>
    <row r="283" spans="1:22" ht="14.25" x14ac:dyDescent="0.2">
      <c r="A283" s="18"/>
      <c r="B283" s="18"/>
      <c r="C283" s="18"/>
      <c r="D283" s="18" t="s">
        <v>885</v>
      </c>
      <c r="E283" s="19"/>
      <c r="F283" s="9"/>
      <c r="G283" s="21">
        <f>Source!AM310</f>
        <v>1.79</v>
      </c>
      <c r="H283" s="20" t="str">
        <f>Source!DE310</f>
        <v>)*2</v>
      </c>
      <c r="I283" s="9">
        <f>Source!AV310</f>
        <v>1</v>
      </c>
      <c r="J283" s="9">
        <f>IF(Source!BB310&lt;&gt; 0, Source!BB310, 1)</f>
        <v>1</v>
      </c>
      <c r="K283" s="21">
        <f>Source!Q310</f>
        <v>3.58</v>
      </c>
      <c r="L283" s="21"/>
    </row>
    <row r="284" spans="1:22" ht="14.25" x14ac:dyDescent="0.2">
      <c r="A284" s="18"/>
      <c r="B284" s="18"/>
      <c r="C284" s="18"/>
      <c r="D284" s="18" t="s">
        <v>892</v>
      </c>
      <c r="E284" s="19"/>
      <c r="F284" s="9"/>
      <c r="G284" s="21">
        <f>Source!AN310</f>
        <v>0.02</v>
      </c>
      <c r="H284" s="20" t="str">
        <f>Source!DF310</f>
        <v>)*2</v>
      </c>
      <c r="I284" s="9">
        <f>Source!AV310</f>
        <v>1</v>
      </c>
      <c r="J284" s="9">
        <f>IF(Source!BS310&lt;&gt; 0, Source!BS310, 1)</f>
        <v>1</v>
      </c>
      <c r="K284" s="26">
        <f>Source!R310</f>
        <v>0.04</v>
      </c>
      <c r="L284" s="21"/>
    </row>
    <row r="285" spans="1:22" ht="14.25" x14ac:dyDescent="0.2">
      <c r="A285" s="18"/>
      <c r="B285" s="18"/>
      <c r="C285" s="18"/>
      <c r="D285" s="18" t="s">
        <v>886</v>
      </c>
      <c r="E285" s="19"/>
      <c r="F285" s="9"/>
      <c r="G285" s="21">
        <f>Source!AL310</f>
        <v>10.08</v>
      </c>
      <c r="H285" s="20" t="str">
        <f>Source!DD310</f>
        <v>)*2</v>
      </c>
      <c r="I285" s="9">
        <f>Source!AW310</f>
        <v>1</v>
      </c>
      <c r="J285" s="9">
        <f>IF(Source!BC310&lt;&gt; 0, Source!BC310, 1)</f>
        <v>1</v>
      </c>
      <c r="K285" s="21">
        <f>Source!P310</f>
        <v>20.16</v>
      </c>
      <c r="L285" s="21"/>
    </row>
    <row r="286" spans="1:22" ht="14.25" x14ac:dyDescent="0.2">
      <c r="A286" s="18"/>
      <c r="B286" s="18"/>
      <c r="C286" s="18"/>
      <c r="D286" s="18" t="s">
        <v>887</v>
      </c>
      <c r="E286" s="19" t="s">
        <v>888</v>
      </c>
      <c r="F286" s="9">
        <f>Source!AT310</f>
        <v>70</v>
      </c>
      <c r="G286" s="21"/>
      <c r="H286" s="20"/>
      <c r="I286" s="9"/>
      <c r="J286" s="9"/>
      <c r="K286" s="21">
        <f>SUM(R281:R285)</f>
        <v>2917.08</v>
      </c>
      <c r="L286" s="21"/>
    </row>
    <row r="287" spans="1:22" ht="14.25" x14ac:dyDescent="0.2">
      <c r="A287" s="18"/>
      <c r="B287" s="18"/>
      <c r="C287" s="18"/>
      <c r="D287" s="18" t="s">
        <v>889</v>
      </c>
      <c r="E287" s="19" t="s">
        <v>888</v>
      </c>
      <c r="F287" s="9">
        <f>Source!AU310</f>
        <v>10</v>
      </c>
      <c r="G287" s="21"/>
      <c r="H287" s="20"/>
      <c r="I287" s="9"/>
      <c r="J287" s="9"/>
      <c r="K287" s="21">
        <f>SUM(T281:T286)</f>
        <v>416.73</v>
      </c>
      <c r="L287" s="21"/>
    </row>
    <row r="288" spans="1:22" ht="14.25" x14ac:dyDescent="0.2">
      <c r="A288" s="18"/>
      <c r="B288" s="18"/>
      <c r="C288" s="18"/>
      <c r="D288" s="18" t="s">
        <v>893</v>
      </c>
      <c r="E288" s="19" t="s">
        <v>888</v>
      </c>
      <c r="F288" s="9">
        <f>108</f>
        <v>108</v>
      </c>
      <c r="G288" s="21"/>
      <c r="H288" s="20"/>
      <c r="I288" s="9"/>
      <c r="J288" s="9"/>
      <c r="K288" s="21">
        <f>SUM(V281:V287)</f>
        <v>0.04</v>
      </c>
      <c r="L288" s="21"/>
    </row>
    <row r="289" spans="1:22" ht="14.25" x14ac:dyDescent="0.2">
      <c r="A289" s="18"/>
      <c r="B289" s="18"/>
      <c r="C289" s="18"/>
      <c r="D289" s="18" t="s">
        <v>890</v>
      </c>
      <c r="E289" s="19" t="s">
        <v>891</v>
      </c>
      <c r="F289" s="9">
        <f>Source!AQ310</f>
        <v>3.14</v>
      </c>
      <c r="G289" s="21"/>
      <c r="H289" s="20" t="str">
        <f>Source!DI310</f>
        <v>)*2</v>
      </c>
      <c r="I289" s="9">
        <f>Source!AV310</f>
        <v>1</v>
      </c>
      <c r="J289" s="9"/>
      <c r="K289" s="21"/>
      <c r="L289" s="21">
        <f>Source!U310</f>
        <v>6.28</v>
      </c>
    </row>
    <row r="290" spans="1:22" ht="15" x14ac:dyDescent="0.25">
      <c r="A290" s="24"/>
      <c r="B290" s="24"/>
      <c r="C290" s="24"/>
      <c r="D290" s="24"/>
      <c r="E290" s="24"/>
      <c r="F290" s="24"/>
      <c r="G290" s="24"/>
      <c r="H290" s="24"/>
      <c r="I290" s="24"/>
      <c r="J290" s="41">
        <f>K282+K283+K285+K286+K287+K288</f>
        <v>7524.8499999999995</v>
      </c>
      <c r="K290" s="41"/>
      <c r="L290" s="25">
        <f>IF(Source!I310&lt;&gt;0, ROUND(J290/Source!I310, 2), 0)</f>
        <v>7524.85</v>
      </c>
      <c r="P290" s="23">
        <f>J290</f>
        <v>7524.8499999999995</v>
      </c>
    </row>
    <row r="291" spans="1:22" ht="42.75" x14ac:dyDescent="0.2">
      <c r="A291" s="18">
        <v>26</v>
      </c>
      <c r="B291" s="18">
        <v>26</v>
      </c>
      <c r="C291" s="18" t="str">
        <f>Source!F314</f>
        <v>1.18-2403-21-4/1</v>
      </c>
      <c r="D291" s="18" t="str">
        <f>Source!G314</f>
        <v>Техническое обслуживание приточных установок производительностью до 5000 м3/ч - ежеквартальное</v>
      </c>
      <c r="E291" s="19" t="str">
        <f>Source!H314</f>
        <v>установка</v>
      </c>
      <c r="F291" s="9">
        <f>Source!I314</f>
        <v>1</v>
      </c>
      <c r="G291" s="21"/>
      <c r="H291" s="20"/>
      <c r="I291" s="9"/>
      <c r="J291" s="9"/>
      <c r="K291" s="21"/>
      <c r="L291" s="21"/>
      <c r="Q291">
        <f>ROUND((Source!BZ314/100)*ROUND((Source!AF314*Source!AV314)*Source!I314, 2), 2)</f>
        <v>2917.08</v>
      </c>
      <c r="R291">
        <f>Source!X314</f>
        <v>2917.08</v>
      </c>
      <c r="S291">
        <f>ROUND((Source!CA314/100)*ROUND((Source!AF314*Source!AV314)*Source!I314, 2), 2)</f>
        <v>416.73</v>
      </c>
      <c r="T291">
        <f>Source!Y314</f>
        <v>416.73</v>
      </c>
      <c r="U291">
        <f>ROUND((175/100)*ROUND((Source!AE314*Source!AV314)*Source!I314, 2), 2)</f>
        <v>7.0000000000000007E-2</v>
      </c>
      <c r="V291">
        <f>ROUND((108/100)*ROUND(Source!CS314*Source!I314, 2), 2)</f>
        <v>0.04</v>
      </c>
    </row>
    <row r="292" spans="1:22" ht="14.25" x14ac:dyDescent="0.2">
      <c r="A292" s="18"/>
      <c r="B292" s="18"/>
      <c r="C292" s="18"/>
      <c r="D292" s="18" t="s">
        <v>884</v>
      </c>
      <c r="E292" s="19"/>
      <c r="F292" s="9"/>
      <c r="G292" s="21">
        <f>Source!AO314</f>
        <v>2083.63</v>
      </c>
      <c r="H292" s="20" t="str">
        <f>Source!DG314</f>
        <v>)*2</v>
      </c>
      <c r="I292" s="9">
        <f>Source!AV314</f>
        <v>1</v>
      </c>
      <c r="J292" s="9">
        <f>IF(Source!BA314&lt;&gt; 0, Source!BA314, 1)</f>
        <v>1</v>
      </c>
      <c r="K292" s="21">
        <f>Source!S314</f>
        <v>4167.26</v>
      </c>
      <c r="L292" s="21"/>
    </row>
    <row r="293" spans="1:22" ht="14.25" x14ac:dyDescent="0.2">
      <c r="A293" s="18"/>
      <c r="B293" s="18"/>
      <c r="C293" s="18"/>
      <c r="D293" s="18" t="s">
        <v>885</v>
      </c>
      <c r="E293" s="19"/>
      <c r="F293" s="9"/>
      <c r="G293" s="21">
        <f>Source!AM314</f>
        <v>1.79</v>
      </c>
      <c r="H293" s="20" t="str">
        <f>Source!DE314</f>
        <v>)*2</v>
      </c>
      <c r="I293" s="9">
        <f>Source!AV314</f>
        <v>1</v>
      </c>
      <c r="J293" s="9">
        <f>IF(Source!BB314&lt;&gt; 0, Source!BB314, 1)</f>
        <v>1</v>
      </c>
      <c r="K293" s="21">
        <f>Source!Q314</f>
        <v>3.58</v>
      </c>
      <c r="L293" s="21"/>
    </row>
    <row r="294" spans="1:22" ht="14.25" x14ac:dyDescent="0.2">
      <c r="A294" s="18"/>
      <c r="B294" s="18"/>
      <c r="C294" s="18"/>
      <c r="D294" s="18" t="s">
        <v>892</v>
      </c>
      <c r="E294" s="19"/>
      <c r="F294" s="9"/>
      <c r="G294" s="21">
        <f>Source!AN314</f>
        <v>0.02</v>
      </c>
      <c r="H294" s="20" t="str">
        <f>Source!DF314</f>
        <v>)*2</v>
      </c>
      <c r="I294" s="9">
        <f>Source!AV314</f>
        <v>1</v>
      </c>
      <c r="J294" s="9">
        <f>IF(Source!BS314&lt;&gt; 0, Source!BS314, 1)</f>
        <v>1</v>
      </c>
      <c r="K294" s="26">
        <f>Source!R314</f>
        <v>0.04</v>
      </c>
      <c r="L294" s="21"/>
    </row>
    <row r="295" spans="1:22" ht="14.25" x14ac:dyDescent="0.2">
      <c r="A295" s="18"/>
      <c r="B295" s="18"/>
      <c r="C295" s="18"/>
      <c r="D295" s="18" t="s">
        <v>886</v>
      </c>
      <c r="E295" s="19"/>
      <c r="F295" s="9"/>
      <c r="G295" s="21">
        <f>Source!AL314</f>
        <v>10.08</v>
      </c>
      <c r="H295" s="20" t="str">
        <f>Source!DD314</f>
        <v>)*2</v>
      </c>
      <c r="I295" s="9">
        <f>Source!AW314</f>
        <v>1</v>
      </c>
      <c r="J295" s="9">
        <f>IF(Source!BC314&lt;&gt; 0, Source!BC314, 1)</f>
        <v>1</v>
      </c>
      <c r="K295" s="21">
        <f>Source!P314</f>
        <v>20.16</v>
      </c>
      <c r="L295" s="21"/>
    </row>
    <row r="296" spans="1:22" ht="14.25" x14ac:dyDescent="0.2">
      <c r="A296" s="18"/>
      <c r="B296" s="18"/>
      <c r="C296" s="18"/>
      <c r="D296" s="18" t="s">
        <v>887</v>
      </c>
      <c r="E296" s="19" t="s">
        <v>888</v>
      </c>
      <c r="F296" s="9">
        <f>Source!AT314</f>
        <v>70</v>
      </c>
      <c r="G296" s="21"/>
      <c r="H296" s="20"/>
      <c r="I296" s="9"/>
      <c r="J296" s="9"/>
      <c r="K296" s="21">
        <f>SUM(R291:R295)</f>
        <v>2917.08</v>
      </c>
      <c r="L296" s="21"/>
    </row>
    <row r="297" spans="1:22" ht="14.25" x14ac:dyDescent="0.2">
      <c r="A297" s="18"/>
      <c r="B297" s="18"/>
      <c r="C297" s="18"/>
      <c r="D297" s="18" t="s">
        <v>889</v>
      </c>
      <c r="E297" s="19" t="s">
        <v>888</v>
      </c>
      <c r="F297" s="9">
        <f>Source!AU314</f>
        <v>10</v>
      </c>
      <c r="G297" s="21"/>
      <c r="H297" s="20"/>
      <c r="I297" s="9"/>
      <c r="J297" s="9"/>
      <c r="K297" s="21">
        <f>SUM(T291:T296)</f>
        <v>416.73</v>
      </c>
      <c r="L297" s="21"/>
    </row>
    <row r="298" spans="1:22" ht="14.25" x14ac:dyDescent="0.2">
      <c r="A298" s="18"/>
      <c r="B298" s="18"/>
      <c r="C298" s="18"/>
      <c r="D298" s="18" t="s">
        <v>893</v>
      </c>
      <c r="E298" s="19" t="s">
        <v>888</v>
      </c>
      <c r="F298" s="9">
        <f>108</f>
        <v>108</v>
      </c>
      <c r="G298" s="21"/>
      <c r="H298" s="20"/>
      <c r="I298" s="9"/>
      <c r="J298" s="9"/>
      <c r="K298" s="21">
        <f>SUM(V291:V297)</f>
        <v>0.04</v>
      </c>
      <c r="L298" s="21"/>
    </row>
    <row r="299" spans="1:22" ht="14.25" x14ac:dyDescent="0.2">
      <c r="A299" s="18"/>
      <c r="B299" s="18"/>
      <c r="C299" s="18"/>
      <c r="D299" s="18" t="s">
        <v>890</v>
      </c>
      <c r="E299" s="19" t="s">
        <v>891</v>
      </c>
      <c r="F299" s="9">
        <f>Source!AQ314</f>
        <v>3.14</v>
      </c>
      <c r="G299" s="21"/>
      <c r="H299" s="20" t="str">
        <f>Source!DI314</f>
        <v>)*2</v>
      </c>
      <c r="I299" s="9">
        <f>Source!AV314</f>
        <v>1</v>
      </c>
      <c r="J299" s="9"/>
      <c r="K299" s="21"/>
      <c r="L299" s="21">
        <f>Source!U314</f>
        <v>6.28</v>
      </c>
    </row>
    <row r="300" spans="1:22" ht="15" x14ac:dyDescent="0.25">
      <c r="A300" s="24"/>
      <c r="B300" s="24"/>
      <c r="C300" s="24"/>
      <c r="D300" s="24"/>
      <c r="E300" s="24"/>
      <c r="F300" s="24"/>
      <c r="G300" s="24"/>
      <c r="H300" s="24"/>
      <c r="I300" s="24"/>
      <c r="J300" s="41">
        <f>K292+K293+K295+K296+K297+K298</f>
        <v>7524.8499999999995</v>
      </c>
      <c r="K300" s="41"/>
      <c r="L300" s="25">
        <f>IF(Source!I314&lt;&gt;0, ROUND(J300/Source!I314, 2), 0)</f>
        <v>7524.85</v>
      </c>
      <c r="P300" s="23">
        <f>J300</f>
        <v>7524.8499999999995</v>
      </c>
    </row>
    <row r="301" spans="1:22" ht="42.75" x14ac:dyDescent="0.2">
      <c r="A301" s="18">
        <v>27</v>
      </c>
      <c r="B301" s="18">
        <v>27</v>
      </c>
      <c r="C301" s="18" t="str">
        <f>Source!F318</f>
        <v>1.18-2403-21-4/1</v>
      </c>
      <c r="D301" s="18" t="str">
        <f>Source!G318</f>
        <v>Техническое обслуживание приточных установок производительностью до 5000 м3/ч - ежеквартальное</v>
      </c>
      <c r="E301" s="19" t="str">
        <f>Source!H318</f>
        <v>установка</v>
      </c>
      <c r="F301" s="9">
        <f>Source!I318</f>
        <v>1</v>
      </c>
      <c r="G301" s="21"/>
      <c r="H301" s="20"/>
      <c r="I301" s="9"/>
      <c r="J301" s="9"/>
      <c r="K301" s="21"/>
      <c r="L301" s="21"/>
      <c r="Q301">
        <f>ROUND((Source!BZ318/100)*ROUND((Source!AF318*Source!AV318)*Source!I318, 2), 2)</f>
        <v>2917.08</v>
      </c>
      <c r="R301">
        <f>Source!X318</f>
        <v>2917.08</v>
      </c>
      <c r="S301">
        <f>ROUND((Source!CA318/100)*ROUND((Source!AF318*Source!AV318)*Source!I318, 2), 2)</f>
        <v>416.73</v>
      </c>
      <c r="T301">
        <f>Source!Y318</f>
        <v>416.73</v>
      </c>
      <c r="U301">
        <f>ROUND((175/100)*ROUND((Source!AE318*Source!AV318)*Source!I318, 2), 2)</f>
        <v>7.0000000000000007E-2</v>
      </c>
      <c r="V301">
        <f>ROUND((108/100)*ROUND(Source!CS318*Source!I318, 2), 2)</f>
        <v>0.04</v>
      </c>
    </row>
    <row r="302" spans="1:22" ht="14.25" x14ac:dyDescent="0.2">
      <c r="A302" s="18"/>
      <c r="B302" s="18"/>
      <c r="C302" s="18"/>
      <c r="D302" s="18" t="s">
        <v>884</v>
      </c>
      <c r="E302" s="19"/>
      <c r="F302" s="9"/>
      <c r="G302" s="21">
        <f>Source!AO318</f>
        <v>2083.63</v>
      </c>
      <c r="H302" s="20" t="str">
        <f>Source!DG318</f>
        <v>)*2</v>
      </c>
      <c r="I302" s="9">
        <f>Source!AV318</f>
        <v>1</v>
      </c>
      <c r="J302" s="9">
        <f>IF(Source!BA318&lt;&gt; 0, Source!BA318, 1)</f>
        <v>1</v>
      </c>
      <c r="K302" s="21">
        <f>Source!S318</f>
        <v>4167.26</v>
      </c>
      <c r="L302" s="21"/>
    </row>
    <row r="303" spans="1:22" ht="14.25" x14ac:dyDescent="0.2">
      <c r="A303" s="18"/>
      <c r="B303" s="18"/>
      <c r="C303" s="18"/>
      <c r="D303" s="18" t="s">
        <v>885</v>
      </c>
      <c r="E303" s="19"/>
      <c r="F303" s="9"/>
      <c r="G303" s="21">
        <f>Source!AM318</f>
        <v>1.79</v>
      </c>
      <c r="H303" s="20" t="str">
        <f>Source!DE318</f>
        <v>)*2</v>
      </c>
      <c r="I303" s="9">
        <f>Source!AV318</f>
        <v>1</v>
      </c>
      <c r="J303" s="9">
        <f>IF(Source!BB318&lt;&gt; 0, Source!BB318, 1)</f>
        <v>1</v>
      </c>
      <c r="K303" s="21">
        <f>Source!Q318</f>
        <v>3.58</v>
      </c>
      <c r="L303" s="21"/>
    </row>
    <row r="304" spans="1:22" ht="14.25" x14ac:dyDescent="0.2">
      <c r="A304" s="18"/>
      <c r="B304" s="18"/>
      <c r="C304" s="18"/>
      <c r="D304" s="18" t="s">
        <v>892</v>
      </c>
      <c r="E304" s="19"/>
      <c r="F304" s="9"/>
      <c r="G304" s="21">
        <f>Source!AN318</f>
        <v>0.02</v>
      </c>
      <c r="H304" s="20" t="str">
        <f>Source!DF318</f>
        <v>)*2</v>
      </c>
      <c r="I304" s="9">
        <f>Source!AV318</f>
        <v>1</v>
      </c>
      <c r="J304" s="9">
        <f>IF(Source!BS318&lt;&gt; 0, Source!BS318, 1)</f>
        <v>1</v>
      </c>
      <c r="K304" s="26">
        <f>Source!R318</f>
        <v>0.04</v>
      </c>
      <c r="L304" s="21"/>
    </row>
    <row r="305" spans="1:22" ht="14.25" x14ac:dyDescent="0.2">
      <c r="A305" s="18"/>
      <c r="B305" s="18"/>
      <c r="C305" s="18"/>
      <c r="D305" s="18" t="s">
        <v>886</v>
      </c>
      <c r="E305" s="19"/>
      <c r="F305" s="9"/>
      <c r="G305" s="21">
        <f>Source!AL318</f>
        <v>10.08</v>
      </c>
      <c r="H305" s="20" t="str">
        <f>Source!DD318</f>
        <v>)*2</v>
      </c>
      <c r="I305" s="9">
        <f>Source!AW318</f>
        <v>1</v>
      </c>
      <c r="J305" s="9">
        <f>IF(Source!BC318&lt;&gt; 0, Source!BC318, 1)</f>
        <v>1</v>
      </c>
      <c r="K305" s="21">
        <f>Source!P318</f>
        <v>20.16</v>
      </c>
      <c r="L305" s="21"/>
    </row>
    <row r="306" spans="1:22" ht="14.25" x14ac:dyDescent="0.2">
      <c r="A306" s="18"/>
      <c r="B306" s="18"/>
      <c r="C306" s="18"/>
      <c r="D306" s="18" t="s">
        <v>887</v>
      </c>
      <c r="E306" s="19" t="s">
        <v>888</v>
      </c>
      <c r="F306" s="9">
        <f>Source!AT318</f>
        <v>70</v>
      </c>
      <c r="G306" s="21"/>
      <c r="H306" s="20"/>
      <c r="I306" s="9"/>
      <c r="J306" s="9"/>
      <c r="K306" s="21">
        <f>SUM(R301:R305)</f>
        <v>2917.08</v>
      </c>
      <c r="L306" s="21"/>
    </row>
    <row r="307" spans="1:22" ht="14.25" x14ac:dyDescent="0.2">
      <c r="A307" s="18"/>
      <c r="B307" s="18"/>
      <c r="C307" s="18"/>
      <c r="D307" s="18" t="s">
        <v>889</v>
      </c>
      <c r="E307" s="19" t="s">
        <v>888</v>
      </c>
      <c r="F307" s="9">
        <f>Source!AU318</f>
        <v>10</v>
      </c>
      <c r="G307" s="21"/>
      <c r="H307" s="20"/>
      <c r="I307" s="9"/>
      <c r="J307" s="9"/>
      <c r="K307" s="21">
        <f>SUM(T301:T306)</f>
        <v>416.73</v>
      </c>
      <c r="L307" s="21"/>
    </row>
    <row r="308" spans="1:22" ht="14.25" x14ac:dyDescent="0.2">
      <c r="A308" s="18"/>
      <c r="B308" s="18"/>
      <c r="C308" s="18"/>
      <c r="D308" s="18" t="s">
        <v>893</v>
      </c>
      <c r="E308" s="19" t="s">
        <v>888</v>
      </c>
      <c r="F308" s="9">
        <f>108</f>
        <v>108</v>
      </c>
      <c r="G308" s="21"/>
      <c r="H308" s="20"/>
      <c r="I308" s="9"/>
      <c r="J308" s="9"/>
      <c r="K308" s="21">
        <f>SUM(V301:V307)</f>
        <v>0.04</v>
      </c>
      <c r="L308" s="21"/>
    </row>
    <row r="309" spans="1:22" ht="14.25" x14ac:dyDescent="0.2">
      <c r="A309" s="18"/>
      <c r="B309" s="18"/>
      <c r="C309" s="18"/>
      <c r="D309" s="18" t="s">
        <v>890</v>
      </c>
      <c r="E309" s="19" t="s">
        <v>891</v>
      </c>
      <c r="F309" s="9">
        <f>Source!AQ318</f>
        <v>3.14</v>
      </c>
      <c r="G309" s="21"/>
      <c r="H309" s="20" t="str">
        <f>Source!DI318</f>
        <v>)*2</v>
      </c>
      <c r="I309" s="9">
        <f>Source!AV318</f>
        <v>1</v>
      </c>
      <c r="J309" s="9"/>
      <c r="K309" s="21"/>
      <c r="L309" s="21">
        <f>Source!U318</f>
        <v>6.28</v>
      </c>
    </row>
    <row r="310" spans="1:22" ht="15" x14ac:dyDescent="0.25">
      <c r="A310" s="24"/>
      <c r="B310" s="24"/>
      <c r="C310" s="24"/>
      <c r="D310" s="24"/>
      <c r="E310" s="24"/>
      <c r="F310" s="24"/>
      <c r="G310" s="24"/>
      <c r="H310" s="24"/>
      <c r="I310" s="24"/>
      <c r="J310" s="41">
        <f>K302+K303+K305+K306+K307+K308</f>
        <v>7524.8499999999995</v>
      </c>
      <c r="K310" s="41"/>
      <c r="L310" s="25">
        <f>IF(Source!I318&lt;&gt;0, ROUND(J310/Source!I318, 2), 0)</f>
        <v>7524.85</v>
      </c>
      <c r="P310" s="23">
        <f>J310</f>
        <v>7524.8499999999995</v>
      </c>
    </row>
    <row r="311" spans="1:22" ht="42.75" x14ac:dyDescent="0.2">
      <c r="A311" s="18">
        <v>28</v>
      </c>
      <c r="B311" s="18">
        <v>28</v>
      </c>
      <c r="C311" s="18" t="str">
        <f>Source!F321</f>
        <v>1.18-2403-21-4/1</v>
      </c>
      <c r="D311" s="18" t="str">
        <f>Source!G321</f>
        <v>Техническое обслуживание приточных установок производительностью до 5000 м3/ч - ежеквартальное</v>
      </c>
      <c r="E311" s="19" t="str">
        <f>Source!H321</f>
        <v>установка</v>
      </c>
      <c r="F311" s="9">
        <f>Source!I321</f>
        <v>1</v>
      </c>
      <c r="G311" s="21"/>
      <c r="H311" s="20"/>
      <c r="I311" s="9"/>
      <c r="J311" s="9"/>
      <c r="K311" s="21"/>
      <c r="L311" s="21"/>
      <c r="Q311">
        <f>ROUND((Source!BZ321/100)*ROUND((Source!AF321*Source!AV321)*Source!I321, 2), 2)</f>
        <v>2917.08</v>
      </c>
      <c r="R311">
        <f>Source!X321</f>
        <v>2917.08</v>
      </c>
      <c r="S311">
        <f>ROUND((Source!CA321/100)*ROUND((Source!AF321*Source!AV321)*Source!I321, 2), 2)</f>
        <v>416.73</v>
      </c>
      <c r="T311">
        <f>Source!Y321</f>
        <v>416.73</v>
      </c>
      <c r="U311">
        <f>ROUND((175/100)*ROUND((Source!AE321*Source!AV321)*Source!I321, 2), 2)</f>
        <v>7.0000000000000007E-2</v>
      </c>
      <c r="V311">
        <f>ROUND((108/100)*ROUND(Source!CS321*Source!I321, 2), 2)</f>
        <v>0.04</v>
      </c>
    </row>
    <row r="312" spans="1:22" ht="14.25" x14ac:dyDescent="0.2">
      <c r="A312" s="18"/>
      <c r="B312" s="18"/>
      <c r="C312" s="18"/>
      <c r="D312" s="18" t="s">
        <v>884</v>
      </c>
      <c r="E312" s="19"/>
      <c r="F312" s="9"/>
      <c r="G312" s="21">
        <f>Source!AO321</f>
        <v>2083.63</v>
      </c>
      <c r="H312" s="20" t="str">
        <f>Source!DG321</f>
        <v>)*2</v>
      </c>
      <c r="I312" s="9">
        <f>Source!AV321</f>
        <v>1</v>
      </c>
      <c r="J312" s="9">
        <f>IF(Source!BA321&lt;&gt; 0, Source!BA321, 1)</f>
        <v>1</v>
      </c>
      <c r="K312" s="21">
        <f>Source!S321</f>
        <v>4167.26</v>
      </c>
      <c r="L312" s="21"/>
    </row>
    <row r="313" spans="1:22" ht="14.25" x14ac:dyDescent="0.2">
      <c r="A313" s="18"/>
      <c r="B313" s="18"/>
      <c r="C313" s="18"/>
      <c r="D313" s="18" t="s">
        <v>885</v>
      </c>
      <c r="E313" s="19"/>
      <c r="F313" s="9"/>
      <c r="G313" s="21">
        <f>Source!AM321</f>
        <v>1.79</v>
      </c>
      <c r="H313" s="20" t="str">
        <f>Source!DE321</f>
        <v>)*2</v>
      </c>
      <c r="I313" s="9">
        <f>Source!AV321</f>
        <v>1</v>
      </c>
      <c r="J313" s="9">
        <f>IF(Source!BB321&lt;&gt; 0, Source!BB321, 1)</f>
        <v>1</v>
      </c>
      <c r="K313" s="21">
        <f>Source!Q321</f>
        <v>3.58</v>
      </c>
      <c r="L313" s="21"/>
    </row>
    <row r="314" spans="1:22" ht="14.25" x14ac:dyDescent="0.2">
      <c r="A314" s="18"/>
      <c r="B314" s="18"/>
      <c r="C314" s="18"/>
      <c r="D314" s="18" t="s">
        <v>892</v>
      </c>
      <c r="E314" s="19"/>
      <c r="F314" s="9"/>
      <c r="G314" s="21">
        <f>Source!AN321</f>
        <v>0.02</v>
      </c>
      <c r="H314" s="20" t="str">
        <f>Source!DF321</f>
        <v>)*2</v>
      </c>
      <c r="I314" s="9">
        <f>Source!AV321</f>
        <v>1</v>
      </c>
      <c r="J314" s="9">
        <f>IF(Source!BS321&lt;&gt; 0, Source!BS321, 1)</f>
        <v>1</v>
      </c>
      <c r="K314" s="26">
        <f>Source!R321</f>
        <v>0.04</v>
      </c>
      <c r="L314" s="21"/>
    </row>
    <row r="315" spans="1:22" ht="14.25" x14ac:dyDescent="0.2">
      <c r="A315" s="18"/>
      <c r="B315" s="18"/>
      <c r="C315" s="18"/>
      <c r="D315" s="18" t="s">
        <v>886</v>
      </c>
      <c r="E315" s="19"/>
      <c r="F315" s="9"/>
      <c r="G315" s="21">
        <f>Source!AL321</f>
        <v>10.08</v>
      </c>
      <c r="H315" s="20" t="str">
        <f>Source!DD321</f>
        <v>)*2</v>
      </c>
      <c r="I315" s="9">
        <f>Source!AW321</f>
        <v>1</v>
      </c>
      <c r="J315" s="9">
        <f>IF(Source!BC321&lt;&gt; 0, Source!BC321, 1)</f>
        <v>1</v>
      </c>
      <c r="K315" s="21">
        <f>Source!P321</f>
        <v>20.16</v>
      </c>
      <c r="L315" s="21"/>
    </row>
    <row r="316" spans="1:22" ht="14.25" x14ac:dyDescent="0.2">
      <c r="A316" s="18"/>
      <c r="B316" s="18"/>
      <c r="C316" s="18"/>
      <c r="D316" s="18" t="s">
        <v>887</v>
      </c>
      <c r="E316" s="19" t="s">
        <v>888</v>
      </c>
      <c r="F316" s="9">
        <f>Source!AT321</f>
        <v>70</v>
      </c>
      <c r="G316" s="21"/>
      <c r="H316" s="20"/>
      <c r="I316" s="9"/>
      <c r="J316" s="9"/>
      <c r="K316" s="21">
        <f>SUM(R311:R315)</f>
        <v>2917.08</v>
      </c>
      <c r="L316" s="21"/>
    </row>
    <row r="317" spans="1:22" ht="14.25" x14ac:dyDescent="0.2">
      <c r="A317" s="18"/>
      <c r="B317" s="18"/>
      <c r="C317" s="18"/>
      <c r="D317" s="18" t="s">
        <v>889</v>
      </c>
      <c r="E317" s="19" t="s">
        <v>888</v>
      </c>
      <c r="F317" s="9">
        <f>Source!AU321</f>
        <v>10</v>
      </c>
      <c r="G317" s="21"/>
      <c r="H317" s="20"/>
      <c r="I317" s="9"/>
      <c r="J317" s="9"/>
      <c r="K317" s="21">
        <f>SUM(T311:T316)</f>
        <v>416.73</v>
      </c>
      <c r="L317" s="21"/>
    </row>
    <row r="318" spans="1:22" ht="14.25" x14ac:dyDescent="0.2">
      <c r="A318" s="18"/>
      <c r="B318" s="18"/>
      <c r="C318" s="18"/>
      <c r="D318" s="18" t="s">
        <v>893</v>
      </c>
      <c r="E318" s="19" t="s">
        <v>888</v>
      </c>
      <c r="F318" s="9">
        <f>108</f>
        <v>108</v>
      </c>
      <c r="G318" s="21"/>
      <c r="H318" s="20"/>
      <c r="I318" s="9"/>
      <c r="J318" s="9"/>
      <c r="K318" s="21">
        <f>SUM(V311:V317)</f>
        <v>0.04</v>
      </c>
      <c r="L318" s="21"/>
    </row>
    <row r="319" spans="1:22" ht="14.25" x14ac:dyDescent="0.2">
      <c r="A319" s="18"/>
      <c r="B319" s="18"/>
      <c r="C319" s="18"/>
      <c r="D319" s="18" t="s">
        <v>890</v>
      </c>
      <c r="E319" s="19" t="s">
        <v>891</v>
      </c>
      <c r="F319" s="9">
        <f>Source!AQ321</f>
        <v>3.14</v>
      </c>
      <c r="G319" s="21"/>
      <c r="H319" s="20" t="str">
        <f>Source!DI321</f>
        <v>)*2</v>
      </c>
      <c r="I319" s="9">
        <f>Source!AV321</f>
        <v>1</v>
      </c>
      <c r="J319" s="9"/>
      <c r="K319" s="21"/>
      <c r="L319" s="21">
        <f>Source!U321</f>
        <v>6.28</v>
      </c>
    </row>
    <row r="320" spans="1:22" ht="15" x14ac:dyDescent="0.25">
      <c r="A320" s="24"/>
      <c r="B320" s="24"/>
      <c r="C320" s="24"/>
      <c r="D320" s="24"/>
      <c r="E320" s="24"/>
      <c r="F320" s="24"/>
      <c r="G320" s="24"/>
      <c r="H320" s="24"/>
      <c r="I320" s="24"/>
      <c r="J320" s="41">
        <f>K312+K313+K315+K316+K317+K318</f>
        <v>7524.8499999999995</v>
      </c>
      <c r="K320" s="41"/>
      <c r="L320" s="25">
        <f>IF(Source!I321&lt;&gt;0, ROUND(J320/Source!I321, 2), 0)</f>
        <v>7524.85</v>
      </c>
      <c r="P320" s="23">
        <f>J320</f>
        <v>7524.8499999999995</v>
      </c>
    </row>
    <row r="321" spans="1:22" ht="42.75" x14ac:dyDescent="0.2">
      <c r="A321" s="18">
        <v>29</v>
      </c>
      <c r="B321" s="18">
        <v>29</v>
      </c>
      <c r="C321" s="18" t="str">
        <f>Source!F326</f>
        <v>1.18-2403-21-4/1</v>
      </c>
      <c r="D321" s="18" t="str">
        <f>Source!G326</f>
        <v>Техническое обслуживание приточных установок производительностью до 5000 м3/ч - ежеквартальное</v>
      </c>
      <c r="E321" s="19" t="str">
        <f>Source!H326</f>
        <v>установка</v>
      </c>
      <c r="F321" s="9">
        <f>Source!I326</f>
        <v>2</v>
      </c>
      <c r="G321" s="21"/>
      <c r="H321" s="20"/>
      <c r="I321" s="9"/>
      <c r="J321" s="9"/>
      <c r="K321" s="21"/>
      <c r="L321" s="21"/>
      <c r="Q321">
        <f>ROUND((Source!BZ326/100)*ROUND((Source!AF326*Source!AV326)*Source!I326, 2), 2)</f>
        <v>5834.16</v>
      </c>
      <c r="R321">
        <f>Source!X326</f>
        <v>5834.16</v>
      </c>
      <c r="S321">
        <f>ROUND((Source!CA326/100)*ROUND((Source!AF326*Source!AV326)*Source!I326, 2), 2)</f>
        <v>833.45</v>
      </c>
      <c r="T321">
        <f>Source!Y326</f>
        <v>833.45</v>
      </c>
      <c r="U321">
        <f>ROUND((175/100)*ROUND((Source!AE326*Source!AV326)*Source!I326, 2), 2)</f>
        <v>0.14000000000000001</v>
      </c>
      <c r="V321">
        <f>ROUND((108/100)*ROUND(Source!CS326*Source!I326, 2), 2)</f>
        <v>0.09</v>
      </c>
    </row>
    <row r="322" spans="1:22" ht="14.25" x14ac:dyDescent="0.2">
      <c r="A322" s="18"/>
      <c r="B322" s="18"/>
      <c r="C322" s="18"/>
      <c r="D322" s="18" t="s">
        <v>884</v>
      </c>
      <c r="E322" s="19"/>
      <c r="F322" s="9"/>
      <c r="G322" s="21">
        <f>Source!AO326</f>
        <v>2083.63</v>
      </c>
      <c r="H322" s="20" t="str">
        <f>Source!DG326</f>
        <v>)*2</v>
      </c>
      <c r="I322" s="9">
        <f>Source!AV326</f>
        <v>1</v>
      </c>
      <c r="J322" s="9">
        <f>IF(Source!BA326&lt;&gt; 0, Source!BA326, 1)</f>
        <v>1</v>
      </c>
      <c r="K322" s="21">
        <f>Source!S326</f>
        <v>8334.52</v>
      </c>
      <c r="L322" s="21"/>
    </row>
    <row r="323" spans="1:22" ht="14.25" x14ac:dyDescent="0.2">
      <c r="A323" s="18"/>
      <c r="B323" s="18"/>
      <c r="C323" s="18"/>
      <c r="D323" s="18" t="s">
        <v>885</v>
      </c>
      <c r="E323" s="19"/>
      <c r="F323" s="9"/>
      <c r="G323" s="21">
        <f>Source!AM326</f>
        <v>1.79</v>
      </c>
      <c r="H323" s="20" t="str">
        <f>Source!DE326</f>
        <v>)*2</v>
      </c>
      <c r="I323" s="9">
        <f>Source!AV326</f>
        <v>1</v>
      </c>
      <c r="J323" s="9">
        <f>IF(Source!BB326&lt;&gt; 0, Source!BB326, 1)</f>
        <v>1</v>
      </c>
      <c r="K323" s="21">
        <f>Source!Q326</f>
        <v>7.16</v>
      </c>
      <c r="L323" s="21"/>
    </row>
    <row r="324" spans="1:22" ht="14.25" x14ac:dyDescent="0.2">
      <c r="A324" s="18"/>
      <c r="B324" s="18"/>
      <c r="C324" s="18"/>
      <c r="D324" s="18" t="s">
        <v>892</v>
      </c>
      <c r="E324" s="19"/>
      <c r="F324" s="9"/>
      <c r="G324" s="21">
        <f>Source!AN326</f>
        <v>0.02</v>
      </c>
      <c r="H324" s="20" t="str">
        <f>Source!DF326</f>
        <v>)*2</v>
      </c>
      <c r="I324" s="9">
        <f>Source!AV326</f>
        <v>1</v>
      </c>
      <c r="J324" s="9">
        <f>IF(Source!BS326&lt;&gt; 0, Source!BS326, 1)</f>
        <v>1</v>
      </c>
      <c r="K324" s="26">
        <f>Source!R326</f>
        <v>0.08</v>
      </c>
      <c r="L324" s="21"/>
    </row>
    <row r="325" spans="1:22" ht="14.25" x14ac:dyDescent="0.2">
      <c r="A325" s="18"/>
      <c r="B325" s="18"/>
      <c r="C325" s="18"/>
      <c r="D325" s="18" t="s">
        <v>886</v>
      </c>
      <c r="E325" s="19"/>
      <c r="F325" s="9"/>
      <c r="G325" s="21">
        <f>Source!AL326</f>
        <v>10.08</v>
      </c>
      <c r="H325" s="20" t="str">
        <f>Source!DD326</f>
        <v>)*2</v>
      </c>
      <c r="I325" s="9">
        <f>Source!AW326</f>
        <v>1</v>
      </c>
      <c r="J325" s="9">
        <f>IF(Source!BC326&lt;&gt; 0, Source!BC326, 1)</f>
        <v>1</v>
      </c>
      <c r="K325" s="21">
        <f>Source!P326</f>
        <v>40.32</v>
      </c>
      <c r="L325" s="21"/>
    </row>
    <row r="326" spans="1:22" ht="14.25" x14ac:dyDescent="0.2">
      <c r="A326" s="18"/>
      <c r="B326" s="18"/>
      <c r="C326" s="18"/>
      <c r="D326" s="18" t="s">
        <v>887</v>
      </c>
      <c r="E326" s="19" t="s">
        <v>888</v>
      </c>
      <c r="F326" s="9">
        <f>Source!AT326</f>
        <v>70</v>
      </c>
      <c r="G326" s="21"/>
      <c r="H326" s="20"/>
      <c r="I326" s="9"/>
      <c r="J326" s="9"/>
      <c r="K326" s="21">
        <f>SUM(R321:R325)</f>
        <v>5834.16</v>
      </c>
      <c r="L326" s="21"/>
    </row>
    <row r="327" spans="1:22" ht="14.25" x14ac:dyDescent="0.2">
      <c r="A327" s="18"/>
      <c r="B327" s="18"/>
      <c r="C327" s="18"/>
      <c r="D327" s="18" t="s">
        <v>889</v>
      </c>
      <c r="E327" s="19" t="s">
        <v>888</v>
      </c>
      <c r="F327" s="9">
        <f>Source!AU326</f>
        <v>10</v>
      </c>
      <c r="G327" s="21"/>
      <c r="H327" s="20"/>
      <c r="I327" s="9"/>
      <c r="J327" s="9"/>
      <c r="K327" s="21">
        <f>SUM(T321:T326)</f>
        <v>833.45</v>
      </c>
      <c r="L327" s="21"/>
    </row>
    <row r="328" spans="1:22" ht="14.25" x14ac:dyDescent="0.2">
      <c r="A328" s="18"/>
      <c r="B328" s="18"/>
      <c r="C328" s="18"/>
      <c r="D328" s="18" t="s">
        <v>893</v>
      </c>
      <c r="E328" s="19" t="s">
        <v>888</v>
      </c>
      <c r="F328" s="9">
        <f>108</f>
        <v>108</v>
      </c>
      <c r="G328" s="21"/>
      <c r="H328" s="20"/>
      <c r="I328" s="9"/>
      <c r="J328" s="9"/>
      <c r="K328" s="21">
        <f>SUM(V321:V327)</f>
        <v>0.09</v>
      </c>
      <c r="L328" s="21"/>
    </row>
    <row r="329" spans="1:22" ht="14.25" x14ac:dyDescent="0.2">
      <c r="A329" s="18"/>
      <c r="B329" s="18"/>
      <c r="C329" s="18"/>
      <c r="D329" s="18" t="s">
        <v>890</v>
      </c>
      <c r="E329" s="19" t="s">
        <v>891</v>
      </c>
      <c r="F329" s="9">
        <f>Source!AQ326</f>
        <v>3.14</v>
      </c>
      <c r="G329" s="21"/>
      <c r="H329" s="20" t="str">
        <f>Source!DI326</f>
        <v>)*2</v>
      </c>
      <c r="I329" s="9">
        <f>Source!AV326</f>
        <v>1</v>
      </c>
      <c r="J329" s="9"/>
      <c r="K329" s="21"/>
      <c r="L329" s="21">
        <f>Source!U326</f>
        <v>12.56</v>
      </c>
    </row>
    <row r="330" spans="1:22" ht="15" x14ac:dyDescent="0.25">
      <c r="A330" s="24"/>
      <c r="B330" s="24"/>
      <c r="C330" s="24"/>
      <c r="D330" s="24"/>
      <c r="E330" s="24"/>
      <c r="F330" s="24"/>
      <c r="G330" s="24"/>
      <c r="H330" s="24"/>
      <c r="I330" s="24"/>
      <c r="J330" s="41">
        <f>K322+K323+K325+K326+K327+K328</f>
        <v>15049.7</v>
      </c>
      <c r="K330" s="41"/>
      <c r="L330" s="25">
        <f>IF(Source!I326&lt;&gt;0, ROUND(J330/Source!I326, 2), 0)</f>
        <v>7524.85</v>
      </c>
      <c r="P330" s="23">
        <f>J330</f>
        <v>15049.7</v>
      </c>
    </row>
    <row r="331" spans="1:22" ht="42.75" x14ac:dyDescent="0.2">
      <c r="A331" s="18">
        <v>30</v>
      </c>
      <c r="B331" s="18">
        <v>30</v>
      </c>
      <c r="C331" s="18" t="str">
        <f>Source!F330</f>
        <v>1.18-2403-20-3/1</v>
      </c>
      <c r="D331" s="18" t="str">
        <f>Source!G330</f>
        <v>Техническое обслуживание вытяжных установок производительностью до 5000 м3/ч - ежеквартальное</v>
      </c>
      <c r="E331" s="19" t="str">
        <f>Source!H330</f>
        <v>установка</v>
      </c>
      <c r="F331" s="9">
        <f>Source!I330</f>
        <v>1</v>
      </c>
      <c r="G331" s="21"/>
      <c r="H331" s="20"/>
      <c r="I331" s="9"/>
      <c r="J331" s="9"/>
      <c r="K331" s="21"/>
      <c r="L331" s="21"/>
      <c r="Q331">
        <f>ROUND((Source!BZ330/100)*ROUND((Source!AF330*Source!AV330)*Source!I330, 2), 2)</f>
        <v>2211.0300000000002</v>
      </c>
      <c r="R331">
        <f>Source!X330</f>
        <v>2211.0300000000002</v>
      </c>
      <c r="S331">
        <f>ROUND((Source!CA330/100)*ROUND((Source!AF330*Source!AV330)*Source!I330, 2), 2)</f>
        <v>315.86</v>
      </c>
      <c r="T331">
        <f>Source!Y330</f>
        <v>315.86</v>
      </c>
      <c r="U331">
        <f>ROUND((175/100)*ROUND((Source!AE330*Source!AV330)*Source!I330, 2), 2)</f>
        <v>0</v>
      </c>
      <c r="V331">
        <f>ROUND((108/100)*ROUND(Source!CS330*Source!I330, 2), 2)</f>
        <v>0</v>
      </c>
    </row>
    <row r="332" spans="1:22" ht="14.25" x14ac:dyDescent="0.2">
      <c r="A332" s="18"/>
      <c r="B332" s="18"/>
      <c r="C332" s="18"/>
      <c r="D332" s="18" t="s">
        <v>884</v>
      </c>
      <c r="E332" s="19"/>
      <c r="F332" s="9"/>
      <c r="G332" s="21">
        <f>Source!AO330</f>
        <v>1579.31</v>
      </c>
      <c r="H332" s="20" t="str">
        <f>Source!DG330</f>
        <v>)*2</v>
      </c>
      <c r="I332" s="9">
        <f>Source!AV330</f>
        <v>1</v>
      </c>
      <c r="J332" s="9">
        <f>IF(Source!BA330&lt;&gt; 0, Source!BA330, 1)</f>
        <v>1</v>
      </c>
      <c r="K332" s="21">
        <f>Source!S330</f>
        <v>3158.62</v>
      </c>
      <c r="L332" s="21"/>
    </row>
    <row r="333" spans="1:22" ht="14.25" x14ac:dyDescent="0.2">
      <c r="A333" s="18"/>
      <c r="B333" s="18"/>
      <c r="C333" s="18"/>
      <c r="D333" s="18" t="s">
        <v>886</v>
      </c>
      <c r="E333" s="19"/>
      <c r="F333" s="9"/>
      <c r="G333" s="21">
        <f>Source!AL330</f>
        <v>0.03</v>
      </c>
      <c r="H333" s="20" t="str">
        <f>Source!DD330</f>
        <v>)*2</v>
      </c>
      <c r="I333" s="9">
        <f>Source!AW330</f>
        <v>1</v>
      </c>
      <c r="J333" s="9">
        <f>IF(Source!BC330&lt;&gt; 0, Source!BC330, 1)</f>
        <v>1</v>
      </c>
      <c r="K333" s="21">
        <f>Source!P330</f>
        <v>0.06</v>
      </c>
      <c r="L333" s="21"/>
    </row>
    <row r="334" spans="1:22" ht="14.25" x14ac:dyDescent="0.2">
      <c r="A334" s="18"/>
      <c r="B334" s="18"/>
      <c r="C334" s="18"/>
      <c r="D334" s="18" t="s">
        <v>887</v>
      </c>
      <c r="E334" s="19" t="s">
        <v>888</v>
      </c>
      <c r="F334" s="9">
        <f>Source!AT330</f>
        <v>70</v>
      </c>
      <c r="G334" s="21"/>
      <c r="H334" s="20"/>
      <c r="I334" s="9"/>
      <c r="J334" s="9"/>
      <c r="K334" s="21">
        <f>SUM(R331:R333)</f>
        <v>2211.0300000000002</v>
      </c>
      <c r="L334" s="21"/>
    </row>
    <row r="335" spans="1:22" ht="14.25" x14ac:dyDescent="0.2">
      <c r="A335" s="18"/>
      <c r="B335" s="18"/>
      <c r="C335" s="18"/>
      <c r="D335" s="18" t="s">
        <v>889</v>
      </c>
      <c r="E335" s="19" t="s">
        <v>888</v>
      </c>
      <c r="F335" s="9">
        <f>Source!AU330</f>
        <v>10</v>
      </c>
      <c r="G335" s="21"/>
      <c r="H335" s="20"/>
      <c r="I335" s="9"/>
      <c r="J335" s="9"/>
      <c r="K335" s="21">
        <f>SUM(T331:T334)</f>
        <v>315.86</v>
      </c>
      <c r="L335" s="21"/>
    </row>
    <row r="336" spans="1:22" ht="14.25" x14ac:dyDescent="0.2">
      <c r="A336" s="18"/>
      <c r="B336" s="18"/>
      <c r="C336" s="18"/>
      <c r="D336" s="18" t="s">
        <v>890</v>
      </c>
      <c r="E336" s="19" t="s">
        <v>891</v>
      </c>
      <c r="F336" s="9">
        <f>Source!AQ330</f>
        <v>2.38</v>
      </c>
      <c r="G336" s="21"/>
      <c r="H336" s="20" t="str">
        <f>Source!DI330</f>
        <v>)*2</v>
      </c>
      <c r="I336" s="9">
        <f>Source!AV330</f>
        <v>1</v>
      </c>
      <c r="J336" s="9"/>
      <c r="K336" s="21"/>
      <c r="L336" s="21">
        <f>Source!U330</f>
        <v>4.76</v>
      </c>
    </row>
    <row r="337" spans="1:22" ht="15" x14ac:dyDescent="0.25">
      <c r="A337" s="24"/>
      <c r="B337" s="24"/>
      <c r="C337" s="24"/>
      <c r="D337" s="24"/>
      <c r="E337" s="24"/>
      <c r="F337" s="24"/>
      <c r="G337" s="24"/>
      <c r="H337" s="24"/>
      <c r="I337" s="24"/>
      <c r="J337" s="41">
        <f>K332+K333+K334+K335</f>
        <v>5685.57</v>
      </c>
      <c r="K337" s="41"/>
      <c r="L337" s="25">
        <f>IF(Source!I330&lt;&gt;0, ROUND(J337/Source!I330, 2), 0)</f>
        <v>5685.57</v>
      </c>
      <c r="P337" s="23">
        <f>J337</f>
        <v>5685.57</v>
      </c>
    </row>
    <row r="338" spans="1:22" ht="42.75" x14ac:dyDescent="0.2">
      <c r="A338" s="18">
        <v>31</v>
      </c>
      <c r="B338" s="18">
        <v>31</v>
      </c>
      <c r="C338" s="18" t="str">
        <f>Source!F334</f>
        <v>1.18-2403-21-4/1</v>
      </c>
      <c r="D338" s="18" t="str">
        <f>Source!G334</f>
        <v>Техническое обслуживание приточных установок производительностью до 5000 м3/ч - ежеквартальное</v>
      </c>
      <c r="E338" s="19" t="str">
        <f>Source!H334</f>
        <v>установка</v>
      </c>
      <c r="F338" s="9">
        <f>Source!I334</f>
        <v>1</v>
      </c>
      <c r="G338" s="21"/>
      <c r="H338" s="20"/>
      <c r="I338" s="9"/>
      <c r="J338" s="9"/>
      <c r="K338" s="21"/>
      <c r="L338" s="21"/>
      <c r="Q338">
        <f>ROUND((Source!BZ334/100)*ROUND((Source!AF334*Source!AV334)*Source!I334, 2), 2)</f>
        <v>2917.08</v>
      </c>
      <c r="R338">
        <f>Source!X334</f>
        <v>2917.08</v>
      </c>
      <c r="S338">
        <f>ROUND((Source!CA334/100)*ROUND((Source!AF334*Source!AV334)*Source!I334, 2), 2)</f>
        <v>416.73</v>
      </c>
      <c r="T338">
        <f>Source!Y334</f>
        <v>416.73</v>
      </c>
      <c r="U338">
        <f>ROUND((175/100)*ROUND((Source!AE334*Source!AV334)*Source!I334, 2), 2)</f>
        <v>7.0000000000000007E-2</v>
      </c>
      <c r="V338">
        <f>ROUND((108/100)*ROUND(Source!CS334*Source!I334, 2), 2)</f>
        <v>0.04</v>
      </c>
    </row>
    <row r="339" spans="1:22" ht="14.25" x14ac:dyDescent="0.2">
      <c r="A339" s="18"/>
      <c r="B339" s="18"/>
      <c r="C339" s="18"/>
      <c r="D339" s="18" t="s">
        <v>884</v>
      </c>
      <c r="E339" s="19"/>
      <c r="F339" s="9"/>
      <c r="G339" s="21">
        <f>Source!AO334</f>
        <v>2083.63</v>
      </c>
      <c r="H339" s="20" t="str">
        <f>Source!DG334</f>
        <v>)*2</v>
      </c>
      <c r="I339" s="9">
        <f>Source!AV334</f>
        <v>1</v>
      </c>
      <c r="J339" s="9">
        <f>IF(Source!BA334&lt;&gt; 0, Source!BA334, 1)</f>
        <v>1</v>
      </c>
      <c r="K339" s="21">
        <f>Source!S334</f>
        <v>4167.26</v>
      </c>
      <c r="L339" s="21"/>
    </row>
    <row r="340" spans="1:22" ht="14.25" x14ac:dyDescent="0.2">
      <c r="A340" s="18"/>
      <c r="B340" s="18"/>
      <c r="C340" s="18"/>
      <c r="D340" s="18" t="s">
        <v>885</v>
      </c>
      <c r="E340" s="19"/>
      <c r="F340" s="9"/>
      <c r="G340" s="21">
        <f>Source!AM334</f>
        <v>1.79</v>
      </c>
      <c r="H340" s="20" t="str">
        <f>Source!DE334</f>
        <v>)*2</v>
      </c>
      <c r="I340" s="9">
        <f>Source!AV334</f>
        <v>1</v>
      </c>
      <c r="J340" s="9">
        <f>IF(Source!BB334&lt;&gt; 0, Source!BB334, 1)</f>
        <v>1</v>
      </c>
      <c r="K340" s="21">
        <f>Source!Q334</f>
        <v>3.58</v>
      </c>
      <c r="L340" s="21"/>
    </row>
    <row r="341" spans="1:22" ht="14.25" x14ac:dyDescent="0.2">
      <c r="A341" s="18"/>
      <c r="B341" s="18"/>
      <c r="C341" s="18"/>
      <c r="D341" s="18" t="s">
        <v>892</v>
      </c>
      <c r="E341" s="19"/>
      <c r="F341" s="9"/>
      <c r="G341" s="21">
        <f>Source!AN334</f>
        <v>0.02</v>
      </c>
      <c r="H341" s="20" t="str">
        <f>Source!DF334</f>
        <v>)*2</v>
      </c>
      <c r="I341" s="9">
        <f>Source!AV334</f>
        <v>1</v>
      </c>
      <c r="J341" s="9">
        <f>IF(Source!BS334&lt;&gt; 0, Source!BS334, 1)</f>
        <v>1</v>
      </c>
      <c r="K341" s="26">
        <f>Source!R334</f>
        <v>0.04</v>
      </c>
      <c r="L341" s="21"/>
    </row>
    <row r="342" spans="1:22" ht="14.25" x14ac:dyDescent="0.2">
      <c r="A342" s="18"/>
      <c r="B342" s="18"/>
      <c r="C342" s="18"/>
      <c r="D342" s="18" t="s">
        <v>886</v>
      </c>
      <c r="E342" s="19"/>
      <c r="F342" s="9"/>
      <c r="G342" s="21">
        <f>Source!AL334</f>
        <v>10.08</v>
      </c>
      <c r="H342" s="20" t="str">
        <f>Source!DD334</f>
        <v>)*2</v>
      </c>
      <c r="I342" s="9">
        <f>Source!AW334</f>
        <v>1</v>
      </c>
      <c r="J342" s="9">
        <f>IF(Source!BC334&lt;&gt; 0, Source!BC334, 1)</f>
        <v>1</v>
      </c>
      <c r="K342" s="21">
        <f>Source!P334</f>
        <v>20.16</v>
      </c>
      <c r="L342" s="21"/>
    </row>
    <row r="343" spans="1:22" ht="14.25" x14ac:dyDescent="0.2">
      <c r="A343" s="18"/>
      <c r="B343" s="18"/>
      <c r="C343" s="18"/>
      <c r="D343" s="18" t="s">
        <v>887</v>
      </c>
      <c r="E343" s="19" t="s">
        <v>888</v>
      </c>
      <c r="F343" s="9">
        <f>Source!AT334</f>
        <v>70</v>
      </c>
      <c r="G343" s="21"/>
      <c r="H343" s="20"/>
      <c r="I343" s="9"/>
      <c r="J343" s="9"/>
      <c r="K343" s="21">
        <f>SUM(R338:R342)</f>
        <v>2917.08</v>
      </c>
      <c r="L343" s="21"/>
    </row>
    <row r="344" spans="1:22" ht="14.25" x14ac:dyDescent="0.2">
      <c r="A344" s="18"/>
      <c r="B344" s="18"/>
      <c r="C344" s="18"/>
      <c r="D344" s="18" t="s">
        <v>889</v>
      </c>
      <c r="E344" s="19" t="s">
        <v>888</v>
      </c>
      <c r="F344" s="9">
        <f>Source!AU334</f>
        <v>10</v>
      </c>
      <c r="G344" s="21"/>
      <c r="H344" s="20"/>
      <c r="I344" s="9"/>
      <c r="J344" s="9"/>
      <c r="K344" s="21">
        <f>SUM(T338:T343)</f>
        <v>416.73</v>
      </c>
      <c r="L344" s="21"/>
    </row>
    <row r="345" spans="1:22" ht="14.25" x14ac:dyDescent="0.2">
      <c r="A345" s="18"/>
      <c r="B345" s="18"/>
      <c r="C345" s="18"/>
      <c r="D345" s="18" t="s">
        <v>893</v>
      </c>
      <c r="E345" s="19" t="s">
        <v>888</v>
      </c>
      <c r="F345" s="9">
        <f>108</f>
        <v>108</v>
      </c>
      <c r="G345" s="21"/>
      <c r="H345" s="20"/>
      <c r="I345" s="9"/>
      <c r="J345" s="9"/>
      <c r="K345" s="21">
        <f>SUM(V338:V344)</f>
        <v>0.04</v>
      </c>
      <c r="L345" s="21"/>
    </row>
    <row r="346" spans="1:22" ht="14.25" x14ac:dyDescent="0.2">
      <c r="A346" s="18"/>
      <c r="B346" s="18"/>
      <c r="C346" s="18"/>
      <c r="D346" s="18" t="s">
        <v>890</v>
      </c>
      <c r="E346" s="19" t="s">
        <v>891</v>
      </c>
      <c r="F346" s="9">
        <f>Source!AQ334</f>
        <v>3.14</v>
      </c>
      <c r="G346" s="21"/>
      <c r="H346" s="20" t="str">
        <f>Source!DI334</f>
        <v>)*2</v>
      </c>
      <c r="I346" s="9">
        <f>Source!AV334</f>
        <v>1</v>
      </c>
      <c r="J346" s="9"/>
      <c r="K346" s="21"/>
      <c r="L346" s="21">
        <f>Source!U334</f>
        <v>6.28</v>
      </c>
    </row>
    <row r="347" spans="1:22" ht="15" x14ac:dyDescent="0.25">
      <c r="A347" s="24"/>
      <c r="B347" s="24"/>
      <c r="C347" s="24"/>
      <c r="D347" s="24"/>
      <c r="E347" s="24"/>
      <c r="F347" s="24"/>
      <c r="G347" s="24"/>
      <c r="H347" s="24"/>
      <c r="I347" s="24"/>
      <c r="J347" s="41">
        <f>K339+K340+K342+K343+K344+K345</f>
        <v>7524.8499999999995</v>
      </c>
      <c r="K347" s="41"/>
      <c r="L347" s="25">
        <f>IF(Source!I334&lt;&gt;0, ROUND(J347/Source!I334, 2), 0)</f>
        <v>7524.85</v>
      </c>
      <c r="P347" s="23">
        <f>J347</f>
        <v>7524.8499999999995</v>
      </c>
    </row>
    <row r="348" spans="1:22" ht="42.75" x14ac:dyDescent="0.2">
      <c r="A348" s="18">
        <v>32</v>
      </c>
      <c r="B348" s="18">
        <v>32</v>
      </c>
      <c r="C348" s="18" t="str">
        <f>Source!F338</f>
        <v>1.18-2403-20-3/1</v>
      </c>
      <c r="D348" s="18" t="str">
        <f>Source!G338</f>
        <v>Техническое обслуживание вытяжных установок производительностью до 5000 м3/ч - ежеквартальное</v>
      </c>
      <c r="E348" s="19" t="str">
        <f>Source!H338</f>
        <v>установка</v>
      </c>
      <c r="F348" s="9">
        <f>Source!I338</f>
        <v>1</v>
      </c>
      <c r="G348" s="21"/>
      <c r="H348" s="20"/>
      <c r="I348" s="9"/>
      <c r="J348" s="9"/>
      <c r="K348" s="21"/>
      <c r="L348" s="21"/>
      <c r="Q348">
        <f>ROUND((Source!BZ338/100)*ROUND((Source!AF338*Source!AV338)*Source!I338, 2), 2)</f>
        <v>2211.0300000000002</v>
      </c>
      <c r="R348">
        <f>Source!X338</f>
        <v>2211.0300000000002</v>
      </c>
      <c r="S348">
        <f>ROUND((Source!CA338/100)*ROUND((Source!AF338*Source!AV338)*Source!I338, 2), 2)</f>
        <v>315.86</v>
      </c>
      <c r="T348">
        <f>Source!Y338</f>
        <v>315.86</v>
      </c>
      <c r="U348">
        <f>ROUND((175/100)*ROUND((Source!AE338*Source!AV338)*Source!I338, 2), 2)</f>
        <v>0</v>
      </c>
      <c r="V348">
        <f>ROUND((108/100)*ROUND(Source!CS338*Source!I338, 2), 2)</f>
        <v>0</v>
      </c>
    </row>
    <row r="349" spans="1:22" ht="14.25" x14ac:dyDescent="0.2">
      <c r="A349" s="18"/>
      <c r="B349" s="18"/>
      <c r="C349" s="18"/>
      <c r="D349" s="18" t="s">
        <v>884</v>
      </c>
      <c r="E349" s="19"/>
      <c r="F349" s="9"/>
      <c r="G349" s="21">
        <f>Source!AO338</f>
        <v>1579.31</v>
      </c>
      <c r="H349" s="20" t="str">
        <f>Source!DG338</f>
        <v>)*2</v>
      </c>
      <c r="I349" s="9">
        <f>Source!AV338</f>
        <v>1</v>
      </c>
      <c r="J349" s="9">
        <f>IF(Source!BA338&lt;&gt; 0, Source!BA338, 1)</f>
        <v>1</v>
      </c>
      <c r="K349" s="21">
        <f>Source!S338</f>
        <v>3158.62</v>
      </c>
      <c r="L349" s="21"/>
    </row>
    <row r="350" spans="1:22" ht="14.25" x14ac:dyDescent="0.2">
      <c r="A350" s="18"/>
      <c r="B350" s="18"/>
      <c r="C350" s="18"/>
      <c r="D350" s="18" t="s">
        <v>886</v>
      </c>
      <c r="E350" s="19"/>
      <c r="F350" s="9"/>
      <c r="G350" s="21">
        <f>Source!AL338</f>
        <v>0.03</v>
      </c>
      <c r="H350" s="20" t="str">
        <f>Source!DD338</f>
        <v>)*2</v>
      </c>
      <c r="I350" s="9">
        <f>Source!AW338</f>
        <v>1</v>
      </c>
      <c r="J350" s="9">
        <f>IF(Source!BC338&lt;&gt; 0, Source!BC338, 1)</f>
        <v>1</v>
      </c>
      <c r="K350" s="21">
        <f>Source!P338</f>
        <v>0.06</v>
      </c>
      <c r="L350" s="21"/>
    </row>
    <row r="351" spans="1:22" ht="14.25" x14ac:dyDescent="0.2">
      <c r="A351" s="18"/>
      <c r="B351" s="18"/>
      <c r="C351" s="18"/>
      <c r="D351" s="18" t="s">
        <v>887</v>
      </c>
      <c r="E351" s="19" t="s">
        <v>888</v>
      </c>
      <c r="F351" s="9">
        <f>Source!AT338</f>
        <v>70</v>
      </c>
      <c r="G351" s="21"/>
      <c r="H351" s="20"/>
      <c r="I351" s="9"/>
      <c r="J351" s="9"/>
      <c r="K351" s="21">
        <f>SUM(R348:R350)</f>
        <v>2211.0300000000002</v>
      </c>
      <c r="L351" s="21"/>
    </row>
    <row r="352" spans="1:22" ht="14.25" x14ac:dyDescent="0.2">
      <c r="A352" s="18"/>
      <c r="B352" s="18"/>
      <c r="C352" s="18"/>
      <c r="D352" s="18" t="s">
        <v>889</v>
      </c>
      <c r="E352" s="19" t="s">
        <v>888</v>
      </c>
      <c r="F352" s="9">
        <f>Source!AU338</f>
        <v>10</v>
      </c>
      <c r="G352" s="21"/>
      <c r="H352" s="20"/>
      <c r="I352" s="9"/>
      <c r="J352" s="9"/>
      <c r="K352" s="21">
        <f>SUM(T348:T351)</f>
        <v>315.86</v>
      </c>
      <c r="L352" s="21"/>
    </row>
    <row r="353" spans="1:22" ht="14.25" x14ac:dyDescent="0.2">
      <c r="A353" s="18"/>
      <c r="B353" s="18"/>
      <c r="C353" s="18"/>
      <c r="D353" s="18" t="s">
        <v>890</v>
      </c>
      <c r="E353" s="19" t="s">
        <v>891</v>
      </c>
      <c r="F353" s="9">
        <f>Source!AQ338</f>
        <v>2.38</v>
      </c>
      <c r="G353" s="21"/>
      <c r="H353" s="20" t="str">
        <f>Source!DI338</f>
        <v>)*2</v>
      </c>
      <c r="I353" s="9">
        <f>Source!AV338</f>
        <v>1</v>
      </c>
      <c r="J353" s="9"/>
      <c r="K353" s="21"/>
      <c r="L353" s="21">
        <f>Source!U338</f>
        <v>4.76</v>
      </c>
    </row>
    <row r="354" spans="1:22" ht="15" x14ac:dyDescent="0.25">
      <c r="A354" s="24"/>
      <c r="B354" s="24"/>
      <c r="C354" s="24"/>
      <c r="D354" s="24"/>
      <c r="E354" s="24"/>
      <c r="F354" s="24"/>
      <c r="G354" s="24"/>
      <c r="H354" s="24"/>
      <c r="I354" s="24"/>
      <c r="J354" s="41">
        <f>K349+K350+K351+K352</f>
        <v>5685.57</v>
      </c>
      <c r="K354" s="41"/>
      <c r="L354" s="25">
        <f>IF(Source!I338&lt;&gt;0, ROUND(J354/Source!I338, 2), 0)</f>
        <v>5685.57</v>
      </c>
      <c r="P354" s="23">
        <f>J354</f>
        <v>5685.57</v>
      </c>
    </row>
    <row r="355" spans="1:22" ht="42.75" x14ac:dyDescent="0.2">
      <c r="A355" s="18">
        <v>33</v>
      </c>
      <c r="B355" s="18">
        <v>33</v>
      </c>
      <c r="C355" s="18" t="str">
        <f>Source!F342</f>
        <v>1.18-2403-20-3/1</v>
      </c>
      <c r="D355" s="18" t="str">
        <f>Source!G342</f>
        <v>Техническое обслуживание вытяжных установок производительностью до 5000 м3/ч - ежеквартальное</v>
      </c>
      <c r="E355" s="19" t="str">
        <f>Source!H342</f>
        <v>установка</v>
      </c>
      <c r="F355" s="9">
        <f>Source!I342</f>
        <v>1</v>
      </c>
      <c r="G355" s="21"/>
      <c r="H355" s="20"/>
      <c r="I355" s="9"/>
      <c r="J355" s="9"/>
      <c r="K355" s="21"/>
      <c r="L355" s="21"/>
      <c r="Q355">
        <f>ROUND((Source!BZ342/100)*ROUND((Source!AF342*Source!AV342)*Source!I342, 2), 2)</f>
        <v>2211.0300000000002</v>
      </c>
      <c r="R355">
        <f>Source!X342</f>
        <v>2211.0300000000002</v>
      </c>
      <c r="S355">
        <f>ROUND((Source!CA342/100)*ROUND((Source!AF342*Source!AV342)*Source!I342, 2), 2)</f>
        <v>315.86</v>
      </c>
      <c r="T355">
        <f>Source!Y342</f>
        <v>315.86</v>
      </c>
      <c r="U355">
        <f>ROUND((175/100)*ROUND((Source!AE342*Source!AV342)*Source!I342, 2), 2)</f>
        <v>0</v>
      </c>
      <c r="V355">
        <f>ROUND((108/100)*ROUND(Source!CS342*Source!I342, 2), 2)</f>
        <v>0</v>
      </c>
    </row>
    <row r="356" spans="1:22" ht="14.25" x14ac:dyDescent="0.2">
      <c r="A356" s="18"/>
      <c r="B356" s="18"/>
      <c r="C356" s="18"/>
      <c r="D356" s="18" t="s">
        <v>884</v>
      </c>
      <c r="E356" s="19"/>
      <c r="F356" s="9"/>
      <c r="G356" s="21">
        <f>Source!AO342</f>
        <v>1579.31</v>
      </c>
      <c r="H356" s="20" t="str">
        <f>Source!DG342</f>
        <v>)*2</v>
      </c>
      <c r="I356" s="9">
        <f>Source!AV342</f>
        <v>1</v>
      </c>
      <c r="J356" s="9">
        <f>IF(Source!BA342&lt;&gt; 0, Source!BA342, 1)</f>
        <v>1</v>
      </c>
      <c r="K356" s="21">
        <f>Source!S342</f>
        <v>3158.62</v>
      </c>
      <c r="L356" s="21"/>
    </row>
    <row r="357" spans="1:22" ht="14.25" x14ac:dyDescent="0.2">
      <c r="A357" s="18"/>
      <c r="B357" s="18"/>
      <c r="C357" s="18"/>
      <c r="D357" s="18" t="s">
        <v>886</v>
      </c>
      <c r="E357" s="19"/>
      <c r="F357" s="9"/>
      <c r="G357" s="21">
        <f>Source!AL342</f>
        <v>0.03</v>
      </c>
      <c r="H357" s="20" t="str">
        <f>Source!DD342</f>
        <v>)*2</v>
      </c>
      <c r="I357" s="9">
        <f>Source!AW342</f>
        <v>1</v>
      </c>
      <c r="J357" s="9">
        <f>IF(Source!BC342&lt;&gt; 0, Source!BC342, 1)</f>
        <v>1</v>
      </c>
      <c r="K357" s="21">
        <f>Source!P342</f>
        <v>0.06</v>
      </c>
      <c r="L357" s="21"/>
    </row>
    <row r="358" spans="1:22" ht="14.25" x14ac:dyDescent="0.2">
      <c r="A358" s="18"/>
      <c r="B358" s="18"/>
      <c r="C358" s="18"/>
      <c r="D358" s="18" t="s">
        <v>887</v>
      </c>
      <c r="E358" s="19" t="s">
        <v>888</v>
      </c>
      <c r="F358" s="9">
        <f>Source!AT342</f>
        <v>70</v>
      </c>
      <c r="G358" s="21"/>
      <c r="H358" s="20"/>
      <c r="I358" s="9"/>
      <c r="J358" s="9"/>
      <c r="K358" s="21">
        <f>SUM(R355:R357)</f>
        <v>2211.0300000000002</v>
      </c>
      <c r="L358" s="21"/>
    </row>
    <row r="359" spans="1:22" ht="14.25" x14ac:dyDescent="0.2">
      <c r="A359" s="18"/>
      <c r="B359" s="18"/>
      <c r="C359" s="18"/>
      <c r="D359" s="18" t="s">
        <v>889</v>
      </c>
      <c r="E359" s="19" t="s">
        <v>888</v>
      </c>
      <c r="F359" s="9">
        <f>Source!AU342</f>
        <v>10</v>
      </c>
      <c r="G359" s="21"/>
      <c r="H359" s="20"/>
      <c r="I359" s="9"/>
      <c r="J359" s="9"/>
      <c r="K359" s="21">
        <f>SUM(T355:T358)</f>
        <v>315.86</v>
      </c>
      <c r="L359" s="21"/>
    </row>
    <row r="360" spans="1:22" ht="14.25" x14ac:dyDescent="0.2">
      <c r="A360" s="18"/>
      <c r="B360" s="18"/>
      <c r="C360" s="18"/>
      <c r="D360" s="18" t="s">
        <v>890</v>
      </c>
      <c r="E360" s="19" t="s">
        <v>891</v>
      </c>
      <c r="F360" s="9">
        <f>Source!AQ342</f>
        <v>2.38</v>
      </c>
      <c r="G360" s="21"/>
      <c r="H360" s="20" t="str">
        <f>Source!DI342</f>
        <v>)*2</v>
      </c>
      <c r="I360" s="9">
        <f>Source!AV342</f>
        <v>1</v>
      </c>
      <c r="J360" s="9"/>
      <c r="K360" s="21"/>
      <c r="L360" s="21">
        <f>Source!U342</f>
        <v>4.76</v>
      </c>
    </row>
    <row r="361" spans="1:22" ht="15" x14ac:dyDescent="0.25">
      <c r="A361" s="24"/>
      <c r="B361" s="24"/>
      <c r="C361" s="24"/>
      <c r="D361" s="24"/>
      <c r="E361" s="24"/>
      <c r="F361" s="24"/>
      <c r="G361" s="24"/>
      <c r="H361" s="24"/>
      <c r="I361" s="24"/>
      <c r="J361" s="41">
        <f>K356+K357+K358+K359</f>
        <v>5685.57</v>
      </c>
      <c r="K361" s="41"/>
      <c r="L361" s="25">
        <f>IF(Source!I342&lt;&gt;0, ROUND(J361/Source!I342, 2), 0)</f>
        <v>5685.57</v>
      </c>
      <c r="P361" s="23">
        <f>J361</f>
        <v>5685.57</v>
      </c>
    </row>
    <row r="362" spans="1:22" ht="42.75" x14ac:dyDescent="0.2">
      <c r="A362" s="18">
        <v>34</v>
      </c>
      <c r="B362" s="18">
        <v>34</v>
      </c>
      <c r="C362" s="18" t="str">
        <f>Source!F346</f>
        <v>1.18-2403-20-3/1</v>
      </c>
      <c r="D362" s="18" t="str">
        <f>Source!G346</f>
        <v>Техническое обслуживание вытяжных установок производительностью до 5000 м3/ч - ежеквартальное</v>
      </c>
      <c r="E362" s="19" t="str">
        <f>Source!H346</f>
        <v>установка</v>
      </c>
      <c r="F362" s="9">
        <f>Source!I346</f>
        <v>1</v>
      </c>
      <c r="G362" s="21"/>
      <c r="H362" s="20"/>
      <c r="I362" s="9"/>
      <c r="J362" s="9"/>
      <c r="K362" s="21"/>
      <c r="L362" s="21"/>
      <c r="Q362">
        <f>ROUND((Source!BZ346/100)*ROUND((Source!AF346*Source!AV346)*Source!I346, 2), 2)</f>
        <v>2211.0300000000002</v>
      </c>
      <c r="R362">
        <f>Source!X346</f>
        <v>2211.0300000000002</v>
      </c>
      <c r="S362">
        <f>ROUND((Source!CA346/100)*ROUND((Source!AF346*Source!AV346)*Source!I346, 2), 2)</f>
        <v>315.86</v>
      </c>
      <c r="T362">
        <f>Source!Y346</f>
        <v>315.86</v>
      </c>
      <c r="U362">
        <f>ROUND((175/100)*ROUND((Source!AE346*Source!AV346)*Source!I346, 2), 2)</f>
        <v>0</v>
      </c>
      <c r="V362">
        <f>ROUND((108/100)*ROUND(Source!CS346*Source!I346, 2), 2)</f>
        <v>0</v>
      </c>
    </row>
    <row r="363" spans="1:22" ht="14.25" x14ac:dyDescent="0.2">
      <c r="A363" s="18"/>
      <c r="B363" s="18"/>
      <c r="C363" s="18"/>
      <c r="D363" s="18" t="s">
        <v>884</v>
      </c>
      <c r="E363" s="19"/>
      <c r="F363" s="9"/>
      <c r="G363" s="21">
        <f>Source!AO346</f>
        <v>1579.31</v>
      </c>
      <c r="H363" s="20" t="str">
        <f>Source!DG346</f>
        <v>)*2</v>
      </c>
      <c r="I363" s="9">
        <f>Source!AV346</f>
        <v>1</v>
      </c>
      <c r="J363" s="9">
        <f>IF(Source!BA346&lt;&gt; 0, Source!BA346, 1)</f>
        <v>1</v>
      </c>
      <c r="K363" s="21">
        <f>Source!S346</f>
        <v>3158.62</v>
      </c>
      <c r="L363" s="21"/>
    </row>
    <row r="364" spans="1:22" ht="14.25" x14ac:dyDescent="0.2">
      <c r="A364" s="18"/>
      <c r="B364" s="18"/>
      <c r="C364" s="18"/>
      <c r="D364" s="18" t="s">
        <v>886</v>
      </c>
      <c r="E364" s="19"/>
      <c r="F364" s="9"/>
      <c r="G364" s="21">
        <f>Source!AL346</f>
        <v>0.03</v>
      </c>
      <c r="H364" s="20" t="str">
        <f>Source!DD346</f>
        <v>)*2</v>
      </c>
      <c r="I364" s="9">
        <f>Source!AW346</f>
        <v>1</v>
      </c>
      <c r="J364" s="9">
        <f>IF(Source!BC346&lt;&gt; 0, Source!BC346, 1)</f>
        <v>1</v>
      </c>
      <c r="K364" s="21">
        <f>Source!P346</f>
        <v>0.06</v>
      </c>
      <c r="L364" s="21"/>
    </row>
    <row r="365" spans="1:22" ht="14.25" x14ac:dyDescent="0.2">
      <c r="A365" s="18"/>
      <c r="B365" s="18"/>
      <c r="C365" s="18"/>
      <c r="D365" s="18" t="s">
        <v>887</v>
      </c>
      <c r="E365" s="19" t="s">
        <v>888</v>
      </c>
      <c r="F365" s="9">
        <f>Source!AT346</f>
        <v>70</v>
      </c>
      <c r="G365" s="21"/>
      <c r="H365" s="20"/>
      <c r="I365" s="9"/>
      <c r="J365" s="9"/>
      <c r="K365" s="21">
        <f>SUM(R362:R364)</f>
        <v>2211.0300000000002</v>
      </c>
      <c r="L365" s="21"/>
    </row>
    <row r="366" spans="1:22" ht="14.25" x14ac:dyDescent="0.2">
      <c r="A366" s="18"/>
      <c r="B366" s="18"/>
      <c r="C366" s="18"/>
      <c r="D366" s="18" t="s">
        <v>889</v>
      </c>
      <c r="E366" s="19" t="s">
        <v>888</v>
      </c>
      <c r="F366" s="9">
        <f>Source!AU346</f>
        <v>10</v>
      </c>
      <c r="G366" s="21"/>
      <c r="H366" s="20"/>
      <c r="I366" s="9"/>
      <c r="J366" s="9"/>
      <c r="K366" s="21">
        <f>SUM(T362:T365)</f>
        <v>315.86</v>
      </c>
      <c r="L366" s="21"/>
    </row>
    <row r="367" spans="1:22" ht="14.25" x14ac:dyDescent="0.2">
      <c r="A367" s="18"/>
      <c r="B367" s="18"/>
      <c r="C367" s="18"/>
      <c r="D367" s="18" t="s">
        <v>890</v>
      </c>
      <c r="E367" s="19" t="s">
        <v>891</v>
      </c>
      <c r="F367" s="9">
        <f>Source!AQ346</f>
        <v>2.38</v>
      </c>
      <c r="G367" s="21"/>
      <c r="H367" s="20" t="str">
        <f>Source!DI346</f>
        <v>)*2</v>
      </c>
      <c r="I367" s="9">
        <f>Source!AV346</f>
        <v>1</v>
      </c>
      <c r="J367" s="9"/>
      <c r="K367" s="21"/>
      <c r="L367" s="21">
        <f>Source!U346</f>
        <v>4.76</v>
      </c>
    </row>
    <row r="368" spans="1:22" ht="15" x14ac:dyDescent="0.25">
      <c r="A368" s="24"/>
      <c r="B368" s="24"/>
      <c r="C368" s="24"/>
      <c r="D368" s="24"/>
      <c r="E368" s="24"/>
      <c r="F368" s="24"/>
      <c r="G368" s="24"/>
      <c r="H368" s="24"/>
      <c r="I368" s="24"/>
      <c r="J368" s="41">
        <f>K363+K364+K365+K366</f>
        <v>5685.57</v>
      </c>
      <c r="K368" s="41"/>
      <c r="L368" s="25">
        <f>IF(Source!I346&lt;&gt;0, ROUND(J368/Source!I346, 2), 0)</f>
        <v>5685.57</v>
      </c>
      <c r="P368" s="23">
        <f>J368</f>
        <v>5685.57</v>
      </c>
    </row>
    <row r="369" spans="1:22" ht="42.75" x14ac:dyDescent="0.2">
      <c r="A369" s="18">
        <v>35</v>
      </c>
      <c r="B369" s="18">
        <v>35</v>
      </c>
      <c r="C369" s="18" t="str">
        <f>Source!F350</f>
        <v>1.18-2403-20-3/1</v>
      </c>
      <c r="D369" s="18" t="str">
        <f>Source!G350</f>
        <v>Техническое обслуживание вытяжных установок производительностью до 5000 м3/ч - ежеквартальное</v>
      </c>
      <c r="E369" s="19" t="str">
        <f>Source!H350</f>
        <v>установка</v>
      </c>
      <c r="F369" s="9">
        <f>Source!I350</f>
        <v>4</v>
      </c>
      <c r="G369" s="21"/>
      <c r="H369" s="20"/>
      <c r="I369" s="9"/>
      <c r="J369" s="9"/>
      <c r="K369" s="21"/>
      <c r="L369" s="21"/>
      <c r="Q369">
        <f>ROUND((Source!BZ350/100)*ROUND((Source!AF350*Source!AV350)*Source!I350, 2), 2)</f>
        <v>8844.14</v>
      </c>
      <c r="R369">
        <f>Source!X350</f>
        <v>8844.14</v>
      </c>
      <c r="S369">
        <f>ROUND((Source!CA350/100)*ROUND((Source!AF350*Source!AV350)*Source!I350, 2), 2)</f>
        <v>1263.45</v>
      </c>
      <c r="T369">
        <f>Source!Y350</f>
        <v>1263.45</v>
      </c>
      <c r="U369">
        <f>ROUND((175/100)*ROUND((Source!AE350*Source!AV350)*Source!I350, 2), 2)</f>
        <v>0</v>
      </c>
      <c r="V369">
        <f>ROUND((108/100)*ROUND(Source!CS350*Source!I350, 2), 2)</f>
        <v>0</v>
      </c>
    </row>
    <row r="370" spans="1:22" ht="14.25" x14ac:dyDescent="0.2">
      <c r="A370" s="18"/>
      <c r="B370" s="18"/>
      <c r="C370" s="18"/>
      <c r="D370" s="18" t="s">
        <v>884</v>
      </c>
      <c r="E370" s="19"/>
      <c r="F370" s="9"/>
      <c r="G370" s="21">
        <f>Source!AO350</f>
        <v>1579.31</v>
      </c>
      <c r="H370" s="20" t="str">
        <f>Source!DG350</f>
        <v>)*2</v>
      </c>
      <c r="I370" s="9">
        <f>Source!AV350</f>
        <v>1</v>
      </c>
      <c r="J370" s="9">
        <f>IF(Source!BA350&lt;&gt; 0, Source!BA350, 1)</f>
        <v>1</v>
      </c>
      <c r="K370" s="21">
        <f>Source!S350</f>
        <v>12634.48</v>
      </c>
      <c r="L370" s="21"/>
    </row>
    <row r="371" spans="1:22" ht="14.25" x14ac:dyDescent="0.2">
      <c r="A371" s="18"/>
      <c r="B371" s="18"/>
      <c r="C371" s="18"/>
      <c r="D371" s="18" t="s">
        <v>886</v>
      </c>
      <c r="E371" s="19"/>
      <c r="F371" s="9"/>
      <c r="G371" s="21">
        <f>Source!AL350</f>
        <v>0.03</v>
      </c>
      <c r="H371" s="20" t="str">
        <f>Source!DD350</f>
        <v>)*2</v>
      </c>
      <c r="I371" s="9">
        <f>Source!AW350</f>
        <v>1</v>
      </c>
      <c r="J371" s="9">
        <f>IF(Source!BC350&lt;&gt; 0, Source!BC350, 1)</f>
        <v>1</v>
      </c>
      <c r="K371" s="21">
        <f>Source!P350</f>
        <v>0.24</v>
      </c>
      <c r="L371" s="21"/>
    </row>
    <row r="372" spans="1:22" ht="14.25" x14ac:dyDescent="0.2">
      <c r="A372" s="18"/>
      <c r="B372" s="18"/>
      <c r="C372" s="18"/>
      <c r="D372" s="18" t="s">
        <v>887</v>
      </c>
      <c r="E372" s="19" t="s">
        <v>888</v>
      </c>
      <c r="F372" s="9">
        <f>Source!AT350</f>
        <v>70</v>
      </c>
      <c r="G372" s="21"/>
      <c r="H372" s="20"/>
      <c r="I372" s="9"/>
      <c r="J372" s="9"/>
      <c r="K372" s="21">
        <f>SUM(R369:R371)</f>
        <v>8844.14</v>
      </c>
      <c r="L372" s="21"/>
    </row>
    <row r="373" spans="1:22" ht="14.25" x14ac:dyDescent="0.2">
      <c r="A373" s="18"/>
      <c r="B373" s="18"/>
      <c r="C373" s="18"/>
      <c r="D373" s="18" t="s">
        <v>889</v>
      </c>
      <c r="E373" s="19" t="s">
        <v>888</v>
      </c>
      <c r="F373" s="9">
        <f>Source!AU350</f>
        <v>10</v>
      </c>
      <c r="G373" s="21"/>
      <c r="H373" s="20"/>
      <c r="I373" s="9"/>
      <c r="J373" s="9"/>
      <c r="K373" s="21">
        <f>SUM(T369:T372)</f>
        <v>1263.45</v>
      </c>
      <c r="L373" s="21"/>
    </row>
    <row r="374" spans="1:22" ht="14.25" x14ac:dyDescent="0.2">
      <c r="A374" s="18"/>
      <c r="B374" s="18"/>
      <c r="C374" s="18"/>
      <c r="D374" s="18" t="s">
        <v>890</v>
      </c>
      <c r="E374" s="19" t="s">
        <v>891</v>
      </c>
      <c r="F374" s="9">
        <f>Source!AQ350</f>
        <v>2.38</v>
      </c>
      <c r="G374" s="21"/>
      <c r="H374" s="20" t="str">
        <f>Source!DI350</f>
        <v>)*2</v>
      </c>
      <c r="I374" s="9">
        <f>Source!AV350</f>
        <v>1</v>
      </c>
      <c r="J374" s="9"/>
      <c r="K374" s="21"/>
      <c r="L374" s="21">
        <f>Source!U350</f>
        <v>19.04</v>
      </c>
    </row>
    <row r="375" spans="1:22" ht="15" x14ac:dyDescent="0.25">
      <c r="A375" s="24"/>
      <c r="B375" s="24"/>
      <c r="C375" s="24"/>
      <c r="D375" s="24"/>
      <c r="E375" s="24"/>
      <c r="F375" s="24"/>
      <c r="G375" s="24"/>
      <c r="H375" s="24"/>
      <c r="I375" s="24"/>
      <c r="J375" s="41">
        <f>K370+K371+K372+K373</f>
        <v>22742.31</v>
      </c>
      <c r="K375" s="41"/>
      <c r="L375" s="25">
        <f>IF(Source!I350&lt;&gt;0, ROUND(J375/Source!I350, 2), 0)</f>
        <v>5685.58</v>
      </c>
      <c r="P375" s="23">
        <f>J375</f>
        <v>22742.31</v>
      </c>
    </row>
    <row r="376" spans="1:22" ht="42.75" x14ac:dyDescent="0.2">
      <c r="A376" s="18">
        <v>36</v>
      </c>
      <c r="B376" s="18">
        <v>36</v>
      </c>
      <c r="C376" s="18" t="str">
        <f>Source!F354</f>
        <v>1.18-2403-20-4/1</v>
      </c>
      <c r="D376" s="18" t="str">
        <f>Source!G354</f>
        <v>Техническое обслуживание вытяжных установок производительностью до 20000 м3/ч - ежеквартальное</v>
      </c>
      <c r="E376" s="19" t="str">
        <f>Source!H354</f>
        <v>установка</v>
      </c>
      <c r="F376" s="9">
        <f>Source!I354</f>
        <v>2</v>
      </c>
      <c r="G376" s="21"/>
      <c r="H376" s="20"/>
      <c r="I376" s="9"/>
      <c r="J376" s="9"/>
      <c r="K376" s="21"/>
      <c r="L376" s="21"/>
      <c r="Q376">
        <f>ROUND((Source!BZ354/100)*ROUND((Source!AF354*Source!AV354)*Source!I354, 2), 2)</f>
        <v>5165.2700000000004</v>
      </c>
      <c r="R376">
        <f>Source!X354</f>
        <v>5165.2700000000004</v>
      </c>
      <c r="S376">
        <f>ROUND((Source!CA354/100)*ROUND((Source!AF354*Source!AV354)*Source!I354, 2), 2)</f>
        <v>737.9</v>
      </c>
      <c r="T376">
        <f>Source!Y354</f>
        <v>737.9</v>
      </c>
      <c r="U376">
        <f>ROUND((175/100)*ROUND((Source!AE354*Source!AV354)*Source!I354, 2), 2)</f>
        <v>0</v>
      </c>
      <c r="V376">
        <f>ROUND((108/100)*ROUND(Source!CS354*Source!I354, 2), 2)</f>
        <v>0</v>
      </c>
    </row>
    <row r="377" spans="1:22" ht="14.25" x14ac:dyDescent="0.2">
      <c r="A377" s="18"/>
      <c r="B377" s="18"/>
      <c r="C377" s="18"/>
      <c r="D377" s="18" t="s">
        <v>884</v>
      </c>
      <c r="E377" s="19"/>
      <c r="F377" s="9"/>
      <c r="G377" s="21">
        <f>Source!AO354</f>
        <v>1844.74</v>
      </c>
      <c r="H377" s="20" t="str">
        <f>Source!DG354</f>
        <v>)*2</v>
      </c>
      <c r="I377" s="9">
        <f>Source!AV354</f>
        <v>1</v>
      </c>
      <c r="J377" s="9">
        <f>IF(Source!BA354&lt;&gt; 0, Source!BA354, 1)</f>
        <v>1</v>
      </c>
      <c r="K377" s="21">
        <f>Source!S354</f>
        <v>7378.96</v>
      </c>
      <c r="L377" s="21"/>
    </row>
    <row r="378" spans="1:22" ht="14.25" x14ac:dyDescent="0.2">
      <c r="A378" s="18"/>
      <c r="B378" s="18"/>
      <c r="C378" s="18"/>
      <c r="D378" s="18" t="s">
        <v>886</v>
      </c>
      <c r="E378" s="19"/>
      <c r="F378" s="9"/>
      <c r="G378" s="21">
        <f>Source!AL354</f>
        <v>0.13</v>
      </c>
      <c r="H378" s="20" t="str">
        <f>Source!DD354</f>
        <v>)*2</v>
      </c>
      <c r="I378" s="9">
        <f>Source!AW354</f>
        <v>1</v>
      </c>
      <c r="J378" s="9">
        <f>IF(Source!BC354&lt;&gt; 0, Source!BC354, 1)</f>
        <v>1</v>
      </c>
      <c r="K378" s="21">
        <f>Source!P354</f>
        <v>0.52</v>
      </c>
      <c r="L378" s="21"/>
    </row>
    <row r="379" spans="1:22" ht="14.25" x14ac:dyDescent="0.2">
      <c r="A379" s="18"/>
      <c r="B379" s="18"/>
      <c r="C379" s="18"/>
      <c r="D379" s="18" t="s">
        <v>887</v>
      </c>
      <c r="E379" s="19" t="s">
        <v>888</v>
      </c>
      <c r="F379" s="9">
        <f>Source!AT354</f>
        <v>70</v>
      </c>
      <c r="G379" s="21"/>
      <c r="H379" s="20"/>
      <c r="I379" s="9"/>
      <c r="J379" s="9"/>
      <c r="K379" s="21">
        <f>SUM(R376:R378)</f>
        <v>5165.2700000000004</v>
      </c>
      <c r="L379" s="21"/>
    </row>
    <row r="380" spans="1:22" ht="14.25" x14ac:dyDescent="0.2">
      <c r="A380" s="18"/>
      <c r="B380" s="18"/>
      <c r="C380" s="18"/>
      <c r="D380" s="18" t="s">
        <v>889</v>
      </c>
      <c r="E380" s="19" t="s">
        <v>888</v>
      </c>
      <c r="F380" s="9">
        <f>Source!AU354</f>
        <v>10</v>
      </c>
      <c r="G380" s="21"/>
      <c r="H380" s="20"/>
      <c r="I380" s="9"/>
      <c r="J380" s="9"/>
      <c r="K380" s="21">
        <f>SUM(T376:T379)</f>
        <v>737.9</v>
      </c>
      <c r="L380" s="21"/>
    </row>
    <row r="381" spans="1:22" ht="14.25" x14ac:dyDescent="0.2">
      <c r="A381" s="18"/>
      <c r="B381" s="18"/>
      <c r="C381" s="18"/>
      <c r="D381" s="18" t="s">
        <v>890</v>
      </c>
      <c r="E381" s="19" t="s">
        <v>891</v>
      </c>
      <c r="F381" s="9">
        <f>Source!AQ354</f>
        <v>2.78</v>
      </c>
      <c r="G381" s="21"/>
      <c r="H381" s="20" t="str">
        <f>Source!DI354</f>
        <v>)*2</v>
      </c>
      <c r="I381" s="9">
        <f>Source!AV354</f>
        <v>1</v>
      </c>
      <c r="J381" s="9"/>
      <c r="K381" s="21"/>
      <c r="L381" s="21">
        <f>Source!U354</f>
        <v>11.12</v>
      </c>
    </row>
    <row r="382" spans="1:22" ht="15" x14ac:dyDescent="0.25">
      <c r="A382" s="24"/>
      <c r="B382" s="24"/>
      <c r="C382" s="24"/>
      <c r="D382" s="24"/>
      <c r="E382" s="24"/>
      <c r="F382" s="24"/>
      <c r="G382" s="24"/>
      <c r="H382" s="24"/>
      <c r="I382" s="24"/>
      <c r="J382" s="41">
        <f>K377+K378+K379+K380</f>
        <v>13282.65</v>
      </c>
      <c r="K382" s="41"/>
      <c r="L382" s="25">
        <f>IF(Source!I354&lt;&gt;0, ROUND(J382/Source!I354, 2), 0)</f>
        <v>6641.33</v>
      </c>
      <c r="P382" s="23">
        <f>J382</f>
        <v>13282.65</v>
      </c>
    </row>
    <row r="383" spans="1:22" ht="42.75" x14ac:dyDescent="0.2">
      <c r="A383" s="18">
        <v>37</v>
      </c>
      <c r="B383" s="18">
        <v>37</v>
      </c>
      <c r="C383" s="18" t="str">
        <f>Source!F358</f>
        <v>1.18-2403-20-4/1</v>
      </c>
      <c r="D383" s="18" t="str">
        <f>Source!G358</f>
        <v>Техническое обслуживание вытяжных установок производительностью до 20000 м3/ч - ежеквартальное</v>
      </c>
      <c r="E383" s="19" t="str">
        <f>Source!H358</f>
        <v>установка</v>
      </c>
      <c r="F383" s="9">
        <f>Source!I358</f>
        <v>1</v>
      </c>
      <c r="G383" s="21"/>
      <c r="H383" s="20"/>
      <c r="I383" s="9"/>
      <c r="J383" s="9"/>
      <c r="K383" s="21"/>
      <c r="L383" s="21"/>
      <c r="Q383">
        <f>ROUND((Source!BZ358/100)*ROUND((Source!AF358*Source!AV358)*Source!I358, 2), 2)</f>
        <v>2582.64</v>
      </c>
      <c r="R383">
        <f>Source!X358</f>
        <v>2582.64</v>
      </c>
      <c r="S383">
        <f>ROUND((Source!CA358/100)*ROUND((Source!AF358*Source!AV358)*Source!I358, 2), 2)</f>
        <v>368.95</v>
      </c>
      <c r="T383">
        <f>Source!Y358</f>
        <v>368.95</v>
      </c>
      <c r="U383">
        <f>ROUND((175/100)*ROUND((Source!AE358*Source!AV358)*Source!I358, 2), 2)</f>
        <v>0</v>
      </c>
      <c r="V383">
        <f>ROUND((108/100)*ROUND(Source!CS358*Source!I358, 2), 2)</f>
        <v>0</v>
      </c>
    </row>
    <row r="384" spans="1:22" ht="14.25" x14ac:dyDescent="0.2">
      <c r="A384" s="18"/>
      <c r="B384" s="18"/>
      <c r="C384" s="18"/>
      <c r="D384" s="18" t="s">
        <v>884</v>
      </c>
      <c r="E384" s="19"/>
      <c r="F384" s="9"/>
      <c r="G384" s="21">
        <f>Source!AO358</f>
        <v>1844.74</v>
      </c>
      <c r="H384" s="20" t="str">
        <f>Source!DG358</f>
        <v>)*2</v>
      </c>
      <c r="I384" s="9">
        <f>Source!AV358</f>
        <v>1</v>
      </c>
      <c r="J384" s="9">
        <f>IF(Source!BA358&lt;&gt; 0, Source!BA358, 1)</f>
        <v>1</v>
      </c>
      <c r="K384" s="21">
        <f>Source!S358</f>
        <v>3689.48</v>
      </c>
      <c r="L384" s="21"/>
    </row>
    <row r="385" spans="1:22" ht="14.25" x14ac:dyDescent="0.2">
      <c r="A385" s="18"/>
      <c r="B385" s="18"/>
      <c r="C385" s="18"/>
      <c r="D385" s="18" t="s">
        <v>886</v>
      </c>
      <c r="E385" s="19"/>
      <c r="F385" s="9"/>
      <c r="G385" s="21">
        <f>Source!AL358</f>
        <v>0.13</v>
      </c>
      <c r="H385" s="20" t="str">
        <f>Source!DD358</f>
        <v>)*2</v>
      </c>
      <c r="I385" s="9">
        <f>Source!AW358</f>
        <v>1</v>
      </c>
      <c r="J385" s="9">
        <f>IF(Source!BC358&lt;&gt; 0, Source!BC358, 1)</f>
        <v>1</v>
      </c>
      <c r="K385" s="21">
        <f>Source!P358</f>
        <v>0.26</v>
      </c>
      <c r="L385" s="21"/>
    </row>
    <row r="386" spans="1:22" ht="14.25" x14ac:dyDescent="0.2">
      <c r="A386" s="18"/>
      <c r="B386" s="18"/>
      <c r="C386" s="18"/>
      <c r="D386" s="18" t="s">
        <v>887</v>
      </c>
      <c r="E386" s="19" t="s">
        <v>888</v>
      </c>
      <c r="F386" s="9">
        <f>Source!AT358</f>
        <v>70</v>
      </c>
      <c r="G386" s="21"/>
      <c r="H386" s="20"/>
      <c r="I386" s="9"/>
      <c r="J386" s="9"/>
      <c r="K386" s="21">
        <f>SUM(R383:R385)</f>
        <v>2582.64</v>
      </c>
      <c r="L386" s="21"/>
    </row>
    <row r="387" spans="1:22" ht="14.25" x14ac:dyDescent="0.2">
      <c r="A387" s="18"/>
      <c r="B387" s="18"/>
      <c r="C387" s="18"/>
      <c r="D387" s="18" t="s">
        <v>889</v>
      </c>
      <c r="E387" s="19" t="s">
        <v>888</v>
      </c>
      <c r="F387" s="9">
        <f>Source!AU358</f>
        <v>10</v>
      </c>
      <c r="G387" s="21"/>
      <c r="H387" s="20"/>
      <c r="I387" s="9"/>
      <c r="J387" s="9"/>
      <c r="K387" s="21">
        <f>SUM(T383:T386)</f>
        <v>368.95</v>
      </c>
      <c r="L387" s="21"/>
    </row>
    <row r="388" spans="1:22" ht="14.25" x14ac:dyDescent="0.2">
      <c r="A388" s="18"/>
      <c r="B388" s="18"/>
      <c r="C388" s="18"/>
      <c r="D388" s="18" t="s">
        <v>890</v>
      </c>
      <c r="E388" s="19" t="s">
        <v>891</v>
      </c>
      <c r="F388" s="9">
        <f>Source!AQ358</f>
        <v>2.78</v>
      </c>
      <c r="G388" s="21"/>
      <c r="H388" s="20" t="str">
        <f>Source!DI358</f>
        <v>)*2</v>
      </c>
      <c r="I388" s="9">
        <f>Source!AV358</f>
        <v>1</v>
      </c>
      <c r="J388" s="9"/>
      <c r="K388" s="21"/>
      <c r="L388" s="21">
        <f>Source!U358</f>
        <v>5.56</v>
      </c>
    </row>
    <row r="389" spans="1:22" ht="15" x14ac:dyDescent="0.25">
      <c r="A389" s="24"/>
      <c r="B389" s="24"/>
      <c r="C389" s="24"/>
      <c r="D389" s="24"/>
      <c r="E389" s="24"/>
      <c r="F389" s="24"/>
      <c r="G389" s="24"/>
      <c r="H389" s="24"/>
      <c r="I389" s="24"/>
      <c r="J389" s="41">
        <f>K384+K385+K386+K387</f>
        <v>6641.33</v>
      </c>
      <c r="K389" s="41"/>
      <c r="L389" s="25">
        <f>IF(Source!I358&lt;&gt;0, ROUND(J389/Source!I358, 2), 0)</f>
        <v>6641.33</v>
      </c>
      <c r="P389" s="23">
        <f>J389</f>
        <v>6641.33</v>
      </c>
    </row>
    <row r="390" spans="1:22" ht="42.75" x14ac:dyDescent="0.2">
      <c r="A390" s="18">
        <v>38</v>
      </c>
      <c r="B390" s="18">
        <v>38</v>
      </c>
      <c r="C390" s="18" t="str">
        <f>Source!F362</f>
        <v>1.18-2403-20-4/1</v>
      </c>
      <c r="D390" s="18" t="str">
        <f>Source!G362</f>
        <v>Техническое обслуживание вытяжных установок производительностью до 20000 м3/ч - ежеквартальное</v>
      </c>
      <c r="E390" s="19" t="str">
        <f>Source!H362</f>
        <v>установка</v>
      </c>
      <c r="F390" s="9">
        <f>Source!I362</f>
        <v>1</v>
      </c>
      <c r="G390" s="21"/>
      <c r="H390" s="20"/>
      <c r="I390" s="9"/>
      <c r="J390" s="9"/>
      <c r="K390" s="21"/>
      <c r="L390" s="21"/>
      <c r="Q390">
        <f>ROUND((Source!BZ362/100)*ROUND((Source!AF362*Source!AV362)*Source!I362, 2), 2)</f>
        <v>2582.64</v>
      </c>
      <c r="R390">
        <f>Source!X362</f>
        <v>2582.64</v>
      </c>
      <c r="S390">
        <f>ROUND((Source!CA362/100)*ROUND((Source!AF362*Source!AV362)*Source!I362, 2), 2)</f>
        <v>368.95</v>
      </c>
      <c r="T390">
        <f>Source!Y362</f>
        <v>368.95</v>
      </c>
      <c r="U390">
        <f>ROUND((175/100)*ROUND((Source!AE362*Source!AV362)*Source!I362, 2), 2)</f>
        <v>0</v>
      </c>
      <c r="V390">
        <f>ROUND((108/100)*ROUND(Source!CS362*Source!I362, 2), 2)</f>
        <v>0</v>
      </c>
    </row>
    <row r="391" spans="1:22" ht="14.25" x14ac:dyDescent="0.2">
      <c r="A391" s="18"/>
      <c r="B391" s="18"/>
      <c r="C391" s="18"/>
      <c r="D391" s="18" t="s">
        <v>884</v>
      </c>
      <c r="E391" s="19"/>
      <c r="F391" s="9"/>
      <c r="G391" s="21">
        <f>Source!AO362</f>
        <v>1844.74</v>
      </c>
      <c r="H391" s="20" t="str">
        <f>Source!DG362</f>
        <v>)*2</v>
      </c>
      <c r="I391" s="9">
        <f>Source!AV362</f>
        <v>1</v>
      </c>
      <c r="J391" s="9">
        <f>IF(Source!BA362&lt;&gt; 0, Source!BA362, 1)</f>
        <v>1</v>
      </c>
      <c r="K391" s="21">
        <f>Source!S362</f>
        <v>3689.48</v>
      </c>
      <c r="L391" s="21"/>
    </row>
    <row r="392" spans="1:22" ht="14.25" x14ac:dyDescent="0.2">
      <c r="A392" s="18"/>
      <c r="B392" s="18"/>
      <c r="C392" s="18"/>
      <c r="D392" s="18" t="s">
        <v>886</v>
      </c>
      <c r="E392" s="19"/>
      <c r="F392" s="9"/>
      <c r="G392" s="21">
        <f>Source!AL362</f>
        <v>0.13</v>
      </c>
      <c r="H392" s="20" t="str">
        <f>Source!DD362</f>
        <v>)*2</v>
      </c>
      <c r="I392" s="9">
        <f>Source!AW362</f>
        <v>1</v>
      </c>
      <c r="J392" s="9">
        <f>IF(Source!BC362&lt;&gt; 0, Source!BC362, 1)</f>
        <v>1</v>
      </c>
      <c r="K392" s="21">
        <f>Source!P362</f>
        <v>0.26</v>
      </c>
      <c r="L392" s="21"/>
    </row>
    <row r="393" spans="1:22" ht="14.25" x14ac:dyDescent="0.2">
      <c r="A393" s="18"/>
      <c r="B393" s="18"/>
      <c r="C393" s="18"/>
      <c r="D393" s="18" t="s">
        <v>887</v>
      </c>
      <c r="E393" s="19" t="s">
        <v>888</v>
      </c>
      <c r="F393" s="9">
        <f>Source!AT362</f>
        <v>70</v>
      </c>
      <c r="G393" s="21"/>
      <c r="H393" s="20"/>
      <c r="I393" s="9"/>
      <c r="J393" s="9"/>
      <c r="K393" s="21">
        <f>SUM(R390:R392)</f>
        <v>2582.64</v>
      </c>
      <c r="L393" s="21"/>
    </row>
    <row r="394" spans="1:22" ht="14.25" x14ac:dyDescent="0.2">
      <c r="A394" s="18"/>
      <c r="B394" s="18"/>
      <c r="C394" s="18"/>
      <c r="D394" s="18" t="s">
        <v>889</v>
      </c>
      <c r="E394" s="19" t="s">
        <v>888</v>
      </c>
      <c r="F394" s="9">
        <f>Source!AU362</f>
        <v>10</v>
      </c>
      <c r="G394" s="21"/>
      <c r="H394" s="20"/>
      <c r="I394" s="9"/>
      <c r="J394" s="9"/>
      <c r="K394" s="21">
        <f>SUM(T390:T393)</f>
        <v>368.95</v>
      </c>
      <c r="L394" s="21"/>
    </row>
    <row r="395" spans="1:22" ht="14.25" x14ac:dyDescent="0.2">
      <c r="A395" s="18"/>
      <c r="B395" s="18"/>
      <c r="C395" s="18"/>
      <c r="D395" s="18" t="s">
        <v>890</v>
      </c>
      <c r="E395" s="19" t="s">
        <v>891</v>
      </c>
      <c r="F395" s="9">
        <f>Source!AQ362</f>
        <v>2.78</v>
      </c>
      <c r="G395" s="21"/>
      <c r="H395" s="20" t="str">
        <f>Source!DI362</f>
        <v>)*2</v>
      </c>
      <c r="I395" s="9">
        <f>Source!AV362</f>
        <v>1</v>
      </c>
      <c r="J395" s="9"/>
      <c r="K395" s="21"/>
      <c r="L395" s="21">
        <f>Source!U362</f>
        <v>5.56</v>
      </c>
    </row>
    <row r="396" spans="1:22" ht="15" x14ac:dyDescent="0.25">
      <c r="A396" s="24"/>
      <c r="B396" s="24"/>
      <c r="C396" s="24"/>
      <c r="D396" s="24"/>
      <c r="E396" s="24"/>
      <c r="F396" s="24"/>
      <c r="G396" s="24"/>
      <c r="H396" s="24"/>
      <c r="I396" s="24"/>
      <c r="J396" s="41">
        <f>K391+K392+K393+K394</f>
        <v>6641.33</v>
      </c>
      <c r="K396" s="41"/>
      <c r="L396" s="25">
        <f>IF(Source!I362&lt;&gt;0, ROUND(J396/Source!I362, 2), 0)</f>
        <v>6641.33</v>
      </c>
      <c r="P396" s="23">
        <f>J396</f>
        <v>6641.33</v>
      </c>
    </row>
    <row r="397" spans="1:22" ht="57" x14ac:dyDescent="0.2">
      <c r="A397" s="18">
        <v>39</v>
      </c>
      <c r="B397" s="18">
        <v>39</v>
      </c>
      <c r="C397" s="18" t="str">
        <f>Source!F366</f>
        <v>1.18-2303-6-2/1</v>
      </c>
      <c r="D397" s="18" t="str">
        <f>Source!G366</f>
        <v>Техническое обслуживание тепловых завес вертикальных с водяным теплообменником для проемов до 6 м, высота завесы до 2 м</v>
      </c>
      <c r="E397" s="19" t="str">
        <f>Source!H366</f>
        <v>шт.</v>
      </c>
      <c r="F397" s="9">
        <f>Source!I366</f>
        <v>24</v>
      </c>
      <c r="G397" s="21"/>
      <c r="H397" s="20"/>
      <c r="I397" s="9"/>
      <c r="J397" s="9"/>
      <c r="K397" s="21"/>
      <c r="L397" s="21"/>
      <c r="Q397">
        <f>ROUND((Source!BZ366/100)*ROUND((Source!AF366*Source!AV366)*Source!I366, 2), 2)</f>
        <v>27964.61</v>
      </c>
      <c r="R397">
        <f>Source!X366</f>
        <v>27964.61</v>
      </c>
      <c r="S397">
        <f>ROUND((Source!CA366/100)*ROUND((Source!AF366*Source!AV366)*Source!I366, 2), 2)</f>
        <v>3994.94</v>
      </c>
      <c r="T397">
        <f>Source!Y366</f>
        <v>3994.94</v>
      </c>
      <c r="U397">
        <f>ROUND((175/100)*ROUND((Source!AE366*Source!AV366)*Source!I366, 2), 2)</f>
        <v>5.04</v>
      </c>
      <c r="V397">
        <f>ROUND((108/100)*ROUND(Source!CS366*Source!I366, 2), 2)</f>
        <v>3.11</v>
      </c>
    </row>
    <row r="398" spans="1:22" ht="14.25" x14ac:dyDescent="0.2">
      <c r="A398" s="18"/>
      <c r="B398" s="18"/>
      <c r="C398" s="18"/>
      <c r="D398" s="18" t="s">
        <v>884</v>
      </c>
      <c r="E398" s="19"/>
      <c r="F398" s="9"/>
      <c r="G398" s="21">
        <f>Source!AO366</f>
        <v>1664.56</v>
      </c>
      <c r="H398" s="20" t="str">
        <f>Source!DG366</f>
        <v/>
      </c>
      <c r="I398" s="9">
        <f>Source!AV366</f>
        <v>1</v>
      </c>
      <c r="J398" s="9">
        <f>IF(Source!BA366&lt;&gt; 0, Source!BA366, 1)</f>
        <v>1</v>
      </c>
      <c r="K398" s="21">
        <f>Source!S366</f>
        <v>39949.440000000002</v>
      </c>
      <c r="L398" s="21"/>
    </row>
    <row r="399" spans="1:22" ht="14.25" x14ac:dyDescent="0.2">
      <c r="A399" s="18"/>
      <c r="B399" s="18"/>
      <c r="C399" s="18"/>
      <c r="D399" s="18" t="s">
        <v>885</v>
      </c>
      <c r="E399" s="19"/>
      <c r="F399" s="9"/>
      <c r="G399" s="21">
        <f>Source!AM366</f>
        <v>8.2100000000000009</v>
      </c>
      <c r="H399" s="20" t="str">
        <f>Source!DE366</f>
        <v/>
      </c>
      <c r="I399" s="9">
        <f>Source!AV366</f>
        <v>1</v>
      </c>
      <c r="J399" s="9">
        <f>IF(Source!BB366&lt;&gt; 0, Source!BB366, 1)</f>
        <v>1</v>
      </c>
      <c r="K399" s="21">
        <f>Source!Q366</f>
        <v>197.04</v>
      </c>
      <c r="L399" s="21"/>
    </row>
    <row r="400" spans="1:22" ht="14.25" x14ac:dyDescent="0.2">
      <c r="A400" s="18"/>
      <c r="B400" s="18"/>
      <c r="C400" s="18"/>
      <c r="D400" s="18" t="s">
        <v>892</v>
      </c>
      <c r="E400" s="19"/>
      <c r="F400" s="9"/>
      <c r="G400" s="21">
        <f>Source!AN366</f>
        <v>0.12</v>
      </c>
      <c r="H400" s="20" t="str">
        <f>Source!DF366</f>
        <v/>
      </c>
      <c r="I400" s="9">
        <f>Source!AV366</f>
        <v>1</v>
      </c>
      <c r="J400" s="9">
        <f>IF(Source!BS366&lt;&gt; 0, Source!BS366, 1)</f>
        <v>1</v>
      </c>
      <c r="K400" s="26">
        <f>Source!R366</f>
        <v>2.88</v>
      </c>
      <c r="L400" s="21"/>
    </row>
    <row r="401" spans="1:22" ht="14.25" x14ac:dyDescent="0.2">
      <c r="A401" s="18"/>
      <c r="B401" s="18"/>
      <c r="C401" s="18"/>
      <c r="D401" s="18" t="s">
        <v>886</v>
      </c>
      <c r="E401" s="19"/>
      <c r="F401" s="9"/>
      <c r="G401" s="21">
        <f>Source!AL366</f>
        <v>2.52</v>
      </c>
      <c r="H401" s="20" t="str">
        <f>Source!DD366</f>
        <v/>
      </c>
      <c r="I401" s="9">
        <f>Source!AW366</f>
        <v>1</v>
      </c>
      <c r="J401" s="9">
        <f>IF(Source!BC366&lt;&gt; 0, Source!BC366, 1)</f>
        <v>1</v>
      </c>
      <c r="K401" s="21">
        <f>Source!P366</f>
        <v>60.48</v>
      </c>
      <c r="L401" s="21"/>
    </row>
    <row r="402" spans="1:22" ht="14.25" x14ac:dyDescent="0.2">
      <c r="A402" s="18"/>
      <c r="B402" s="18"/>
      <c r="C402" s="18"/>
      <c r="D402" s="18" t="s">
        <v>887</v>
      </c>
      <c r="E402" s="19" t="s">
        <v>888</v>
      </c>
      <c r="F402" s="9">
        <f>Source!AT366</f>
        <v>70</v>
      </c>
      <c r="G402" s="21"/>
      <c r="H402" s="20"/>
      <c r="I402" s="9"/>
      <c r="J402" s="9"/>
      <c r="K402" s="21">
        <f>SUM(R397:R401)</f>
        <v>27964.61</v>
      </c>
      <c r="L402" s="21"/>
    </row>
    <row r="403" spans="1:22" ht="14.25" x14ac:dyDescent="0.2">
      <c r="A403" s="18"/>
      <c r="B403" s="18"/>
      <c r="C403" s="18"/>
      <c r="D403" s="18" t="s">
        <v>889</v>
      </c>
      <c r="E403" s="19" t="s">
        <v>888</v>
      </c>
      <c r="F403" s="9">
        <f>Source!AU366</f>
        <v>10</v>
      </c>
      <c r="G403" s="21"/>
      <c r="H403" s="20"/>
      <c r="I403" s="9"/>
      <c r="J403" s="9"/>
      <c r="K403" s="21">
        <f>SUM(T397:T402)</f>
        <v>3994.94</v>
      </c>
      <c r="L403" s="21"/>
    </row>
    <row r="404" spans="1:22" ht="14.25" x14ac:dyDescent="0.2">
      <c r="A404" s="18"/>
      <c r="B404" s="18"/>
      <c r="C404" s="18"/>
      <c r="D404" s="18" t="s">
        <v>893</v>
      </c>
      <c r="E404" s="19" t="s">
        <v>888</v>
      </c>
      <c r="F404" s="9">
        <f>108</f>
        <v>108</v>
      </c>
      <c r="G404" s="21"/>
      <c r="H404" s="20"/>
      <c r="I404" s="9"/>
      <c r="J404" s="9"/>
      <c r="K404" s="21">
        <f>SUM(V397:V403)</f>
        <v>3.11</v>
      </c>
      <c r="L404" s="21"/>
    </row>
    <row r="405" spans="1:22" ht="14.25" x14ac:dyDescent="0.2">
      <c r="A405" s="18"/>
      <c r="B405" s="18"/>
      <c r="C405" s="18"/>
      <c r="D405" s="18" t="s">
        <v>890</v>
      </c>
      <c r="E405" s="19" t="s">
        <v>891</v>
      </c>
      <c r="F405" s="9">
        <f>Source!AQ366</f>
        <v>2.5299999999999998</v>
      </c>
      <c r="G405" s="21"/>
      <c r="H405" s="20" t="str">
        <f>Source!DI366</f>
        <v/>
      </c>
      <c r="I405" s="9">
        <f>Source!AV366</f>
        <v>1</v>
      </c>
      <c r="J405" s="9"/>
      <c r="K405" s="21"/>
      <c r="L405" s="21">
        <f>Source!U366</f>
        <v>60.72</v>
      </c>
    </row>
    <row r="406" spans="1:22" ht="15" x14ac:dyDescent="0.25">
      <c r="A406" s="24"/>
      <c r="B406" s="24"/>
      <c r="C406" s="24"/>
      <c r="D406" s="24"/>
      <c r="E406" s="24"/>
      <c r="F406" s="24"/>
      <c r="G406" s="24"/>
      <c r="H406" s="24"/>
      <c r="I406" s="24"/>
      <c r="J406" s="41">
        <f>K398+K399+K401+K402+K403+K404</f>
        <v>72169.62000000001</v>
      </c>
      <c r="K406" s="41"/>
      <c r="L406" s="25">
        <f>IF(Source!I366&lt;&gt;0, ROUND(J406/Source!I366, 2), 0)</f>
        <v>3007.07</v>
      </c>
      <c r="P406" s="23">
        <f>J406</f>
        <v>72169.62000000001</v>
      </c>
    </row>
    <row r="408" spans="1:22" ht="15" x14ac:dyDescent="0.25">
      <c r="A408" s="44" t="str">
        <f>CONCATENATE("Итого по подразделу: ",IF(Source!G372&lt;&gt;"Новый подраздел", Source!G372, ""))</f>
        <v>Итого по подразделу: Общеобменная вентиляция</v>
      </c>
      <c r="B408" s="44"/>
      <c r="C408" s="44"/>
      <c r="D408" s="44"/>
      <c r="E408" s="44"/>
      <c r="F408" s="44"/>
      <c r="G408" s="44"/>
      <c r="H408" s="44"/>
      <c r="I408" s="44"/>
      <c r="J408" s="42">
        <f>SUM(P253:P407)</f>
        <v>280990.61</v>
      </c>
      <c r="K408" s="43"/>
      <c r="L408" s="27"/>
    </row>
    <row r="411" spans="1:22" ht="16.5" x14ac:dyDescent="0.25">
      <c r="A411" s="46" t="str">
        <f>CONCATENATE("Подраздел: ",IF(Source!G402&lt;&gt;"Новый подраздел", Source!G402, ""))</f>
        <v>Подраздел: Кондиционирование</v>
      </c>
      <c r="B411" s="46"/>
      <c r="C411" s="46"/>
      <c r="D411" s="46"/>
      <c r="E411" s="46"/>
      <c r="F411" s="46"/>
      <c r="G411" s="46"/>
      <c r="H411" s="46"/>
      <c r="I411" s="46"/>
      <c r="J411" s="46"/>
      <c r="K411" s="46"/>
      <c r="L411" s="46"/>
    </row>
    <row r="412" spans="1:22" ht="42.75" x14ac:dyDescent="0.2">
      <c r="A412" s="18">
        <v>40</v>
      </c>
      <c r="B412" s="18">
        <v>40</v>
      </c>
      <c r="C412" s="18" t="str">
        <f>Source!F406</f>
        <v>1.18-2403-18-4/1</v>
      </c>
      <c r="D412" s="18" t="str">
        <f>Source!G406</f>
        <v>Техническое обслуживание наружных блоков сплит систем мощностью свыше 10 кВт - полугодовое</v>
      </c>
      <c r="E412" s="19" t="str">
        <f>Source!H406</f>
        <v>1 блок</v>
      </c>
      <c r="F412" s="9">
        <f>Source!I406</f>
        <v>1</v>
      </c>
      <c r="G412" s="21"/>
      <c r="H412" s="20"/>
      <c r="I412" s="9"/>
      <c r="J412" s="9"/>
      <c r="K412" s="21"/>
      <c r="L412" s="21"/>
      <c r="Q412">
        <f>ROUND((Source!BZ406/100)*ROUND((Source!AF406*Source!AV406)*Source!I406, 2), 2)</f>
        <v>1384.22</v>
      </c>
      <c r="R412">
        <f>Source!X406</f>
        <v>1384.22</v>
      </c>
      <c r="S412">
        <f>ROUND((Source!CA406/100)*ROUND((Source!AF406*Source!AV406)*Source!I406, 2), 2)</f>
        <v>197.75</v>
      </c>
      <c r="T412">
        <f>Source!Y406</f>
        <v>197.75</v>
      </c>
      <c r="U412">
        <f>ROUND((175/100)*ROUND((Source!AE406*Source!AV406)*Source!I406, 2), 2)</f>
        <v>0.19</v>
      </c>
      <c r="V412">
        <f>ROUND((108/100)*ROUND(Source!CS406*Source!I406, 2), 2)</f>
        <v>0.12</v>
      </c>
    </row>
    <row r="413" spans="1:22" ht="14.25" x14ac:dyDescent="0.2">
      <c r="A413" s="18"/>
      <c r="B413" s="18"/>
      <c r="C413" s="18"/>
      <c r="D413" s="18" t="s">
        <v>884</v>
      </c>
      <c r="E413" s="19"/>
      <c r="F413" s="9"/>
      <c r="G413" s="21">
        <f>Source!AO406</f>
        <v>1977.45</v>
      </c>
      <c r="H413" s="20" t="str">
        <f>Source!DG406</f>
        <v/>
      </c>
      <c r="I413" s="9">
        <f>Source!AV406</f>
        <v>1</v>
      </c>
      <c r="J413" s="9">
        <f>IF(Source!BA406&lt;&gt; 0, Source!BA406, 1)</f>
        <v>1</v>
      </c>
      <c r="K413" s="21">
        <f>Source!S406</f>
        <v>1977.45</v>
      </c>
      <c r="L413" s="21"/>
    </row>
    <row r="414" spans="1:22" ht="14.25" x14ac:dyDescent="0.2">
      <c r="A414" s="18"/>
      <c r="B414" s="18"/>
      <c r="C414" s="18"/>
      <c r="D414" s="18" t="s">
        <v>885</v>
      </c>
      <c r="E414" s="19"/>
      <c r="F414" s="9"/>
      <c r="G414" s="21">
        <f>Source!AM406</f>
        <v>6.99</v>
      </c>
      <c r="H414" s="20" t="str">
        <f>Source!DE406</f>
        <v/>
      </c>
      <c r="I414" s="9">
        <f>Source!AV406</f>
        <v>1</v>
      </c>
      <c r="J414" s="9">
        <f>IF(Source!BB406&lt;&gt; 0, Source!BB406, 1)</f>
        <v>1</v>
      </c>
      <c r="K414" s="21">
        <f>Source!Q406</f>
        <v>6.99</v>
      </c>
      <c r="L414" s="21"/>
    </row>
    <row r="415" spans="1:22" ht="14.25" x14ac:dyDescent="0.2">
      <c r="A415" s="18"/>
      <c r="B415" s="18"/>
      <c r="C415" s="18"/>
      <c r="D415" s="18" t="s">
        <v>892</v>
      </c>
      <c r="E415" s="19"/>
      <c r="F415" s="9"/>
      <c r="G415" s="21">
        <f>Source!AN406</f>
        <v>0.11</v>
      </c>
      <c r="H415" s="20" t="str">
        <f>Source!DF406</f>
        <v/>
      </c>
      <c r="I415" s="9">
        <f>Source!AV406</f>
        <v>1</v>
      </c>
      <c r="J415" s="9">
        <f>IF(Source!BS406&lt;&gt; 0, Source!BS406, 1)</f>
        <v>1</v>
      </c>
      <c r="K415" s="26">
        <f>Source!R406</f>
        <v>0.11</v>
      </c>
      <c r="L415" s="21"/>
    </row>
    <row r="416" spans="1:22" ht="14.25" x14ac:dyDescent="0.2">
      <c r="A416" s="18"/>
      <c r="B416" s="18"/>
      <c r="C416" s="18"/>
      <c r="D416" s="18" t="s">
        <v>886</v>
      </c>
      <c r="E416" s="19"/>
      <c r="F416" s="9"/>
      <c r="G416" s="21">
        <f>Source!AL406</f>
        <v>2.2000000000000002</v>
      </c>
      <c r="H416" s="20" t="str">
        <f>Source!DD406</f>
        <v/>
      </c>
      <c r="I416" s="9">
        <f>Source!AW406</f>
        <v>1</v>
      </c>
      <c r="J416" s="9">
        <f>IF(Source!BC406&lt;&gt; 0, Source!BC406, 1)</f>
        <v>1</v>
      </c>
      <c r="K416" s="21">
        <f>Source!P406</f>
        <v>2.2000000000000002</v>
      </c>
      <c r="L416" s="21"/>
    </row>
    <row r="417" spans="1:22" ht="14.25" x14ac:dyDescent="0.2">
      <c r="A417" s="18"/>
      <c r="B417" s="18"/>
      <c r="C417" s="18"/>
      <c r="D417" s="18" t="s">
        <v>887</v>
      </c>
      <c r="E417" s="19" t="s">
        <v>888</v>
      </c>
      <c r="F417" s="9">
        <f>Source!AT406</f>
        <v>70</v>
      </c>
      <c r="G417" s="21"/>
      <c r="H417" s="20"/>
      <c r="I417" s="9"/>
      <c r="J417" s="9"/>
      <c r="K417" s="21">
        <f>SUM(R412:R416)</f>
        <v>1384.22</v>
      </c>
      <c r="L417" s="21"/>
    </row>
    <row r="418" spans="1:22" ht="14.25" x14ac:dyDescent="0.2">
      <c r="A418" s="18"/>
      <c r="B418" s="18"/>
      <c r="C418" s="18"/>
      <c r="D418" s="18" t="s">
        <v>889</v>
      </c>
      <c r="E418" s="19" t="s">
        <v>888</v>
      </c>
      <c r="F418" s="9">
        <f>Source!AU406</f>
        <v>10</v>
      </c>
      <c r="G418" s="21"/>
      <c r="H418" s="20"/>
      <c r="I418" s="9"/>
      <c r="J418" s="9"/>
      <c r="K418" s="21">
        <f>SUM(T412:T417)</f>
        <v>197.75</v>
      </c>
      <c r="L418" s="21"/>
    </row>
    <row r="419" spans="1:22" ht="14.25" x14ac:dyDescent="0.2">
      <c r="A419" s="18"/>
      <c r="B419" s="18"/>
      <c r="C419" s="18"/>
      <c r="D419" s="18" t="s">
        <v>893</v>
      </c>
      <c r="E419" s="19" t="s">
        <v>888</v>
      </c>
      <c r="F419" s="9">
        <f>108</f>
        <v>108</v>
      </c>
      <c r="G419" s="21"/>
      <c r="H419" s="20"/>
      <c r="I419" s="9"/>
      <c r="J419" s="9"/>
      <c r="K419" s="21">
        <f>SUM(V412:V418)</f>
        <v>0.12</v>
      </c>
      <c r="L419" s="21"/>
    </row>
    <row r="420" spans="1:22" ht="14.25" x14ac:dyDescent="0.2">
      <c r="A420" s="18"/>
      <c r="B420" s="18"/>
      <c r="C420" s="18"/>
      <c r="D420" s="18" t="s">
        <v>890</v>
      </c>
      <c r="E420" s="19" t="s">
        <v>891</v>
      </c>
      <c r="F420" s="9">
        <f>Source!AQ406</f>
        <v>2.98</v>
      </c>
      <c r="G420" s="21"/>
      <c r="H420" s="20" t="str">
        <f>Source!DI406</f>
        <v/>
      </c>
      <c r="I420" s="9">
        <f>Source!AV406</f>
        <v>1</v>
      </c>
      <c r="J420" s="9"/>
      <c r="K420" s="21"/>
      <c r="L420" s="21">
        <f>Source!U406</f>
        <v>2.98</v>
      </c>
    </row>
    <row r="421" spans="1:22" ht="15" x14ac:dyDescent="0.25">
      <c r="A421" s="24"/>
      <c r="B421" s="24"/>
      <c r="C421" s="24"/>
      <c r="D421" s="24"/>
      <c r="E421" s="24"/>
      <c r="F421" s="24"/>
      <c r="G421" s="24"/>
      <c r="H421" s="24"/>
      <c r="I421" s="24"/>
      <c r="J421" s="41">
        <f>K413+K414+K416+K417+K418+K419</f>
        <v>3568.73</v>
      </c>
      <c r="K421" s="41"/>
      <c r="L421" s="25">
        <f>IF(Source!I406&lt;&gt;0, ROUND(J421/Source!I406, 2), 0)</f>
        <v>3568.73</v>
      </c>
      <c r="P421" s="23">
        <f>J421</f>
        <v>3568.73</v>
      </c>
    </row>
    <row r="422" spans="1:22" ht="42.75" x14ac:dyDescent="0.2">
      <c r="A422" s="18">
        <v>41</v>
      </c>
      <c r="B422" s="18">
        <v>41</v>
      </c>
      <c r="C422" s="18" t="str">
        <f>Source!F408</f>
        <v>1.18-2403-17-3/1</v>
      </c>
      <c r="D422" s="18" t="str">
        <f>Source!G408</f>
        <v>Техническое обслуживание внутренних кассетных блоков сплит систем мощностью до 5 кВт - полугодовое</v>
      </c>
      <c r="E422" s="19" t="str">
        <f>Source!H408</f>
        <v>1 блок</v>
      </c>
      <c r="F422" s="9">
        <f>Source!I408</f>
        <v>5</v>
      </c>
      <c r="G422" s="21"/>
      <c r="H422" s="20"/>
      <c r="I422" s="9"/>
      <c r="J422" s="9"/>
      <c r="K422" s="21"/>
      <c r="L422" s="21"/>
      <c r="Q422">
        <f>ROUND((Source!BZ408/100)*ROUND((Source!AF408*Source!AV408)*Source!I408, 2), 2)</f>
        <v>3112.17</v>
      </c>
      <c r="R422">
        <f>Source!X408</f>
        <v>3112.17</v>
      </c>
      <c r="S422">
        <f>ROUND((Source!CA408/100)*ROUND((Source!AF408*Source!AV408)*Source!I408, 2), 2)</f>
        <v>444.6</v>
      </c>
      <c r="T422">
        <f>Source!Y408</f>
        <v>444.6</v>
      </c>
      <c r="U422">
        <f>ROUND((175/100)*ROUND((Source!AE408*Source!AV408)*Source!I408, 2), 2)</f>
        <v>0.26</v>
      </c>
      <c r="V422">
        <f>ROUND((108/100)*ROUND(Source!CS408*Source!I408, 2), 2)</f>
        <v>0.16</v>
      </c>
    </row>
    <row r="423" spans="1:22" ht="14.25" x14ac:dyDescent="0.2">
      <c r="A423" s="18"/>
      <c r="B423" s="18"/>
      <c r="C423" s="18"/>
      <c r="D423" s="18" t="s">
        <v>884</v>
      </c>
      <c r="E423" s="19"/>
      <c r="F423" s="9"/>
      <c r="G423" s="21">
        <f>Source!AO408</f>
        <v>889.19</v>
      </c>
      <c r="H423" s="20" t="str">
        <f>Source!DG408</f>
        <v/>
      </c>
      <c r="I423" s="9">
        <f>Source!AV408</f>
        <v>1</v>
      </c>
      <c r="J423" s="9">
        <f>IF(Source!BA408&lt;&gt; 0, Source!BA408, 1)</f>
        <v>1</v>
      </c>
      <c r="K423" s="21">
        <f>Source!S408</f>
        <v>4445.95</v>
      </c>
      <c r="L423" s="21"/>
    </row>
    <row r="424" spans="1:22" ht="14.25" x14ac:dyDescent="0.2">
      <c r="A424" s="18"/>
      <c r="B424" s="18"/>
      <c r="C424" s="18"/>
      <c r="D424" s="18" t="s">
        <v>885</v>
      </c>
      <c r="E424" s="19"/>
      <c r="F424" s="9"/>
      <c r="G424" s="21">
        <f>Source!AM408</f>
        <v>1.85</v>
      </c>
      <c r="H424" s="20" t="str">
        <f>Source!DE408</f>
        <v/>
      </c>
      <c r="I424" s="9">
        <f>Source!AV408</f>
        <v>1</v>
      </c>
      <c r="J424" s="9">
        <f>IF(Source!BB408&lt;&gt; 0, Source!BB408, 1)</f>
        <v>1</v>
      </c>
      <c r="K424" s="21">
        <f>Source!Q408</f>
        <v>9.25</v>
      </c>
      <c r="L424" s="21"/>
    </row>
    <row r="425" spans="1:22" ht="14.25" x14ac:dyDescent="0.2">
      <c r="A425" s="18"/>
      <c r="B425" s="18"/>
      <c r="C425" s="18"/>
      <c r="D425" s="18" t="s">
        <v>892</v>
      </c>
      <c r="E425" s="19"/>
      <c r="F425" s="9"/>
      <c r="G425" s="21">
        <f>Source!AN408</f>
        <v>0.03</v>
      </c>
      <c r="H425" s="20" t="str">
        <f>Source!DF408</f>
        <v/>
      </c>
      <c r="I425" s="9">
        <f>Source!AV408</f>
        <v>1</v>
      </c>
      <c r="J425" s="9">
        <f>IF(Source!BS408&lt;&gt; 0, Source!BS408, 1)</f>
        <v>1</v>
      </c>
      <c r="K425" s="26">
        <f>Source!R408</f>
        <v>0.15</v>
      </c>
      <c r="L425" s="21"/>
    </row>
    <row r="426" spans="1:22" ht="14.25" x14ac:dyDescent="0.2">
      <c r="A426" s="18"/>
      <c r="B426" s="18"/>
      <c r="C426" s="18"/>
      <c r="D426" s="18" t="s">
        <v>886</v>
      </c>
      <c r="E426" s="19"/>
      <c r="F426" s="9"/>
      <c r="G426" s="21">
        <f>Source!AL408</f>
        <v>2.2200000000000002</v>
      </c>
      <c r="H426" s="20" t="str">
        <f>Source!DD408</f>
        <v/>
      </c>
      <c r="I426" s="9">
        <f>Source!AW408</f>
        <v>1</v>
      </c>
      <c r="J426" s="9">
        <f>IF(Source!BC408&lt;&gt; 0, Source!BC408, 1)</f>
        <v>1</v>
      </c>
      <c r="K426" s="21">
        <f>Source!P408</f>
        <v>11.1</v>
      </c>
      <c r="L426" s="21"/>
    </row>
    <row r="427" spans="1:22" ht="14.25" x14ac:dyDescent="0.2">
      <c r="A427" s="18"/>
      <c r="B427" s="18"/>
      <c r="C427" s="18"/>
      <c r="D427" s="18" t="s">
        <v>887</v>
      </c>
      <c r="E427" s="19" t="s">
        <v>888</v>
      </c>
      <c r="F427" s="9">
        <f>Source!AT408</f>
        <v>70</v>
      </c>
      <c r="G427" s="21"/>
      <c r="H427" s="20"/>
      <c r="I427" s="9"/>
      <c r="J427" s="9"/>
      <c r="K427" s="21">
        <f>SUM(R422:R426)</f>
        <v>3112.17</v>
      </c>
      <c r="L427" s="21"/>
    </row>
    <row r="428" spans="1:22" ht="14.25" x14ac:dyDescent="0.2">
      <c r="A428" s="18"/>
      <c r="B428" s="18"/>
      <c r="C428" s="18"/>
      <c r="D428" s="18" t="s">
        <v>889</v>
      </c>
      <c r="E428" s="19" t="s">
        <v>888</v>
      </c>
      <c r="F428" s="9">
        <f>Source!AU408</f>
        <v>10</v>
      </c>
      <c r="G428" s="21"/>
      <c r="H428" s="20"/>
      <c r="I428" s="9"/>
      <c r="J428" s="9"/>
      <c r="K428" s="21">
        <f>SUM(T422:T427)</f>
        <v>444.6</v>
      </c>
      <c r="L428" s="21"/>
    </row>
    <row r="429" spans="1:22" ht="14.25" x14ac:dyDescent="0.2">
      <c r="A429" s="18"/>
      <c r="B429" s="18"/>
      <c r="C429" s="18"/>
      <c r="D429" s="18" t="s">
        <v>893</v>
      </c>
      <c r="E429" s="19" t="s">
        <v>888</v>
      </c>
      <c r="F429" s="9">
        <f>108</f>
        <v>108</v>
      </c>
      <c r="G429" s="21"/>
      <c r="H429" s="20"/>
      <c r="I429" s="9"/>
      <c r="J429" s="9"/>
      <c r="K429" s="21">
        <f>SUM(V422:V428)</f>
        <v>0.16</v>
      </c>
      <c r="L429" s="21"/>
    </row>
    <row r="430" spans="1:22" ht="14.25" x14ac:dyDescent="0.2">
      <c r="A430" s="18"/>
      <c r="B430" s="18"/>
      <c r="C430" s="18"/>
      <c r="D430" s="18" t="s">
        <v>890</v>
      </c>
      <c r="E430" s="19" t="s">
        <v>891</v>
      </c>
      <c r="F430" s="9">
        <f>Source!AQ408</f>
        <v>1.34</v>
      </c>
      <c r="G430" s="21"/>
      <c r="H430" s="20" t="str">
        <f>Source!DI408</f>
        <v/>
      </c>
      <c r="I430" s="9">
        <f>Source!AV408</f>
        <v>1</v>
      </c>
      <c r="J430" s="9"/>
      <c r="K430" s="21"/>
      <c r="L430" s="21">
        <f>Source!U408</f>
        <v>6.7</v>
      </c>
    </row>
    <row r="431" spans="1:22" ht="15" x14ac:dyDescent="0.25">
      <c r="A431" s="24"/>
      <c r="B431" s="24"/>
      <c r="C431" s="24"/>
      <c r="D431" s="24"/>
      <c r="E431" s="24"/>
      <c r="F431" s="24"/>
      <c r="G431" s="24"/>
      <c r="H431" s="24"/>
      <c r="I431" s="24"/>
      <c r="J431" s="41">
        <f>K423+K424+K426+K427+K428+K429</f>
        <v>8023.2300000000005</v>
      </c>
      <c r="K431" s="41"/>
      <c r="L431" s="25">
        <f>IF(Source!I408&lt;&gt;0, ROUND(J431/Source!I408, 2), 0)</f>
        <v>1604.65</v>
      </c>
      <c r="P431" s="23">
        <f>J431</f>
        <v>8023.2300000000005</v>
      </c>
    </row>
    <row r="432" spans="1:22" ht="42.75" x14ac:dyDescent="0.2">
      <c r="A432" s="18">
        <v>42</v>
      </c>
      <c r="B432" s="18">
        <v>42</v>
      </c>
      <c r="C432" s="18" t="str">
        <f>Source!F410</f>
        <v>1.18-2403-18-4/1</v>
      </c>
      <c r="D432" s="18" t="str">
        <f>Source!G410</f>
        <v>Техническое обслуживание наружных блоков сплит систем мощностью свыше 10 кВт - полугодовое</v>
      </c>
      <c r="E432" s="19" t="str">
        <f>Source!H410</f>
        <v>1 блок</v>
      </c>
      <c r="F432" s="9">
        <f>Source!I410</f>
        <v>2</v>
      </c>
      <c r="G432" s="21"/>
      <c r="H432" s="20"/>
      <c r="I432" s="9"/>
      <c r="J432" s="9"/>
      <c r="K432" s="21"/>
      <c r="L432" s="21"/>
      <c r="Q432">
        <f>ROUND((Source!BZ410/100)*ROUND((Source!AF410*Source!AV410)*Source!I410, 2), 2)</f>
        <v>2768.43</v>
      </c>
      <c r="R432">
        <f>Source!X410</f>
        <v>2768.43</v>
      </c>
      <c r="S432">
        <f>ROUND((Source!CA410/100)*ROUND((Source!AF410*Source!AV410)*Source!I410, 2), 2)</f>
        <v>395.49</v>
      </c>
      <c r="T432">
        <f>Source!Y410</f>
        <v>395.49</v>
      </c>
      <c r="U432">
        <f>ROUND((175/100)*ROUND((Source!AE410*Source!AV410)*Source!I410, 2), 2)</f>
        <v>0.39</v>
      </c>
      <c r="V432">
        <f>ROUND((108/100)*ROUND(Source!CS410*Source!I410, 2), 2)</f>
        <v>0.24</v>
      </c>
    </row>
    <row r="433" spans="1:22" ht="14.25" x14ac:dyDescent="0.2">
      <c r="A433" s="18"/>
      <c r="B433" s="18"/>
      <c r="C433" s="18"/>
      <c r="D433" s="18" t="s">
        <v>884</v>
      </c>
      <c r="E433" s="19"/>
      <c r="F433" s="9"/>
      <c r="G433" s="21">
        <f>Source!AO410</f>
        <v>1977.45</v>
      </c>
      <c r="H433" s="20" t="str">
        <f>Source!DG410</f>
        <v/>
      </c>
      <c r="I433" s="9">
        <f>Source!AV410</f>
        <v>1</v>
      </c>
      <c r="J433" s="9">
        <f>IF(Source!BA410&lt;&gt; 0, Source!BA410, 1)</f>
        <v>1</v>
      </c>
      <c r="K433" s="21">
        <f>Source!S410</f>
        <v>3954.9</v>
      </c>
      <c r="L433" s="21"/>
    </row>
    <row r="434" spans="1:22" ht="14.25" x14ac:dyDescent="0.2">
      <c r="A434" s="18"/>
      <c r="B434" s="18"/>
      <c r="C434" s="18"/>
      <c r="D434" s="18" t="s">
        <v>885</v>
      </c>
      <c r="E434" s="19"/>
      <c r="F434" s="9"/>
      <c r="G434" s="21">
        <f>Source!AM410</f>
        <v>6.99</v>
      </c>
      <c r="H434" s="20" t="str">
        <f>Source!DE410</f>
        <v/>
      </c>
      <c r="I434" s="9">
        <f>Source!AV410</f>
        <v>1</v>
      </c>
      <c r="J434" s="9">
        <f>IF(Source!BB410&lt;&gt; 0, Source!BB410, 1)</f>
        <v>1</v>
      </c>
      <c r="K434" s="21">
        <f>Source!Q410</f>
        <v>13.98</v>
      </c>
      <c r="L434" s="21"/>
    </row>
    <row r="435" spans="1:22" ht="14.25" x14ac:dyDescent="0.2">
      <c r="A435" s="18"/>
      <c r="B435" s="18"/>
      <c r="C435" s="18"/>
      <c r="D435" s="18" t="s">
        <v>892</v>
      </c>
      <c r="E435" s="19"/>
      <c r="F435" s="9"/>
      <c r="G435" s="21">
        <f>Source!AN410</f>
        <v>0.11</v>
      </c>
      <c r="H435" s="20" t="str">
        <f>Source!DF410</f>
        <v/>
      </c>
      <c r="I435" s="9">
        <f>Source!AV410</f>
        <v>1</v>
      </c>
      <c r="J435" s="9">
        <f>IF(Source!BS410&lt;&gt; 0, Source!BS410, 1)</f>
        <v>1</v>
      </c>
      <c r="K435" s="26">
        <f>Source!R410</f>
        <v>0.22</v>
      </c>
      <c r="L435" s="21"/>
    </row>
    <row r="436" spans="1:22" ht="14.25" x14ac:dyDescent="0.2">
      <c r="A436" s="18"/>
      <c r="B436" s="18"/>
      <c r="C436" s="18"/>
      <c r="D436" s="18" t="s">
        <v>886</v>
      </c>
      <c r="E436" s="19"/>
      <c r="F436" s="9"/>
      <c r="G436" s="21">
        <f>Source!AL410</f>
        <v>2.2000000000000002</v>
      </c>
      <c r="H436" s="20" t="str">
        <f>Source!DD410</f>
        <v/>
      </c>
      <c r="I436" s="9">
        <f>Source!AW410</f>
        <v>1</v>
      </c>
      <c r="J436" s="9">
        <f>IF(Source!BC410&lt;&gt; 0, Source!BC410, 1)</f>
        <v>1</v>
      </c>
      <c r="K436" s="21">
        <f>Source!P410</f>
        <v>4.4000000000000004</v>
      </c>
      <c r="L436" s="21"/>
    </row>
    <row r="437" spans="1:22" ht="14.25" x14ac:dyDescent="0.2">
      <c r="A437" s="18"/>
      <c r="B437" s="18"/>
      <c r="C437" s="18"/>
      <c r="D437" s="18" t="s">
        <v>887</v>
      </c>
      <c r="E437" s="19" t="s">
        <v>888</v>
      </c>
      <c r="F437" s="9">
        <f>Source!AT410</f>
        <v>70</v>
      </c>
      <c r="G437" s="21"/>
      <c r="H437" s="20"/>
      <c r="I437" s="9"/>
      <c r="J437" s="9"/>
      <c r="K437" s="21">
        <f>SUM(R432:R436)</f>
        <v>2768.43</v>
      </c>
      <c r="L437" s="21"/>
    </row>
    <row r="438" spans="1:22" ht="14.25" x14ac:dyDescent="0.2">
      <c r="A438" s="18"/>
      <c r="B438" s="18"/>
      <c r="C438" s="18"/>
      <c r="D438" s="18" t="s">
        <v>889</v>
      </c>
      <c r="E438" s="19" t="s">
        <v>888</v>
      </c>
      <c r="F438" s="9">
        <f>Source!AU410</f>
        <v>10</v>
      </c>
      <c r="G438" s="21"/>
      <c r="H438" s="20"/>
      <c r="I438" s="9"/>
      <c r="J438" s="9"/>
      <c r="K438" s="21">
        <f>SUM(T432:T437)</f>
        <v>395.49</v>
      </c>
      <c r="L438" s="21"/>
    </row>
    <row r="439" spans="1:22" ht="14.25" x14ac:dyDescent="0.2">
      <c r="A439" s="18"/>
      <c r="B439" s="18"/>
      <c r="C439" s="18"/>
      <c r="D439" s="18" t="s">
        <v>893</v>
      </c>
      <c r="E439" s="19" t="s">
        <v>888</v>
      </c>
      <c r="F439" s="9">
        <f>108</f>
        <v>108</v>
      </c>
      <c r="G439" s="21"/>
      <c r="H439" s="20"/>
      <c r="I439" s="9"/>
      <c r="J439" s="9"/>
      <c r="K439" s="21">
        <f>SUM(V432:V438)</f>
        <v>0.24</v>
      </c>
      <c r="L439" s="21"/>
    </row>
    <row r="440" spans="1:22" ht="14.25" x14ac:dyDescent="0.2">
      <c r="A440" s="18"/>
      <c r="B440" s="18"/>
      <c r="C440" s="18"/>
      <c r="D440" s="18" t="s">
        <v>890</v>
      </c>
      <c r="E440" s="19" t="s">
        <v>891</v>
      </c>
      <c r="F440" s="9">
        <f>Source!AQ410</f>
        <v>2.98</v>
      </c>
      <c r="G440" s="21"/>
      <c r="H440" s="20" t="str">
        <f>Source!DI410</f>
        <v/>
      </c>
      <c r="I440" s="9">
        <f>Source!AV410</f>
        <v>1</v>
      </c>
      <c r="J440" s="9"/>
      <c r="K440" s="21"/>
      <c r="L440" s="21">
        <f>Source!U410</f>
        <v>5.96</v>
      </c>
    </row>
    <row r="441" spans="1:22" ht="15" x14ac:dyDescent="0.25">
      <c r="A441" s="24"/>
      <c r="B441" s="24"/>
      <c r="C441" s="24"/>
      <c r="D441" s="24"/>
      <c r="E441" s="24"/>
      <c r="F441" s="24"/>
      <c r="G441" s="24"/>
      <c r="H441" s="24"/>
      <c r="I441" s="24"/>
      <c r="J441" s="41">
        <f>K433+K434+K436+K437+K438+K439</f>
        <v>7137.44</v>
      </c>
      <c r="K441" s="41"/>
      <c r="L441" s="25">
        <f>IF(Source!I410&lt;&gt;0, ROUND(J441/Source!I410, 2), 0)</f>
        <v>3568.72</v>
      </c>
      <c r="P441" s="23">
        <f>J441</f>
        <v>7137.44</v>
      </c>
    </row>
    <row r="442" spans="1:22" ht="42.75" x14ac:dyDescent="0.2">
      <c r="A442" s="18">
        <v>43</v>
      </c>
      <c r="B442" s="18">
        <v>43</v>
      </c>
      <c r="C442" s="18" t="str">
        <f>Source!F412</f>
        <v>1.18-2403-17-3/1</v>
      </c>
      <c r="D442" s="18" t="str">
        <f>Source!G412</f>
        <v>Техническое обслуживание внутренних кассетных блоков сплит систем мощностью до 5 кВт - полугодовое</v>
      </c>
      <c r="E442" s="19" t="str">
        <f>Source!H412</f>
        <v>1 блок</v>
      </c>
      <c r="F442" s="9">
        <f>Source!I412</f>
        <v>6</v>
      </c>
      <c r="G442" s="21"/>
      <c r="H442" s="20"/>
      <c r="I442" s="9"/>
      <c r="J442" s="9"/>
      <c r="K442" s="21"/>
      <c r="L442" s="21"/>
      <c r="Q442">
        <f>ROUND((Source!BZ412/100)*ROUND((Source!AF412*Source!AV412)*Source!I412, 2), 2)</f>
        <v>3734.6</v>
      </c>
      <c r="R442">
        <f>Source!X412</f>
        <v>3734.6</v>
      </c>
      <c r="S442">
        <f>ROUND((Source!CA412/100)*ROUND((Source!AF412*Source!AV412)*Source!I412, 2), 2)</f>
        <v>533.51</v>
      </c>
      <c r="T442">
        <f>Source!Y412</f>
        <v>533.51</v>
      </c>
      <c r="U442">
        <f>ROUND((175/100)*ROUND((Source!AE412*Source!AV412)*Source!I412, 2), 2)</f>
        <v>0.32</v>
      </c>
      <c r="V442">
        <f>ROUND((108/100)*ROUND(Source!CS412*Source!I412, 2), 2)</f>
        <v>0.19</v>
      </c>
    </row>
    <row r="443" spans="1:22" ht="14.25" x14ac:dyDescent="0.2">
      <c r="A443" s="18"/>
      <c r="B443" s="18"/>
      <c r="C443" s="18"/>
      <c r="D443" s="18" t="s">
        <v>884</v>
      </c>
      <c r="E443" s="19"/>
      <c r="F443" s="9"/>
      <c r="G443" s="21">
        <f>Source!AO412</f>
        <v>889.19</v>
      </c>
      <c r="H443" s="20" t="str">
        <f>Source!DG412</f>
        <v/>
      </c>
      <c r="I443" s="9">
        <f>Source!AV412</f>
        <v>1</v>
      </c>
      <c r="J443" s="9">
        <f>IF(Source!BA412&lt;&gt; 0, Source!BA412, 1)</f>
        <v>1</v>
      </c>
      <c r="K443" s="21">
        <f>Source!S412</f>
        <v>5335.14</v>
      </c>
      <c r="L443" s="21"/>
    </row>
    <row r="444" spans="1:22" ht="14.25" x14ac:dyDescent="0.2">
      <c r="A444" s="18"/>
      <c r="B444" s="18"/>
      <c r="C444" s="18"/>
      <c r="D444" s="18" t="s">
        <v>885</v>
      </c>
      <c r="E444" s="19"/>
      <c r="F444" s="9"/>
      <c r="G444" s="21">
        <f>Source!AM412</f>
        <v>1.85</v>
      </c>
      <c r="H444" s="20" t="str">
        <f>Source!DE412</f>
        <v/>
      </c>
      <c r="I444" s="9">
        <f>Source!AV412</f>
        <v>1</v>
      </c>
      <c r="J444" s="9">
        <f>IF(Source!BB412&lt;&gt; 0, Source!BB412, 1)</f>
        <v>1</v>
      </c>
      <c r="K444" s="21">
        <f>Source!Q412</f>
        <v>11.1</v>
      </c>
      <c r="L444" s="21"/>
    </row>
    <row r="445" spans="1:22" ht="14.25" x14ac:dyDescent="0.2">
      <c r="A445" s="18"/>
      <c r="B445" s="18"/>
      <c r="C445" s="18"/>
      <c r="D445" s="18" t="s">
        <v>892</v>
      </c>
      <c r="E445" s="19"/>
      <c r="F445" s="9"/>
      <c r="G445" s="21">
        <f>Source!AN412</f>
        <v>0.03</v>
      </c>
      <c r="H445" s="20" t="str">
        <f>Source!DF412</f>
        <v/>
      </c>
      <c r="I445" s="9">
        <f>Source!AV412</f>
        <v>1</v>
      </c>
      <c r="J445" s="9">
        <f>IF(Source!BS412&lt;&gt; 0, Source!BS412, 1)</f>
        <v>1</v>
      </c>
      <c r="K445" s="26">
        <f>Source!R412</f>
        <v>0.18</v>
      </c>
      <c r="L445" s="21"/>
    </row>
    <row r="446" spans="1:22" ht="14.25" x14ac:dyDescent="0.2">
      <c r="A446" s="18"/>
      <c r="B446" s="18"/>
      <c r="C446" s="18"/>
      <c r="D446" s="18" t="s">
        <v>886</v>
      </c>
      <c r="E446" s="19"/>
      <c r="F446" s="9"/>
      <c r="G446" s="21">
        <f>Source!AL412</f>
        <v>2.2200000000000002</v>
      </c>
      <c r="H446" s="20" t="str">
        <f>Source!DD412</f>
        <v/>
      </c>
      <c r="I446" s="9">
        <f>Source!AW412</f>
        <v>1</v>
      </c>
      <c r="J446" s="9">
        <f>IF(Source!BC412&lt;&gt; 0, Source!BC412, 1)</f>
        <v>1</v>
      </c>
      <c r="K446" s="21">
        <f>Source!P412</f>
        <v>13.32</v>
      </c>
      <c r="L446" s="21"/>
    </row>
    <row r="447" spans="1:22" ht="14.25" x14ac:dyDescent="0.2">
      <c r="A447" s="18"/>
      <c r="B447" s="18"/>
      <c r="C447" s="18"/>
      <c r="D447" s="18" t="s">
        <v>887</v>
      </c>
      <c r="E447" s="19" t="s">
        <v>888</v>
      </c>
      <c r="F447" s="9">
        <f>Source!AT412</f>
        <v>70</v>
      </c>
      <c r="G447" s="21"/>
      <c r="H447" s="20"/>
      <c r="I447" s="9"/>
      <c r="J447" s="9"/>
      <c r="K447" s="21">
        <f>SUM(R442:R446)</f>
        <v>3734.6</v>
      </c>
      <c r="L447" s="21"/>
    </row>
    <row r="448" spans="1:22" ht="14.25" x14ac:dyDescent="0.2">
      <c r="A448" s="18"/>
      <c r="B448" s="18"/>
      <c r="C448" s="18"/>
      <c r="D448" s="18" t="s">
        <v>889</v>
      </c>
      <c r="E448" s="19" t="s">
        <v>888</v>
      </c>
      <c r="F448" s="9">
        <f>Source!AU412</f>
        <v>10</v>
      </c>
      <c r="G448" s="21"/>
      <c r="H448" s="20"/>
      <c r="I448" s="9"/>
      <c r="J448" s="9"/>
      <c r="K448" s="21">
        <f>SUM(T442:T447)</f>
        <v>533.51</v>
      </c>
      <c r="L448" s="21"/>
    </row>
    <row r="449" spans="1:22" ht="14.25" x14ac:dyDescent="0.2">
      <c r="A449" s="18"/>
      <c r="B449" s="18"/>
      <c r="C449" s="18"/>
      <c r="D449" s="18" t="s">
        <v>893</v>
      </c>
      <c r="E449" s="19" t="s">
        <v>888</v>
      </c>
      <c r="F449" s="9">
        <f>108</f>
        <v>108</v>
      </c>
      <c r="G449" s="21"/>
      <c r="H449" s="20"/>
      <c r="I449" s="9"/>
      <c r="J449" s="9"/>
      <c r="K449" s="21">
        <f>SUM(V442:V448)</f>
        <v>0.19</v>
      </c>
      <c r="L449" s="21"/>
    </row>
    <row r="450" spans="1:22" ht="14.25" x14ac:dyDescent="0.2">
      <c r="A450" s="18"/>
      <c r="B450" s="18"/>
      <c r="C450" s="18"/>
      <c r="D450" s="18" t="s">
        <v>890</v>
      </c>
      <c r="E450" s="19" t="s">
        <v>891</v>
      </c>
      <c r="F450" s="9">
        <f>Source!AQ412</f>
        <v>1.34</v>
      </c>
      <c r="G450" s="21"/>
      <c r="H450" s="20" t="str">
        <f>Source!DI412</f>
        <v/>
      </c>
      <c r="I450" s="9">
        <f>Source!AV412</f>
        <v>1</v>
      </c>
      <c r="J450" s="9"/>
      <c r="K450" s="21"/>
      <c r="L450" s="21">
        <f>Source!U412</f>
        <v>8.0400000000000009</v>
      </c>
    </row>
    <row r="451" spans="1:22" ht="15" x14ac:dyDescent="0.25">
      <c r="A451" s="24"/>
      <c r="B451" s="24"/>
      <c r="C451" s="24"/>
      <c r="D451" s="24"/>
      <c r="E451" s="24"/>
      <c r="F451" s="24"/>
      <c r="G451" s="24"/>
      <c r="H451" s="24"/>
      <c r="I451" s="24"/>
      <c r="J451" s="41">
        <f>K443+K444+K446+K447+K448+K449</f>
        <v>9627.86</v>
      </c>
      <c r="K451" s="41"/>
      <c r="L451" s="25">
        <f>IF(Source!I412&lt;&gt;0, ROUND(J451/Source!I412, 2), 0)</f>
        <v>1604.64</v>
      </c>
      <c r="P451" s="23">
        <f>J451</f>
        <v>9627.86</v>
      </c>
    </row>
    <row r="453" spans="1:22" ht="15" x14ac:dyDescent="0.25">
      <c r="A453" s="44" t="str">
        <f>CONCATENATE("Итого по подразделу: ",IF(Source!G421&lt;&gt;"Новый подраздел", Source!G421, ""))</f>
        <v>Итого по подразделу: Кондиционирование</v>
      </c>
      <c r="B453" s="44"/>
      <c r="C453" s="44"/>
      <c r="D453" s="44"/>
      <c r="E453" s="44"/>
      <c r="F453" s="44"/>
      <c r="G453" s="44"/>
      <c r="H453" s="44"/>
      <c r="I453" s="44"/>
      <c r="J453" s="42">
        <f>SUM(P411:P452)</f>
        <v>28357.260000000002</v>
      </c>
      <c r="K453" s="43"/>
      <c r="L453" s="27"/>
    </row>
    <row r="456" spans="1:22" ht="15" x14ac:dyDescent="0.25">
      <c r="A456" s="44" t="str">
        <f>CONCATENATE("Итого по разделу: ",IF(Source!G451&lt;&gt;"Новый раздел", Source!G451, ""))</f>
        <v>Итого по разделу: Вентиляция и кондиционирование</v>
      </c>
      <c r="B456" s="44"/>
      <c r="C456" s="44"/>
      <c r="D456" s="44"/>
      <c r="E456" s="44"/>
      <c r="F456" s="44"/>
      <c r="G456" s="44"/>
      <c r="H456" s="44"/>
      <c r="I456" s="44"/>
      <c r="J456" s="42">
        <f>SUM(P251:P455)</f>
        <v>309347.86999999994</v>
      </c>
      <c r="K456" s="43"/>
      <c r="L456" s="27"/>
    </row>
    <row r="459" spans="1:22" ht="16.5" x14ac:dyDescent="0.25">
      <c r="A459" s="46" t="str">
        <f>CONCATENATE("Раздел: ",IF(Source!G481&lt;&gt;"Новый раздел", Source!G481, ""))</f>
        <v>Раздел: Электрооборудование</v>
      </c>
      <c r="B459" s="46"/>
      <c r="C459" s="46"/>
      <c r="D459" s="46"/>
      <c r="E459" s="46"/>
      <c r="F459" s="46"/>
      <c r="G459" s="46"/>
      <c r="H459" s="46"/>
      <c r="I459" s="46"/>
      <c r="J459" s="46"/>
      <c r="K459" s="46"/>
      <c r="L459" s="46"/>
    </row>
    <row r="460" spans="1:22" ht="57" x14ac:dyDescent="0.2">
      <c r="A460" s="18">
        <v>44</v>
      </c>
      <c r="B460" s="18">
        <v>44</v>
      </c>
      <c r="C460" s="18" t="str">
        <f>Source!F492</f>
        <v>1.21-2203-7-1/1</v>
      </c>
      <c r="D460" s="18" t="str">
        <f>Source!G492</f>
        <v>Техническое обслуживание ящика ввода распределительного с установочными автоматами, номинальный ток 200 А</v>
      </c>
      <c r="E460" s="19" t="str">
        <f>Source!H492</f>
        <v>шт.</v>
      </c>
      <c r="F460" s="9">
        <f>Source!I492</f>
        <v>1</v>
      </c>
      <c r="G460" s="21"/>
      <c r="H460" s="20"/>
      <c r="I460" s="9"/>
      <c r="J460" s="9"/>
      <c r="K460" s="21"/>
      <c r="L460" s="21"/>
      <c r="Q460">
        <f>ROUND((Source!BZ492/100)*ROUND((Source!AF492*Source!AV492)*Source!I492, 2), 2)</f>
        <v>2593.46</v>
      </c>
      <c r="R460">
        <f>Source!X492</f>
        <v>2593.46</v>
      </c>
      <c r="S460">
        <f>ROUND((Source!CA492/100)*ROUND((Source!AF492*Source!AV492)*Source!I492, 2), 2)</f>
        <v>370.49</v>
      </c>
      <c r="T460">
        <f>Source!Y492</f>
        <v>370.49</v>
      </c>
      <c r="U460">
        <f>ROUND((175/100)*ROUND((Source!AE492*Source!AV492)*Source!I492, 2), 2)</f>
        <v>0</v>
      </c>
      <c r="V460">
        <f>ROUND((108/100)*ROUND(Source!CS492*Source!I492, 2), 2)</f>
        <v>0</v>
      </c>
    </row>
    <row r="461" spans="1:22" ht="14.25" x14ac:dyDescent="0.2">
      <c r="A461" s="18"/>
      <c r="B461" s="18"/>
      <c r="C461" s="18"/>
      <c r="D461" s="18" t="s">
        <v>884</v>
      </c>
      <c r="E461" s="19"/>
      <c r="F461" s="9"/>
      <c r="G461" s="21">
        <f>Source!AO492</f>
        <v>3704.94</v>
      </c>
      <c r="H461" s="20" t="str">
        <f>Source!DG492</f>
        <v/>
      </c>
      <c r="I461" s="9">
        <f>Source!AV492</f>
        <v>1</v>
      </c>
      <c r="J461" s="9">
        <f>IF(Source!BA492&lt;&gt; 0, Source!BA492, 1)</f>
        <v>1</v>
      </c>
      <c r="K461" s="21">
        <f>Source!S492</f>
        <v>3704.94</v>
      </c>
      <c r="L461" s="21"/>
    </row>
    <row r="462" spans="1:22" ht="14.25" x14ac:dyDescent="0.2">
      <c r="A462" s="18"/>
      <c r="B462" s="18"/>
      <c r="C462" s="18"/>
      <c r="D462" s="18" t="s">
        <v>886</v>
      </c>
      <c r="E462" s="19"/>
      <c r="F462" s="9"/>
      <c r="G462" s="21">
        <f>Source!AL492</f>
        <v>51.37</v>
      </c>
      <c r="H462" s="20" t="str">
        <f>Source!DD492</f>
        <v/>
      </c>
      <c r="I462" s="9">
        <f>Source!AW492</f>
        <v>1</v>
      </c>
      <c r="J462" s="9">
        <f>IF(Source!BC492&lt;&gt; 0, Source!BC492, 1)</f>
        <v>1</v>
      </c>
      <c r="K462" s="21">
        <f>Source!P492</f>
        <v>51.37</v>
      </c>
      <c r="L462" s="21"/>
    </row>
    <row r="463" spans="1:22" ht="14.25" x14ac:dyDescent="0.2">
      <c r="A463" s="18"/>
      <c r="B463" s="18"/>
      <c r="C463" s="18"/>
      <c r="D463" s="18" t="s">
        <v>887</v>
      </c>
      <c r="E463" s="19" t="s">
        <v>888</v>
      </c>
      <c r="F463" s="9">
        <f>Source!AT492</f>
        <v>70</v>
      </c>
      <c r="G463" s="21"/>
      <c r="H463" s="20"/>
      <c r="I463" s="9"/>
      <c r="J463" s="9"/>
      <c r="K463" s="21">
        <f>SUM(R460:R462)</f>
        <v>2593.46</v>
      </c>
      <c r="L463" s="21"/>
    </row>
    <row r="464" spans="1:22" ht="14.25" x14ac:dyDescent="0.2">
      <c r="A464" s="18"/>
      <c r="B464" s="18"/>
      <c r="C464" s="18"/>
      <c r="D464" s="18" t="s">
        <v>889</v>
      </c>
      <c r="E464" s="19" t="s">
        <v>888</v>
      </c>
      <c r="F464" s="9">
        <f>Source!AU492</f>
        <v>10</v>
      </c>
      <c r="G464" s="21"/>
      <c r="H464" s="20"/>
      <c r="I464" s="9"/>
      <c r="J464" s="9"/>
      <c r="K464" s="21">
        <f>SUM(T460:T463)</f>
        <v>370.49</v>
      </c>
      <c r="L464" s="21"/>
    </row>
    <row r="465" spans="1:22" ht="14.25" x14ac:dyDescent="0.2">
      <c r="A465" s="18"/>
      <c r="B465" s="18"/>
      <c r="C465" s="18"/>
      <c r="D465" s="18" t="s">
        <v>890</v>
      </c>
      <c r="E465" s="19" t="s">
        <v>891</v>
      </c>
      <c r="F465" s="9">
        <f>Source!AQ492</f>
        <v>6</v>
      </c>
      <c r="G465" s="21"/>
      <c r="H465" s="20" t="str">
        <f>Source!DI492</f>
        <v/>
      </c>
      <c r="I465" s="9">
        <f>Source!AV492</f>
        <v>1</v>
      </c>
      <c r="J465" s="9"/>
      <c r="K465" s="21"/>
      <c r="L465" s="21">
        <f>Source!U492</f>
        <v>6</v>
      </c>
    </row>
    <row r="466" spans="1:22" ht="15" x14ac:dyDescent="0.25">
      <c r="A466" s="24"/>
      <c r="B466" s="24"/>
      <c r="C466" s="24"/>
      <c r="D466" s="24"/>
      <c r="E466" s="24"/>
      <c r="F466" s="24"/>
      <c r="G466" s="24"/>
      <c r="H466" s="24"/>
      <c r="I466" s="24"/>
      <c r="J466" s="41">
        <f>K461+K462+K463+K464</f>
        <v>6720.26</v>
      </c>
      <c r="K466" s="41"/>
      <c r="L466" s="25">
        <f>IF(Source!I492&lt;&gt;0, ROUND(J466/Source!I492, 2), 0)</f>
        <v>6720.26</v>
      </c>
      <c r="P466" s="23">
        <f>J466</f>
        <v>6720.26</v>
      </c>
    </row>
    <row r="467" spans="1:22" ht="85.5" x14ac:dyDescent="0.2">
      <c r="A467" s="18">
        <v>45</v>
      </c>
      <c r="B467" s="18">
        <v>45</v>
      </c>
      <c r="C467" s="18" t="str">
        <f>Source!F495</f>
        <v>1.21-2203-37-1/1</v>
      </c>
      <c r="D467" s="18" t="str">
        <f>Source!G495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E467" s="19" t="str">
        <f>Source!H495</f>
        <v>шт.</v>
      </c>
      <c r="F467" s="9">
        <f>Source!I495</f>
        <v>3</v>
      </c>
      <c r="G467" s="21"/>
      <c r="H467" s="20"/>
      <c r="I467" s="9"/>
      <c r="J467" s="9"/>
      <c r="K467" s="21"/>
      <c r="L467" s="21"/>
      <c r="Q467">
        <f>ROUND((Source!BZ495/100)*ROUND((Source!AF495*Source!AV495)*Source!I495, 2), 2)</f>
        <v>708.35</v>
      </c>
      <c r="R467">
        <f>Source!X495</f>
        <v>708.35</v>
      </c>
      <c r="S467">
        <f>ROUND((Source!CA495/100)*ROUND((Source!AF495*Source!AV495)*Source!I495, 2), 2)</f>
        <v>101.19</v>
      </c>
      <c r="T467">
        <f>Source!Y495</f>
        <v>101.19</v>
      </c>
      <c r="U467">
        <f>ROUND((175/100)*ROUND((Source!AE495*Source!AV495)*Source!I495, 2), 2)</f>
        <v>0</v>
      </c>
      <c r="V467">
        <f>ROUND((108/100)*ROUND(Source!CS495*Source!I495, 2), 2)</f>
        <v>0</v>
      </c>
    </row>
    <row r="468" spans="1:22" ht="14.25" x14ac:dyDescent="0.2">
      <c r="A468" s="18"/>
      <c r="B468" s="18"/>
      <c r="C468" s="18"/>
      <c r="D468" s="18" t="s">
        <v>884</v>
      </c>
      <c r="E468" s="19"/>
      <c r="F468" s="9"/>
      <c r="G468" s="21">
        <f>Source!AO495</f>
        <v>337.31</v>
      </c>
      <c r="H468" s="20" t="str">
        <f>Source!DG495</f>
        <v/>
      </c>
      <c r="I468" s="9">
        <f>Source!AV495</f>
        <v>1</v>
      </c>
      <c r="J468" s="9">
        <f>IF(Source!BA495&lt;&gt; 0, Source!BA495, 1)</f>
        <v>1</v>
      </c>
      <c r="K468" s="21">
        <f>Source!S495</f>
        <v>1011.93</v>
      </c>
      <c r="L468" s="21"/>
    </row>
    <row r="469" spans="1:22" ht="14.25" x14ac:dyDescent="0.2">
      <c r="A469" s="18"/>
      <c r="B469" s="18"/>
      <c r="C469" s="18"/>
      <c r="D469" s="18" t="s">
        <v>886</v>
      </c>
      <c r="E469" s="19"/>
      <c r="F469" s="9"/>
      <c r="G469" s="21">
        <f>Source!AL495</f>
        <v>1.57</v>
      </c>
      <c r="H469" s="20" t="str">
        <f>Source!DD495</f>
        <v/>
      </c>
      <c r="I469" s="9">
        <f>Source!AW495</f>
        <v>1</v>
      </c>
      <c r="J469" s="9">
        <f>IF(Source!BC495&lt;&gt; 0, Source!BC495, 1)</f>
        <v>1</v>
      </c>
      <c r="K469" s="21">
        <f>Source!P495</f>
        <v>4.71</v>
      </c>
      <c r="L469" s="21"/>
    </row>
    <row r="470" spans="1:22" ht="14.25" x14ac:dyDescent="0.2">
      <c r="A470" s="18"/>
      <c r="B470" s="18"/>
      <c r="C470" s="18"/>
      <c r="D470" s="18" t="s">
        <v>887</v>
      </c>
      <c r="E470" s="19" t="s">
        <v>888</v>
      </c>
      <c r="F470" s="9">
        <f>Source!AT495</f>
        <v>70</v>
      </c>
      <c r="G470" s="21"/>
      <c r="H470" s="20"/>
      <c r="I470" s="9"/>
      <c r="J470" s="9"/>
      <c r="K470" s="21">
        <f>SUM(R467:R469)</f>
        <v>708.35</v>
      </c>
      <c r="L470" s="21"/>
    </row>
    <row r="471" spans="1:22" ht="14.25" x14ac:dyDescent="0.2">
      <c r="A471" s="18"/>
      <c r="B471" s="18"/>
      <c r="C471" s="18"/>
      <c r="D471" s="18" t="s">
        <v>889</v>
      </c>
      <c r="E471" s="19" t="s">
        <v>888</v>
      </c>
      <c r="F471" s="9">
        <f>Source!AU495</f>
        <v>10</v>
      </c>
      <c r="G471" s="21"/>
      <c r="H471" s="20"/>
      <c r="I471" s="9"/>
      <c r="J471" s="9"/>
      <c r="K471" s="21">
        <f>SUM(T467:T470)</f>
        <v>101.19</v>
      </c>
      <c r="L471" s="21"/>
    </row>
    <row r="472" spans="1:22" ht="14.25" x14ac:dyDescent="0.2">
      <c r="A472" s="18"/>
      <c r="B472" s="18"/>
      <c r="C472" s="18"/>
      <c r="D472" s="18" t="s">
        <v>890</v>
      </c>
      <c r="E472" s="19" t="s">
        <v>891</v>
      </c>
      <c r="F472" s="9">
        <f>Source!AQ495</f>
        <v>0.6</v>
      </c>
      <c r="G472" s="21"/>
      <c r="H472" s="20" t="str">
        <f>Source!DI495</f>
        <v/>
      </c>
      <c r="I472" s="9">
        <f>Source!AV495</f>
        <v>1</v>
      </c>
      <c r="J472" s="9"/>
      <c r="K472" s="21"/>
      <c r="L472" s="21">
        <f>Source!U495</f>
        <v>1.7999999999999998</v>
      </c>
    </row>
    <row r="473" spans="1:22" ht="15" x14ac:dyDescent="0.25">
      <c r="A473" s="24"/>
      <c r="B473" s="24"/>
      <c r="C473" s="24"/>
      <c r="D473" s="24"/>
      <c r="E473" s="24"/>
      <c r="F473" s="24"/>
      <c r="G473" s="24"/>
      <c r="H473" s="24"/>
      <c r="I473" s="24"/>
      <c r="J473" s="41">
        <f>K468+K469+K470+K471</f>
        <v>1826.18</v>
      </c>
      <c r="K473" s="41"/>
      <c r="L473" s="25">
        <f>IF(Source!I495&lt;&gt;0, ROUND(J473/Source!I495, 2), 0)</f>
        <v>608.73</v>
      </c>
      <c r="P473" s="23">
        <f>J473</f>
        <v>1826.18</v>
      </c>
    </row>
    <row r="474" spans="1:22" ht="57" x14ac:dyDescent="0.2">
      <c r="A474" s="18">
        <v>46</v>
      </c>
      <c r="B474" s="18">
        <v>46</v>
      </c>
      <c r="C474" s="18" t="str">
        <f>Source!F496</f>
        <v>1.21-2203-2-5/1</v>
      </c>
      <c r="D474" s="18" t="str">
        <f>Source!G496</f>
        <v>Техническое обслуживание силового распределительного пункта с установочными автоматами, число групп 12</v>
      </c>
      <c r="E474" s="19" t="str">
        <f>Source!H496</f>
        <v>шт.</v>
      </c>
      <c r="F474" s="9">
        <f>Source!I496</f>
        <v>1</v>
      </c>
      <c r="G474" s="21"/>
      <c r="H474" s="20"/>
      <c r="I474" s="9"/>
      <c r="J474" s="9"/>
      <c r="K474" s="21"/>
      <c r="L474" s="21"/>
      <c r="Q474">
        <f>ROUND((Source!BZ496/100)*ROUND((Source!AF496*Source!AV496)*Source!I496, 2), 2)</f>
        <v>10373.83</v>
      </c>
      <c r="R474">
        <f>Source!X496</f>
        <v>10373.83</v>
      </c>
      <c r="S474">
        <f>ROUND((Source!CA496/100)*ROUND((Source!AF496*Source!AV496)*Source!I496, 2), 2)</f>
        <v>1481.98</v>
      </c>
      <c r="T474">
        <f>Source!Y496</f>
        <v>1481.98</v>
      </c>
      <c r="U474">
        <f>ROUND((175/100)*ROUND((Source!AE496*Source!AV496)*Source!I496, 2), 2)</f>
        <v>0</v>
      </c>
      <c r="V474">
        <f>ROUND((108/100)*ROUND(Source!CS496*Source!I496, 2), 2)</f>
        <v>0</v>
      </c>
    </row>
    <row r="475" spans="1:22" ht="14.25" x14ac:dyDescent="0.2">
      <c r="A475" s="18"/>
      <c r="B475" s="18"/>
      <c r="C475" s="18"/>
      <c r="D475" s="18" t="s">
        <v>884</v>
      </c>
      <c r="E475" s="19"/>
      <c r="F475" s="9"/>
      <c r="G475" s="21">
        <f>Source!AO496</f>
        <v>14819.76</v>
      </c>
      <c r="H475" s="20" t="str">
        <f>Source!DG496</f>
        <v/>
      </c>
      <c r="I475" s="9">
        <f>Source!AV496</f>
        <v>1</v>
      </c>
      <c r="J475" s="9">
        <f>IF(Source!BA496&lt;&gt; 0, Source!BA496, 1)</f>
        <v>1</v>
      </c>
      <c r="K475" s="21">
        <f>Source!S496</f>
        <v>14819.76</v>
      </c>
      <c r="L475" s="21"/>
    </row>
    <row r="476" spans="1:22" ht="14.25" x14ac:dyDescent="0.2">
      <c r="A476" s="18"/>
      <c r="B476" s="18"/>
      <c r="C476" s="18"/>
      <c r="D476" s="18" t="s">
        <v>886</v>
      </c>
      <c r="E476" s="19"/>
      <c r="F476" s="9"/>
      <c r="G476" s="21">
        <f>Source!AL496</f>
        <v>205.53</v>
      </c>
      <c r="H476" s="20" t="str">
        <f>Source!DD496</f>
        <v/>
      </c>
      <c r="I476" s="9">
        <f>Source!AW496</f>
        <v>1</v>
      </c>
      <c r="J476" s="9">
        <f>IF(Source!BC496&lt;&gt; 0, Source!BC496, 1)</f>
        <v>1</v>
      </c>
      <c r="K476" s="21">
        <f>Source!P496</f>
        <v>205.53</v>
      </c>
      <c r="L476" s="21"/>
    </row>
    <row r="477" spans="1:22" ht="14.25" x14ac:dyDescent="0.2">
      <c r="A477" s="18"/>
      <c r="B477" s="18"/>
      <c r="C477" s="18"/>
      <c r="D477" s="18" t="s">
        <v>887</v>
      </c>
      <c r="E477" s="19" t="s">
        <v>888</v>
      </c>
      <c r="F477" s="9">
        <f>Source!AT496</f>
        <v>70</v>
      </c>
      <c r="G477" s="21"/>
      <c r="H477" s="20"/>
      <c r="I477" s="9"/>
      <c r="J477" s="9"/>
      <c r="K477" s="21">
        <f>SUM(R474:R476)</f>
        <v>10373.83</v>
      </c>
      <c r="L477" s="21"/>
    </row>
    <row r="478" spans="1:22" ht="14.25" x14ac:dyDescent="0.2">
      <c r="A478" s="18"/>
      <c r="B478" s="18"/>
      <c r="C478" s="18"/>
      <c r="D478" s="18" t="s">
        <v>889</v>
      </c>
      <c r="E478" s="19" t="s">
        <v>888</v>
      </c>
      <c r="F478" s="9">
        <f>Source!AU496</f>
        <v>10</v>
      </c>
      <c r="G478" s="21"/>
      <c r="H478" s="20"/>
      <c r="I478" s="9"/>
      <c r="J478" s="9"/>
      <c r="K478" s="21">
        <f>SUM(T474:T477)</f>
        <v>1481.98</v>
      </c>
      <c r="L478" s="21"/>
    </row>
    <row r="479" spans="1:22" ht="14.25" x14ac:dyDescent="0.2">
      <c r="A479" s="18"/>
      <c r="B479" s="18"/>
      <c r="C479" s="18"/>
      <c r="D479" s="18" t="s">
        <v>890</v>
      </c>
      <c r="E479" s="19" t="s">
        <v>891</v>
      </c>
      <c r="F479" s="9">
        <f>Source!AQ496</f>
        <v>24</v>
      </c>
      <c r="G479" s="21"/>
      <c r="H479" s="20" t="str">
        <f>Source!DI496</f>
        <v/>
      </c>
      <c r="I479" s="9">
        <f>Source!AV496</f>
        <v>1</v>
      </c>
      <c r="J479" s="9"/>
      <c r="K479" s="21"/>
      <c r="L479" s="21">
        <f>Source!U496</f>
        <v>24</v>
      </c>
    </row>
    <row r="480" spans="1:22" ht="15" x14ac:dyDescent="0.25">
      <c r="A480" s="24"/>
      <c r="B480" s="24"/>
      <c r="C480" s="24"/>
      <c r="D480" s="24"/>
      <c r="E480" s="24"/>
      <c r="F480" s="24"/>
      <c r="G480" s="24"/>
      <c r="H480" s="24"/>
      <c r="I480" s="24"/>
      <c r="J480" s="41">
        <f>K475+K476+K477+K478</f>
        <v>26881.100000000002</v>
      </c>
      <c r="K480" s="41"/>
      <c r="L480" s="25">
        <f>IF(Source!I496&lt;&gt;0, ROUND(J480/Source!I496, 2), 0)</f>
        <v>26881.1</v>
      </c>
      <c r="P480" s="23">
        <f>J480</f>
        <v>26881.100000000002</v>
      </c>
    </row>
    <row r="481" spans="1:22" ht="57" x14ac:dyDescent="0.2">
      <c r="A481" s="18">
        <v>47</v>
      </c>
      <c r="B481" s="18">
        <v>47</v>
      </c>
      <c r="C481" s="18" t="str">
        <f>Source!F498</f>
        <v>1.21-2203-2-5/1</v>
      </c>
      <c r="D481" s="18" t="str">
        <f>Source!G498</f>
        <v>Техническое обслуживание силового распределительного пункта с установочными автоматами, число групп 12</v>
      </c>
      <c r="E481" s="19" t="str">
        <f>Source!H498</f>
        <v>шт.</v>
      </c>
      <c r="F481" s="9">
        <f>Source!I498</f>
        <v>1</v>
      </c>
      <c r="G481" s="21"/>
      <c r="H481" s="20"/>
      <c r="I481" s="9"/>
      <c r="J481" s="9"/>
      <c r="K481" s="21"/>
      <c r="L481" s="21"/>
      <c r="Q481">
        <f>ROUND((Source!BZ498/100)*ROUND((Source!AF498*Source!AV498)*Source!I498, 2), 2)</f>
        <v>10373.83</v>
      </c>
      <c r="R481">
        <f>Source!X498</f>
        <v>10373.83</v>
      </c>
      <c r="S481">
        <f>ROUND((Source!CA498/100)*ROUND((Source!AF498*Source!AV498)*Source!I498, 2), 2)</f>
        <v>1481.98</v>
      </c>
      <c r="T481">
        <f>Source!Y498</f>
        <v>1481.98</v>
      </c>
      <c r="U481">
        <f>ROUND((175/100)*ROUND((Source!AE498*Source!AV498)*Source!I498, 2), 2)</f>
        <v>0</v>
      </c>
      <c r="V481">
        <f>ROUND((108/100)*ROUND(Source!CS498*Source!I498, 2), 2)</f>
        <v>0</v>
      </c>
    </row>
    <row r="482" spans="1:22" ht="14.25" x14ac:dyDescent="0.2">
      <c r="A482" s="18"/>
      <c r="B482" s="18"/>
      <c r="C482" s="18"/>
      <c r="D482" s="18" t="s">
        <v>884</v>
      </c>
      <c r="E482" s="19"/>
      <c r="F482" s="9"/>
      <c r="G482" s="21">
        <f>Source!AO498</f>
        <v>14819.76</v>
      </c>
      <c r="H482" s="20" t="str">
        <f>Source!DG498</f>
        <v/>
      </c>
      <c r="I482" s="9">
        <f>Source!AV498</f>
        <v>1</v>
      </c>
      <c r="J482" s="9">
        <f>IF(Source!BA498&lt;&gt; 0, Source!BA498, 1)</f>
        <v>1</v>
      </c>
      <c r="K482" s="21">
        <f>Source!S498</f>
        <v>14819.76</v>
      </c>
      <c r="L482" s="21"/>
    </row>
    <row r="483" spans="1:22" ht="14.25" x14ac:dyDescent="0.2">
      <c r="A483" s="18"/>
      <c r="B483" s="18"/>
      <c r="C483" s="18"/>
      <c r="D483" s="18" t="s">
        <v>886</v>
      </c>
      <c r="E483" s="19"/>
      <c r="F483" s="9"/>
      <c r="G483" s="21">
        <f>Source!AL498</f>
        <v>205.53</v>
      </c>
      <c r="H483" s="20" t="str">
        <f>Source!DD498</f>
        <v/>
      </c>
      <c r="I483" s="9">
        <f>Source!AW498</f>
        <v>1</v>
      </c>
      <c r="J483" s="9">
        <f>IF(Source!BC498&lt;&gt; 0, Source!BC498, 1)</f>
        <v>1</v>
      </c>
      <c r="K483" s="21">
        <f>Source!P498</f>
        <v>205.53</v>
      </c>
      <c r="L483" s="21"/>
    </row>
    <row r="484" spans="1:22" ht="14.25" x14ac:dyDescent="0.2">
      <c r="A484" s="18"/>
      <c r="B484" s="18"/>
      <c r="C484" s="18"/>
      <c r="D484" s="18" t="s">
        <v>887</v>
      </c>
      <c r="E484" s="19" t="s">
        <v>888</v>
      </c>
      <c r="F484" s="9">
        <f>Source!AT498</f>
        <v>70</v>
      </c>
      <c r="G484" s="21"/>
      <c r="H484" s="20"/>
      <c r="I484" s="9"/>
      <c r="J484" s="9"/>
      <c r="K484" s="21">
        <f>SUM(R481:R483)</f>
        <v>10373.83</v>
      </c>
      <c r="L484" s="21"/>
    </row>
    <row r="485" spans="1:22" ht="14.25" x14ac:dyDescent="0.2">
      <c r="A485" s="18"/>
      <c r="B485" s="18"/>
      <c r="C485" s="18"/>
      <c r="D485" s="18" t="s">
        <v>889</v>
      </c>
      <c r="E485" s="19" t="s">
        <v>888</v>
      </c>
      <c r="F485" s="9">
        <f>Source!AU498</f>
        <v>10</v>
      </c>
      <c r="G485" s="21"/>
      <c r="H485" s="20"/>
      <c r="I485" s="9"/>
      <c r="J485" s="9"/>
      <c r="K485" s="21">
        <f>SUM(T481:T484)</f>
        <v>1481.98</v>
      </c>
      <c r="L485" s="21"/>
    </row>
    <row r="486" spans="1:22" ht="14.25" x14ac:dyDescent="0.2">
      <c r="A486" s="18"/>
      <c r="B486" s="18"/>
      <c r="C486" s="18"/>
      <c r="D486" s="18" t="s">
        <v>890</v>
      </c>
      <c r="E486" s="19" t="s">
        <v>891</v>
      </c>
      <c r="F486" s="9">
        <f>Source!AQ498</f>
        <v>24</v>
      </c>
      <c r="G486" s="21"/>
      <c r="H486" s="20" t="str">
        <f>Source!DI498</f>
        <v/>
      </c>
      <c r="I486" s="9">
        <f>Source!AV498</f>
        <v>1</v>
      </c>
      <c r="J486" s="9"/>
      <c r="K486" s="21"/>
      <c r="L486" s="21">
        <f>Source!U498</f>
        <v>24</v>
      </c>
    </row>
    <row r="487" spans="1:22" ht="15" x14ac:dyDescent="0.25">
      <c r="A487" s="24"/>
      <c r="B487" s="24"/>
      <c r="C487" s="24"/>
      <c r="D487" s="24"/>
      <c r="E487" s="24"/>
      <c r="F487" s="24"/>
      <c r="G487" s="24"/>
      <c r="H487" s="24"/>
      <c r="I487" s="24"/>
      <c r="J487" s="41">
        <f>K482+K483+K484+K485</f>
        <v>26881.100000000002</v>
      </c>
      <c r="K487" s="41"/>
      <c r="L487" s="25">
        <f>IF(Source!I498&lt;&gt;0, ROUND(J487/Source!I498, 2), 0)</f>
        <v>26881.1</v>
      </c>
      <c r="P487" s="23">
        <f>J487</f>
        <v>26881.100000000002</v>
      </c>
    </row>
    <row r="488" spans="1:22" ht="57" x14ac:dyDescent="0.2">
      <c r="A488" s="18">
        <v>48</v>
      </c>
      <c r="B488" s="18">
        <v>48</v>
      </c>
      <c r="C488" s="18" t="str">
        <f>Source!F500</f>
        <v>1.21-2203-2-3/1</v>
      </c>
      <c r="D488" s="18" t="str">
        <f>Source!G500</f>
        <v>Техническое обслуживание силового распределительного пункта с установочными автоматами, число групп 8  //  прим. 7 групп</v>
      </c>
      <c r="E488" s="19" t="str">
        <f>Source!H500</f>
        <v>шт.</v>
      </c>
      <c r="F488" s="9">
        <f>Source!I500</f>
        <v>1</v>
      </c>
      <c r="G488" s="21"/>
      <c r="H488" s="20"/>
      <c r="I488" s="9"/>
      <c r="J488" s="9"/>
      <c r="K488" s="21"/>
      <c r="L488" s="21"/>
      <c r="Q488">
        <f>ROUND((Source!BZ500/100)*ROUND((Source!AF500*Source!AV500)*Source!I500, 2), 2)</f>
        <v>6483.65</v>
      </c>
      <c r="R488">
        <f>Source!X500</f>
        <v>6483.65</v>
      </c>
      <c r="S488">
        <f>ROUND((Source!CA500/100)*ROUND((Source!AF500*Source!AV500)*Source!I500, 2), 2)</f>
        <v>926.24</v>
      </c>
      <c r="T488">
        <f>Source!Y500</f>
        <v>926.24</v>
      </c>
      <c r="U488">
        <f>ROUND((175/100)*ROUND((Source!AE500*Source!AV500)*Source!I500, 2), 2)</f>
        <v>0</v>
      </c>
      <c r="V488">
        <f>ROUND((108/100)*ROUND(Source!CS500*Source!I500, 2), 2)</f>
        <v>0</v>
      </c>
    </row>
    <row r="489" spans="1:22" ht="14.25" x14ac:dyDescent="0.2">
      <c r="A489" s="18"/>
      <c r="B489" s="18"/>
      <c r="C489" s="18"/>
      <c r="D489" s="18" t="s">
        <v>884</v>
      </c>
      <c r="E489" s="19"/>
      <c r="F489" s="9"/>
      <c r="G489" s="21">
        <f>Source!AO500</f>
        <v>9262.35</v>
      </c>
      <c r="H489" s="20" t="str">
        <f>Source!DG500</f>
        <v/>
      </c>
      <c r="I489" s="9">
        <f>Source!AV500</f>
        <v>1</v>
      </c>
      <c r="J489" s="9">
        <f>IF(Source!BA500&lt;&gt; 0, Source!BA500, 1)</f>
        <v>1</v>
      </c>
      <c r="K489" s="21">
        <f>Source!S500</f>
        <v>9262.35</v>
      </c>
      <c r="L489" s="21"/>
    </row>
    <row r="490" spans="1:22" ht="14.25" x14ac:dyDescent="0.2">
      <c r="A490" s="18"/>
      <c r="B490" s="18"/>
      <c r="C490" s="18"/>
      <c r="D490" s="18" t="s">
        <v>886</v>
      </c>
      <c r="E490" s="19"/>
      <c r="F490" s="9"/>
      <c r="G490" s="21">
        <f>Source!AL500</f>
        <v>128.44999999999999</v>
      </c>
      <c r="H490" s="20" t="str">
        <f>Source!DD500</f>
        <v/>
      </c>
      <c r="I490" s="9">
        <f>Source!AW500</f>
        <v>1</v>
      </c>
      <c r="J490" s="9">
        <f>IF(Source!BC500&lt;&gt; 0, Source!BC500, 1)</f>
        <v>1</v>
      </c>
      <c r="K490" s="21">
        <f>Source!P500</f>
        <v>128.44999999999999</v>
      </c>
      <c r="L490" s="21"/>
    </row>
    <row r="491" spans="1:22" ht="14.25" x14ac:dyDescent="0.2">
      <c r="A491" s="18"/>
      <c r="B491" s="18"/>
      <c r="C491" s="18"/>
      <c r="D491" s="18" t="s">
        <v>887</v>
      </c>
      <c r="E491" s="19" t="s">
        <v>888</v>
      </c>
      <c r="F491" s="9">
        <f>Source!AT500</f>
        <v>70</v>
      </c>
      <c r="G491" s="21"/>
      <c r="H491" s="20"/>
      <c r="I491" s="9"/>
      <c r="J491" s="9"/>
      <c r="K491" s="21">
        <f>SUM(R488:R490)</f>
        <v>6483.65</v>
      </c>
      <c r="L491" s="21"/>
    </row>
    <row r="492" spans="1:22" ht="14.25" x14ac:dyDescent="0.2">
      <c r="A492" s="18"/>
      <c r="B492" s="18"/>
      <c r="C492" s="18"/>
      <c r="D492" s="18" t="s">
        <v>889</v>
      </c>
      <c r="E492" s="19" t="s">
        <v>888</v>
      </c>
      <c r="F492" s="9">
        <f>Source!AU500</f>
        <v>10</v>
      </c>
      <c r="G492" s="21"/>
      <c r="H492" s="20"/>
      <c r="I492" s="9"/>
      <c r="J492" s="9"/>
      <c r="K492" s="21">
        <f>SUM(T488:T491)</f>
        <v>926.24</v>
      </c>
      <c r="L492" s="21"/>
    </row>
    <row r="493" spans="1:22" ht="14.25" x14ac:dyDescent="0.2">
      <c r="A493" s="18"/>
      <c r="B493" s="18"/>
      <c r="C493" s="18"/>
      <c r="D493" s="18" t="s">
        <v>890</v>
      </c>
      <c r="E493" s="19" t="s">
        <v>891</v>
      </c>
      <c r="F493" s="9">
        <f>Source!AQ500</f>
        <v>15</v>
      </c>
      <c r="G493" s="21"/>
      <c r="H493" s="20" t="str">
        <f>Source!DI500</f>
        <v/>
      </c>
      <c r="I493" s="9">
        <f>Source!AV500</f>
        <v>1</v>
      </c>
      <c r="J493" s="9"/>
      <c r="K493" s="21"/>
      <c r="L493" s="21">
        <f>Source!U500</f>
        <v>15</v>
      </c>
    </row>
    <row r="494" spans="1:22" ht="15" x14ac:dyDescent="0.25">
      <c r="A494" s="24"/>
      <c r="B494" s="24"/>
      <c r="C494" s="24"/>
      <c r="D494" s="24"/>
      <c r="E494" s="24"/>
      <c r="F494" s="24"/>
      <c r="G494" s="24"/>
      <c r="H494" s="24"/>
      <c r="I494" s="24"/>
      <c r="J494" s="41">
        <f>K489+K490+K491+K492</f>
        <v>16800.690000000002</v>
      </c>
      <c r="K494" s="41"/>
      <c r="L494" s="25">
        <f>IF(Source!I500&lt;&gt;0, ROUND(J494/Source!I500, 2), 0)</f>
        <v>16800.689999999999</v>
      </c>
      <c r="P494" s="23">
        <f>J494</f>
        <v>16800.690000000002</v>
      </c>
    </row>
    <row r="495" spans="1:22" ht="57" x14ac:dyDescent="0.2">
      <c r="A495" s="18">
        <v>49</v>
      </c>
      <c r="B495" s="18">
        <v>49</v>
      </c>
      <c r="C495" s="18" t="str">
        <f>Source!F502</f>
        <v>1.21-2203-2-2/1</v>
      </c>
      <c r="D495" s="18" t="str">
        <f>Source!G502</f>
        <v>Техническое обслуживание силового распределительного пункта с установочными автоматами, число групп 6</v>
      </c>
      <c r="E495" s="19" t="str">
        <f>Source!H502</f>
        <v>шт.</v>
      </c>
      <c r="F495" s="9">
        <f>Source!I502</f>
        <v>1</v>
      </c>
      <c r="G495" s="21"/>
      <c r="H495" s="20"/>
      <c r="I495" s="9"/>
      <c r="J495" s="9"/>
      <c r="K495" s="21"/>
      <c r="L495" s="21"/>
      <c r="Q495">
        <f>ROUND((Source!BZ502/100)*ROUND((Source!AF502*Source!AV502)*Source!I502, 2), 2)</f>
        <v>5186.92</v>
      </c>
      <c r="R495">
        <f>Source!X502</f>
        <v>5186.92</v>
      </c>
      <c r="S495">
        <f>ROUND((Source!CA502/100)*ROUND((Source!AF502*Source!AV502)*Source!I502, 2), 2)</f>
        <v>740.99</v>
      </c>
      <c r="T495">
        <f>Source!Y502</f>
        <v>740.99</v>
      </c>
      <c r="U495">
        <f>ROUND((175/100)*ROUND((Source!AE502*Source!AV502)*Source!I502, 2), 2)</f>
        <v>0</v>
      </c>
      <c r="V495">
        <f>ROUND((108/100)*ROUND(Source!CS502*Source!I502, 2), 2)</f>
        <v>0</v>
      </c>
    </row>
    <row r="496" spans="1:22" ht="14.25" x14ac:dyDescent="0.2">
      <c r="A496" s="18"/>
      <c r="B496" s="18"/>
      <c r="C496" s="18"/>
      <c r="D496" s="18" t="s">
        <v>884</v>
      </c>
      <c r="E496" s="19"/>
      <c r="F496" s="9"/>
      <c r="G496" s="21">
        <f>Source!AO502</f>
        <v>7409.88</v>
      </c>
      <c r="H496" s="20" t="str">
        <f>Source!DG502</f>
        <v/>
      </c>
      <c r="I496" s="9">
        <f>Source!AV502</f>
        <v>1</v>
      </c>
      <c r="J496" s="9">
        <f>IF(Source!BA502&lt;&gt; 0, Source!BA502, 1)</f>
        <v>1</v>
      </c>
      <c r="K496" s="21">
        <f>Source!S502</f>
        <v>7409.88</v>
      </c>
      <c r="L496" s="21"/>
    </row>
    <row r="497" spans="1:22" ht="14.25" x14ac:dyDescent="0.2">
      <c r="A497" s="18"/>
      <c r="B497" s="18"/>
      <c r="C497" s="18"/>
      <c r="D497" s="18" t="s">
        <v>886</v>
      </c>
      <c r="E497" s="19"/>
      <c r="F497" s="9"/>
      <c r="G497" s="21">
        <f>Source!AL502</f>
        <v>102.76</v>
      </c>
      <c r="H497" s="20" t="str">
        <f>Source!DD502</f>
        <v/>
      </c>
      <c r="I497" s="9">
        <f>Source!AW502</f>
        <v>1</v>
      </c>
      <c r="J497" s="9">
        <f>IF(Source!BC502&lt;&gt; 0, Source!BC502, 1)</f>
        <v>1</v>
      </c>
      <c r="K497" s="21">
        <f>Source!P502</f>
        <v>102.76</v>
      </c>
      <c r="L497" s="21"/>
    </row>
    <row r="498" spans="1:22" ht="14.25" x14ac:dyDescent="0.2">
      <c r="A498" s="18"/>
      <c r="B498" s="18"/>
      <c r="C498" s="18"/>
      <c r="D498" s="18" t="s">
        <v>887</v>
      </c>
      <c r="E498" s="19" t="s">
        <v>888</v>
      </c>
      <c r="F498" s="9">
        <f>Source!AT502</f>
        <v>70</v>
      </c>
      <c r="G498" s="21"/>
      <c r="H498" s="20"/>
      <c r="I498" s="9"/>
      <c r="J498" s="9"/>
      <c r="K498" s="21">
        <f>SUM(R495:R497)</f>
        <v>5186.92</v>
      </c>
      <c r="L498" s="21"/>
    </row>
    <row r="499" spans="1:22" ht="14.25" x14ac:dyDescent="0.2">
      <c r="A499" s="18"/>
      <c r="B499" s="18"/>
      <c r="C499" s="18"/>
      <c r="D499" s="18" t="s">
        <v>889</v>
      </c>
      <c r="E499" s="19" t="s">
        <v>888</v>
      </c>
      <c r="F499" s="9">
        <f>Source!AU502</f>
        <v>10</v>
      </c>
      <c r="G499" s="21"/>
      <c r="H499" s="20"/>
      <c r="I499" s="9"/>
      <c r="J499" s="9"/>
      <c r="K499" s="21">
        <f>SUM(T495:T498)</f>
        <v>740.99</v>
      </c>
      <c r="L499" s="21"/>
    </row>
    <row r="500" spans="1:22" ht="14.25" x14ac:dyDescent="0.2">
      <c r="A500" s="18"/>
      <c r="B500" s="18"/>
      <c r="C500" s="18"/>
      <c r="D500" s="18" t="s">
        <v>890</v>
      </c>
      <c r="E500" s="19" t="s">
        <v>891</v>
      </c>
      <c r="F500" s="9">
        <f>Source!AQ502</f>
        <v>12</v>
      </c>
      <c r="G500" s="21"/>
      <c r="H500" s="20" t="str">
        <f>Source!DI502</f>
        <v/>
      </c>
      <c r="I500" s="9">
        <f>Source!AV502</f>
        <v>1</v>
      </c>
      <c r="J500" s="9"/>
      <c r="K500" s="21"/>
      <c r="L500" s="21">
        <f>Source!U502</f>
        <v>12</v>
      </c>
    </row>
    <row r="501" spans="1:22" ht="15" x14ac:dyDescent="0.25">
      <c r="A501" s="24"/>
      <c r="B501" s="24"/>
      <c r="C501" s="24"/>
      <c r="D501" s="24"/>
      <c r="E501" s="24"/>
      <c r="F501" s="24"/>
      <c r="G501" s="24"/>
      <c r="H501" s="24"/>
      <c r="I501" s="24"/>
      <c r="J501" s="41">
        <f>K496+K497+K498+K499</f>
        <v>13440.550000000001</v>
      </c>
      <c r="K501" s="41"/>
      <c r="L501" s="25">
        <f>IF(Source!I502&lt;&gt;0, ROUND(J501/Source!I502, 2), 0)</f>
        <v>13440.55</v>
      </c>
      <c r="P501" s="23">
        <f>J501</f>
        <v>13440.550000000001</v>
      </c>
    </row>
    <row r="502" spans="1:22" ht="57" x14ac:dyDescent="0.2">
      <c r="A502" s="18">
        <v>50</v>
      </c>
      <c r="B502" s="18">
        <v>50</v>
      </c>
      <c r="C502" s="18" t="str">
        <f>Source!F504</f>
        <v>1.21-2203-2-2/1</v>
      </c>
      <c r="D502" s="18" t="str">
        <f>Source!G504</f>
        <v>Техническое обслуживание силового распределительного пункта с установочными автоматами, число групп 6  //  прим. 5 групп</v>
      </c>
      <c r="E502" s="19" t="str">
        <f>Source!H504</f>
        <v>шт.</v>
      </c>
      <c r="F502" s="9">
        <f>Source!I504</f>
        <v>1</v>
      </c>
      <c r="G502" s="21"/>
      <c r="H502" s="20"/>
      <c r="I502" s="9"/>
      <c r="J502" s="9"/>
      <c r="K502" s="21"/>
      <c r="L502" s="21"/>
      <c r="Q502">
        <f>ROUND((Source!BZ504/100)*ROUND((Source!AF504*Source!AV504)*Source!I504, 2), 2)</f>
        <v>5186.92</v>
      </c>
      <c r="R502">
        <f>Source!X504</f>
        <v>5186.92</v>
      </c>
      <c r="S502">
        <f>ROUND((Source!CA504/100)*ROUND((Source!AF504*Source!AV504)*Source!I504, 2), 2)</f>
        <v>740.99</v>
      </c>
      <c r="T502">
        <f>Source!Y504</f>
        <v>740.99</v>
      </c>
      <c r="U502">
        <f>ROUND((175/100)*ROUND((Source!AE504*Source!AV504)*Source!I504, 2), 2)</f>
        <v>0</v>
      </c>
      <c r="V502">
        <f>ROUND((108/100)*ROUND(Source!CS504*Source!I504, 2), 2)</f>
        <v>0</v>
      </c>
    </row>
    <row r="503" spans="1:22" ht="14.25" x14ac:dyDescent="0.2">
      <c r="A503" s="18"/>
      <c r="B503" s="18"/>
      <c r="C503" s="18"/>
      <c r="D503" s="18" t="s">
        <v>884</v>
      </c>
      <c r="E503" s="19"/>
      <c r="F503" s="9"/>
      <c r="G503" s="21">
        <f>Source!AO504</f>
        <v>7409.88</v>
      </c>
      <c r="H503" s="20" t="str">
        <f>Source!DG504</f>
        <v/>
      </c>
      <c r="I503" s="9">
        <f>Source!AV504</f>
        <v>1</v>
      </c>
      <c r="J503" s="9">
        <f>IF(Source!BA504&lt;&gt; 0, Source!BA504, 1)</f>
        <v>1</v>
      </c>
      <c r="K503" s="21">
        <f>Source!S504</f>
        <v>7409.88</v>
      </c>
      <c r="L503" s="21"/>
    </row>
    <row r="504" spans="1:22" ht="14.25" x14ac:dyDescent="0.2">
      <c r="A504" s="18"/>
      <c r="B504" s="18"/>
      <c r="C504" s="18"/>
      <c r="D504" s="18" t="s">
        <v>886</v>
      </c>
      <c r="E504" s="19"/>
      <c r="F504" s="9"/>
      <c r="G504" s="21">
        <f>Source!AL504</f>
        <v>102.76</v>
      </c>
      <c r="H504" s="20" t="str">
        <f>Source!DD504</f>
        <v/>
      </c>
      <c r="I504" s="9">
        <f>Source!AW504</f>
        <v>1</v>
      </c>
      <c r="J504" s="9">
        <f>IF(Source!BC504&lt;&gt; 0, Source!BC504, 1)</f>
        <v>1</v>
      </c>
      <c r="K504" s="21">
        <f>Source!P504</f>
        <v>102.76</v>
      </c>
      <c r="L504" s="21"/>
    </row>
    <row r="505" spans="1:22" ht="14.25" x14ac:dyDescent="0.2">
      <c r="A505" s="18"/>
      <c r="B505" s="18"/>
      <c r="C505" s="18"/>
      <c r="D505" s="18" t="s">
        <v>887</v>
      </c>
      <c r="E505" s="19" t="s">
        <v>888</v>
      </c>
      <c r="F505" s="9">
        <f>Source!AT504</f>
        <v>70</v>
      </c>
      <c r="G505" s="21"/>
      <c r="H505" s="20"/>
      <c r="I505" s="9"/>
      <c r="J505" s="9"/>
      <c r="K505" s="21">
        <f>SUM(R502:R504)</f>
        <v>5186.92</v>
      </c>
      <c r="L505" s="21"/>
    </row>
    <row r="506" spans="1:22" ht="14.25" x14ac:dyDescent="0.2">
      <c r="A506" s="18"/>
      <c r="B506" s="18"/>
      <c r="C506" s="18"/>
      <c r="D506" s="18" t="s">
        <v>889</v>
      </c>
      <c r="E506" s="19" t="s">
        <v>888</v>
      </c>
      <c r="F506" s="9">
        <f>Source!AU504</f>
        <v>10</v>
      </c>
      <c r="G506" s="21"/>
      <c r="H506" s="20"/>
      <c r="I506" s="9"/>
      <c r="J506" s="9"/>
      <c r="K506" s="21">
        <f>SUM(T502:T505)</f>
        <v>740.99</v>
      </c>
      <c r="L506" s="21"/>
    </row>
    <row r="507" spans="1:22" ht="14.25" x14ac:dyDescent="0.2">
      <c r="A507" s="18"/>
      <c r="B507" s="18"/>
      <c r="C507" s="18"/>
      <c r="D507" s="18" t="s">
        <v>890</v>
      </c>
      <c r="E507" s="19" t="s">
        <v>891</v>
      </c>
      <c r="F507" s="9">
        <f>Source!AQ504</f>
        <v>12</v>
      </c>
      <c r="G507" s="21"/>
      <c r="H507" s="20" t="str">
        <f>Source!DI504</f>
        <v/>
      </c>
      <c r="I507" s="9">
        <f>Source!AV504</f>
        <v>1</v>
      </c>
      <c r="J507" s="9"/>
      <c r="K507" s="21"/>
      <c r="L507" s="21">
        <f>Source!U504</f>
        <v>12</v>
      </c>
    </row>
    <row r="508" spans="1:22" ht="15" x14ac:dyDescent="0.25">
      <c r="A508" s="24"/>
      <c r="B508" s="24"/>
      <c r="C508" s="24"/>
      <c r="D508" s="24"/>
      <c r="E508" s="24"/>
      <c r="F508" s="24"/>
      <c r="G508" s="24"/>
      <c r="H508" s="24"/>
      <c r="I508" s="24"/>
      <c r="J508" s="41">
        <f>K503+K504+K505+K506</f>
        <v>13440.550000000001</v>
      </c>
      <c r="K508" s="41"/>
      <c r="L508" s="25">
        <f>IF(Source!I504&lt;&gt;0, ROUND(J508/Source!I504, 2), 0)</f>
        <v>13440.55</v>
      </c>
      <c r="P508" s="23">
        <f>J508</f>
        <v>13440.550000000001</v>
      </c>
    </row>
    <row r="509" spans="1:22" ht="57" x14ac:dyDescent="0.2">
      <c r="A509" s="18">
        <v>51</v>
      </c>
      <c r="B509" s="18">
        <v>51</v>
      </c>
      <c r="C509" s="18" t="str">
        <f>Source!F509</f>
        <v>1.21-2203-2-2/1</v>
      </c>
      <c r="D509" s="18" t="str">
        <f>Source!G509</f>
        <v>Техническое обслуживание силового распределительного пункта с установочными автоматами, число групп 6</v>
      </c>
      <c r="E509" s="19" t="str">
        <f>Source!H509</f>
        <v>шт.</v>
      </c>
      <c r="F509" s="9">
        <f>Source!I509</f>
        <v>1</v>
      </c>
      <c r="G509" s="21"/>
      <c r="H509" s="20"/>
      <c r="I509" s="9"/>
      <c r="J509" s="9"/>
      <c r="K509" s="21"/>
      <c r="L509" s="21"/>
      <c r="Q509">
        <f>ROUND((Source!BZ509/100)*ROUND((Source!AF509*Source!AV509)*Source!I509, 2), 2)</f>
        <v>5186.92</v>
      </c>
      <c r="R509">
        <f>Source!X509</f>
        <v>5186.92</v>
      </c>
      <c r="S509">
        <f>ROUND((Source!CA509/100)*ROUND((Source!AF509*Source!AV509)*Source!I509, 2), 2)</f>
        <v>740.99</v>
      </c>
      <c r="T509">
        <f>Source!Y509</f>
        <v>740.99</v>
      </c>
      <c r="U509">
        <f>ROUND((175/100)*ROUND((Source!AE509*Source!AV509)*Source!I509, 2), 2)</f>
        <v>0</v>
      </c>
      <c r="V509">
        <f>ROUND((108/100)*ROUND(Source!CS509*Source!I509, 2), 2)</f>
        <v>0</v>
      </c>
    </row>
    <row r="510" spans="1:22" ht="14.25" x14ac:dyDescent="0.2">
      <c r="A510" s="18"/>
      <c r="B510" s="18"/>
      <c r="C510" s="18"/>
      <c r="D510" s="18" t="s">
        <v>884</v>
      </c>
      <c r="E510" s="19"/>
      <c r="F510" s="9"/>
      <c r="G510" s="21">
        <f>Source!AO509</f>
        <v>7409.88</v>
      </c>
      <c r="H510" s="20" t="str">
        <f>Source!DG509</f>
        <v/>
      </c>
      <c r="I510" s="9">
        <f>Source!AV509</f>
        <v>1</v>
      </c>
      <c r="J510" s="9">
        <f>IF(Source!BA509&lt;&gt; 0, Source!BA509, 1)</f>
        <v>1</v>
      </c>
      <c r="K510" s="21">
        <f>Source!S509</f>
        <v>7409.88</v>
      </c>
      <c r="L510" s="21"/>
    </row>
    <row r="511" spans="1:22" ht="14.25" x14ac:dyDescent="0.2">
      <c r="A511" s="18"/>
      <c r="B511" s="18"/>
      <c r="C511" s="18"/>
      <c r="D511" s="18" t="s">
        <v>886</v>
      </c>
      <c r="E511" s="19"/>
      <c r="F511" s="9"/>
      <c r="G511" s="21">
        <f>Source!AL509</f>
        <v>102.76</v>
      </c>
      <c r="H511" s="20" t="str">
        <f>Source!DD509</f>
        <v/>
      </c>
      <c r="I511" s="9">
        <f>Source!AW509</f>
        <v>1</v>
      </c>
      <c r="J511" s="9">
        <f>IF(Source!BC509&lt;&gt; 0, Source!BC509, 1)</f>
        <v>1</v>
      </c>
      <c r="K511" s="21">
        <f>Source!P509</f>
        <v>102.76</v>
      </c>
      <c r="L511" s="21"/>
    </row>
    <row r="512" spans="1:22" ht="14.25" x14ac:dyDescent="0.2">
      <c r="A512" s="18"/>
      <c r="B512" s="18"/>
      <c r="C512" s="18"/>
      <c r="D512" s="18" t="s">
        <v>887</v>
      </c>
      <c r="E512" s="19" t="s">
        <v>888</v>
      </c>
      <c r="F512" s="9">
        <f>Source!AT509</f>
        <v>70</v>
      </c>
      <c r="G512" s="21"/>
      <c r="H512" s="20"/>
      <c r="I512" s="9"/>
      <c r="J512" s="9"/>
      <c r="K512" s="21">
        <f>SUM(R509:R511)</f>
        <v>5186.92</v>
      </c>
      <c r="L512" s="21"/>
    </row>
    <row r="513" spans="1:22" ht="14.25" x14ac:dyDescent="0.2">
      <c r="A513" s="18"/>
      <c r="B513" s="18"/>
      <c r="C513" s="18"/>
      <c r="D513" s="18" t="s">
        <v>889</v>
      </c>
      <c r="E513" s="19" t="s">
        <v>888</v>
      </c>
      <c r="F513" s="9">
        <f>Source!AU509</f>
        <v>10</v>
      </c>
      <c r="G513" s="21"/>
      <c r="H513" s="20"/>
      <c r="I513" s="9"/>
      <c r="J513" s="9"/>
      <c r="K513" s="21">
        <f>SUM(T509:T512)</f>
        <v>740.99</v>
      </c>
      <c r="L513" s="21"/>
    </row>
    <row r="514" spans="1:22" ht="14.25" x14ac:dyDescent="0.2">
      <c r="A514" s="18"/>
      <c r="B514" s="18"/>
      <c r="C514" s="18"/>
      <c r="D514" s="18" t="s">
        <v>890</v>
      </c>
      <c r="E514" s="19" t="s">
        <v>891</v>
      </c>
      <c r="F514" s="9">
        <f>Source!AQ509</f>
        <v>12</v>
      </c>
      <c r="G514" s="21"/>
      <c r="H514" s="20" t="str">
        <f>Source!DI509</f>
        <v/>
      </c>
      <c r="I514" s="9">
        <f>Source!AV509</f>
        <v>1</v>
      </c>
      <c r="J514" s="9"/>
      <c r="K514" s="21"/>
      <c r="L514" s="21">
        <f>Source!U509</f>
        <v>12</v>
      </c>
    </row>
    <row r="515" spans="1:22" ht="15" x14ac:dyDescent="0.25">
      <c r="A515" s="24"/>
      <c r="B515" s="24"/>
      <c r="C515" s="24"/>
      <c r="D515" s="24"/>
      <c r="E515" s="24"/>
      <c r="F515" s="24"/>
      <c r="G515" s="24"/>
      <c r="H515" s="24"/>
      <c r="I515" s="24"/>
      <c r="J515" s="41">
        <f>K510+K511+K512+K513</f>
        <v>13440.550000000001</v>
      </c>
      <c r="K515" s="41"/>
      <c r="L515" s="25">
        <f>IF(Source!I509&lt;&gt;0, ROUND(J515/Source!I509, 2), 0)</f>
        <v>13440.55</v>
      </c>
      <c r="P515" s="23">
        <f>J515</f>
        <v>13440.550000000001</v>
      </c>
    </row>
    <row r="516" spans="1:22" ht="57" x14ac:dyDescent="0.2">
      <c r="A516" s="18">
        <v>52</v>
      </c>
      <c r="B516" s="18">
        <v>52</v>
      </c>
      <c r="C516" s="18" t="str">
        <f>Source!F511</f>
        <v>1.21-2203-2-2/1</v>
      </c>
      <c r="D516" s="18" t="str">
        <f>Source!G511</f>
        <v>Техническое обслуживание силового распределительного пункта с установочными автоматами, число групп 6  //  прим. 5 групп</v>
      </c>
      <c r="E516" s="19" t="str">
        <f>Source!H511</f>
        <v>шт.</v>
      </c>
      <c r="F516" s="9">
        <f>Source!I511</f>
        <v>1</v>
      </c>
      <c r="G516" s="21"/>
      <c r="H516" s="20"/>
      <c r="I516" s="9"/>
      <c r="J516" s="9"/>
      <c r="K516" s="21"/>
      <c r="L516" s="21"/>
      <c r="Q516">
        <f>ROUND((Source!BZ511/100)*ROUND((Source!AF511*Source!AV511)*Source!I511, 2), 2)</f>
        <v>5186.92</v>
      </c>
      <c r="R516">
        <f>Source!X511</f>
        <v>5186.92</v>
      </c>
      <c r="S516">
        <f>ROUND((Source!CA511/100)*ROUND((Source!AF511*Source!AV511)*Source!I511, 2), 2)</f>
        <v>740.99</v>
      </c>
      <c r="T516">
        <f>Source!Y511</f>
        <v>740.99</v>
      </c>
      <c r="U516">
        <f>ROUND((175/100)*ROUND((Source!AE511*Source!AV511)*Source!I511, 2), 2)</f>
        <v>0</v>
      </c>
      <c r="V516">
        <f>ROUND((108/100)*ROUND(Source!CS511*Source!I511, 2), 2)</f>
        <v>0</v>
      </c>
    </row>
    <row r="517" spans="1:22" ht="14.25" x14ac:dyDescent="0.2">
      <c r="A517" s="18"/>
      <c r="B517" s="18"/>
      <c r="C517" s="18"/>
      <c r="D517" s="18" t="s">
        <v>884</v>
      </c>
      <c r="E517" s="19"/>
      <c r="F517" s="9"/>
      <c r="G517" s="21">
        <f>Source!AO511</f>
        <v>7409.88</v>
      </c>
      <c r="H517" s="20" t="str">
        <f>Source!DG511</f>
        <v/>
      </c>
      <c r="I517" s="9">
        <f>Source!AV511</f>
        <v>1</v>
      </c>
      <c r="J517" s="9">
        <f>IF(Source!BA511&lt;&gt; 0, Source!BA511, 1)</f>
        <v>1</v>
      </c>
      <c r="K517" s="21">
        <f>Source!S511</f>
        <v>7409.88</v>
      </c>
      <c r="L517" s="21"/>
    </row>
    <row r="518" spans="1:22" ht="14.25" x14ac:dyDescent="0.2">
      <c r="A518" s="18"/>
      <c r="B518" s="18"/>
      <c r="C518" s="18"/>
      <c r="D518" s="18" t="s">
        <v>886</v>
      </c>
      <c r="E518" s="19"/>
      <c r="F518" s="9"/>
      <c r="G518" s="21">
        <f>Source!AL511</f>
        <v>102.76</v>
      </c>
      <c r="H518" s="20" t="str">
        <f>Source!DD511</f>
        <v/>
      </c>
      <c r="I518" s="9">
        <f>Source!AW511</f>
        <v>1</v>
      </c>
      <c r="J518" s="9">
        <f>IF(Source!BC511&lt;&gt; 0, Source!BC511, 1)</f>
        <v>1</v>
      </c>
      <c r="K518" s="21">
        <f>Source!P511</f>
        <v>102.76</v>
      </c>
      <c r="L518" s="21"/>
    </row>
    <row r="519" spans="1:22" ht="14.25" x14ac:dyDescent="0.2">
      <c r="A519" s="18"/>
      <c r="B519" s="18"/>
      <c r="C519" s="18"/>
      <c r="D519" s="18" t="s">
        <v>887</v>
      </c>
      <c r="E519" s="19" t="s">
        <v>888</v>
      </c>
      <c r="F519" s="9">
        <f>Source!AT511</f>
        <v>70</v>
      </c>
      <c r="G519" s="21"/>
      <c r="H519" s="20"/>
      <c r="I519" s="9"/>
      <c r="J519" s="9"/>
      <c r="K519" s="21">
        <f>SUM(R516:R518)</f>
        <v>5186.92</v>
      </c>
      <c r="L519" s="21"/>
    </row>
    <row r="520" spans="1:22" ht="14.25" x14ac:dyDescent="0.2">
      <c r="A520" s="18"/>
      <c r="B520" s="18"/>
      <c r="C520" s="18"/>
      <c r="D520" s="18" t="s">
        <v>889</v>
      </c>
      <c r="E520" s="19" t="s">
        <v>888</v>
      </c>
      <c r="F520" s="9">
        <f>Source!AU511</f>
        <v>10</v>
      </c>
      <c r="G520" s="21"/>
      <c r="H520" s="20"/>
      <c r="I520" s="9"/>
      <c r="J520" s="9"/>
      <c r="K520" s="21">
        <f>SUM(T516:T519)</f>
        <v>740.99</v>
      </c>
      <c r="L520" s="21"/>
    </row>
    <row r="521" spans="1:22" ht="14.25" x14ac:dyDescent="0.2">
      <c r="A521" s="18"/>
      <c r="B521" s="18"/>
      <c r="C521" s="18"/>
      <c r="D521" s="18" t="s">
        <v>890</v>
      </c>
      <c r="E521" s="19" t="s">
        <v>891</v>
      </c>
      <c r="F521" s="9">
        <f>Source!AQ511</f>
        <v>12</v>
      </c>
      <c r="G521" s="21"/>
      <c r="H521" s="20" t="str">
        <f>Source!DI511</f>
        <v/>
      </c>
      <c r="I521" s="9">
        <f>Source!AV511</f>
        <v>1</v>
      </c>
      <c r="J521" s="9"/>
      <c r="K521" s="21"/>
      <c r="L521" s="21">
        <f>Source!U511</f>
        <v>12</v>
      </c>
    </row>
    <row r="522" spans="1:22" ht="15" x14ac:dyDescent="0.25">
      <c r="A522" s="24"/>
      <c r="B522" s="24"/>
      <c r="C522" s="24"/>
      <c r="D522" s="24"/>
      <c r="E522" s="24"/>
      <c r="F522" s="24"/>
      <c r="G522" s="24"/>
      <c r="H522" s="24"/>
      <c r="I522" s="24"/>
      <c r="J522" s="41">
        <f>K517+K518+K519+K520</f>
        <v>13440.550000000001</v>
      </c>
      <c r="K522" s="41"/>
      <c r="L522" s="25">
        <f>IF(Source!I511&lt;&gt;0, ROUND(J522/Source!I511, 2), 0)</f>
        <v>13440.55</v>
      </c>
      <c r="P522" s="23">
        <f>J522</f>
        <v>13440.550000000001</v>
      </c>
    </row>
    <row r="523" spans="1:22" ht="57" x14ac:dyDescent="0.2">
      <c r="A523" s="18">
        <v>53</v>
      </c>
      <c r="B523" s="18">
        <v>53</v>
      </c>
      <c r="C523" s="18" t="str">
        <f>Source!F515</f>
        <v>1.21-2203-2-3/1</v>
      </c>
      <c r="D523" s="18" t="str">
        <f>Source!G515</f>
        <v>Техническое обслуживание силового распределительного пункта с установочными автоматами, число групп 8</v>
      </c>
      <c r="E523" s="19" t="str">
        <f>Source!H515</f>
        <v>шт.</v>
      </c>
      <c r="F523" s="9">
        <f>Source!I515</f>
        <v>1</v>
      </c>
      <c r="G523" s="21"/>
      <c r="H523" s="20"/>
      <c r="I523" s="9"/>
      <c r="J523" s="9"/>
      <c r="K523" s="21"/>
      <c r="L523" s="21"/>
      <c r="Q523">
        <f>ROUND((Source!BZ515/100)*ROUND((Source!AF515*Source!AV515)*Source!I515, 2), 2)</f>
        <v>6483.65</v>
      </c>
      <c r="R523">
        <f>Source!X515</f>
        <v>6483.65</v>
      </c>
      <c r="S523">
        <f>ROUND((Source!CA515/100)*ROUND((Source!AF515*Source!AV515)*Source!I515, 2), 2)</f>
        <v>926.24</v>
      </c>
      <c r="T523">
        <f>Source!Y515</f>
        <v>926.24</v>
      </c>
      <c r="U523">
        <f>ROUND((175/100)*ROUND((Source!AE515*Source!AV515)*Source!I515, 2), 2)</f>
        <v>0</v>
      </c>
      <c r="V523">
        <f>ROUND((108/100)*ROUND(Source!CS515*Source!I515, 2), 2)</f>
        <v>0</v>
      </c>
    </row>
    <row r="524" spans="1:22" ht="14.25" x14ac:dyDescent="0.2">
      <c r="A524" s="18"/>
      <c r="B524" s="18"/>
      <c r="C524" s="18"/>
      <c r="D524" s="18" t="s">
        <v>884</v>
      </c>
      <c r="E524" s="19"/>
      <c r="F524" s="9"/>
      <c r="G524" s="21">
        <f>Source!AO515</f>
        <v>9262.35</v>
      </c>
      <c r="H524" s="20" t="str">
        <f>Source!DG515</f>
        <v/>
      </c>
      <c r="I524" s="9">
        <f>Source!AV515</f>
        <v>1</v>
      </c>
      <c r="J524" s="9">
        <f>IF(Source!BA515&lt;&gt; 0, Source!BA515, 1)</f>
        <v>1</v>
      </c>
      <c r="K524" s="21">
        <f>Source!S515</f>
        <v>9262.35</v>
      </c>
      <c r="L524" s="21"/>
    </row>
    <row r="525" spans="1:22" ht="14.25" x14ac:dyDescent="0.2">
      <c r="A525" s="18"/>
      <c r="B525" s="18"/>
      <c r="C525" s="18"/>
      <c r="D525" s="18" t="s">
        <v>886</v>
      </c>
      <c r="E525" s="19"/>
      <c r="F525" s="9"/>
      <c r="G525" s="21">
        <f>Source!AL515</f>
        <v>128.44999999999999</v>
      </c>
      <c r="H525" s="20" t="str">
        <f>Source!DD515</f>
        <v/>
      </c>
      <c r="I525" s="9">
        <f>Source!AW515</f>
        <v>1</v>
      </c>
      <c r="J525" s="9">
        <f>IF(Source!BC515&lt;&gt; 0, Source!BC515, 1)</f>
        <v>1</v>
      </c>
      <c r="K525" s="21">
        <f>Source!P515</f>
        <v>128.44999999999999</v>
      </c>
      <c r="L525" s="21"/>
    </row>
    <row r="526" spans="1:22" ht="14.25" x14ac:dyDescent="0.2">
      <c r="A526" s="18"/>
      <c r="B526" s="18"/>
      <c r="C526" s="18"/>
      <c r="D526" s="18" t="s">
        <v>887</v>
      </c>
      <c r="E526" s="19" t="s">
        <v>888</v>
      </c>
      <c r="F526" s="9">
        <f>Source!AT515</f>
        <v>70</v>
      </c>
      <c r="G526" s="21"/>
      <c r="H526" s="20"/>
      <c r="I526" s="9"/>
      <c r="J526" s="9"/>
      <c r="K526" s="21">
        <f>SUM(R523:R525)</f>
        <v>6483.65</v>
      </c>
      <c r="L526" s="21"/>
    </row>
    <row r="527" spans="1:22" ht="14.25" x14ac:dyDescent="0.2">
      <c r="A527" s="18"/>
      <c r="B527" s="18"/>
      <c r="C527" s="18"/>
      <c r="D527" s="18" t="s">
        <v>889</v>
      </c>
      <c r="E527" s="19" t="s">
        <v>888</v>
      </c>
      <c r="F527" s="9">
        <f>Source!AU515</f>
        <v>10</v>
      </c>
      <c r="G527" s="21"/>
      <c r="H527" s="20"/>
      <c r="I527" s="9"/>
      <c r="J527" s="9"/>
      <c r="K527" s="21">
        <f>SUM(T523:T526)</f>
        <v>926.24</v>
      </c>
      <c r="L527" s="21"/>
    </row>
    <row r="528" spans="1:22" ht="14.25" x14ac:dyDescent="0.2">
      <c r="A528" s="18"/>
      <c r="B528" s="18"/>
      <c r="C528" s="18"/>
      <c r="D528" s="18" t="s">
        <v>890</v>
      </c>
      <c r="E528" s="19" t="s">
        <v>891</v>
      </c>
      <c r="F528" s="9">
        <f>Source!AQ515</f>
        <v>15</v>
      </c>
      <c r="G528" s="21"/>
      <c r="H528" s="20" t="str">
        <f>Source!DI515</f>
        <v/>
      </c>
      <c r="I528" s="9">
        <f>Source!AV515</f>
        <v>1</v>
      </c>
      <c r="J528" s="9"/>
      <c r="K528" s="21"/>
      <c r="L528" s="21">
        <f>Source!U515</f>
        <v>15</v>
      </c>
    </row>
    <row r="529" spans="1:22" ht="15" x14ac:dyDescent="0.25">
      <c r="A529" s="24"/>
      <c r="B529" s="24"/>
      <c r="C529" s="24"/>
      <c r="D529" s="24"/>
      <c r="E529" s="24"/>
      <c r="F529" s="24"/>
      <c r="G529" s="24"/>
      <c r="H529" s="24"/>
      <c r="I529" s="24"/>
      <c r="J529" s="41">
        <f>K524+K525+K526+K527</f>
        <v>16800.690000000002</v>
      </c>
      <c r="K529" s="41"/>
      <c r="L529" s="25">
        <f>IF(Source!I515&lt;&gt;0, ROUND(J529/Source!I515, 2), 0)</f>
        <v>16800.689999999999</v>
      </c>
      <c r="P529" s="23">
        <f>J529</f>
        <v>16800.690000000002</v>
      </c>
    </row>
    <row r="530" spans="1:22" ht="57" x14ac:dyDescent="0.2">
      <c r="A530" s="18">
        <v>54</v>
      </c>
      <c r="B530" s="18">
        <v>54</v>
      </c>
      <c r="C530" s="18" t="str">
        <f>Source!F517</f>
        <v>1.21-2203-2-2/1</v>
      </c>
      <c r="D530" s="18" t="str">
        <f>Source!G517</f>
        <v>Техническое обслуживание силового распределительного пункта с установочными автоматами, число групп 6</v>
      </c>
      <c r="E530" s="19" t="str">
        <f>Source!H517</f>
        <v>шт.</v>
      </c>
      <c r="F530" s="9">
        <f>Source!I517</f>
        <v>1</v>
      </c>
      <c r="G530" s="21"/>
      <c r="H530" s="20"/>
      <c r="I530" s="9"/>
      <c r="J530" s="9"/>
      <c r="K530" s="21"/>
      <c r="L530" s="21"/>
      <c r="Q530">
        <f>ROUND((Source!BZ517/100)*ROUND((Source!AF517*Source!AV517)*Source!I517, 2), 2)</f>
        <v>5186.92</v>
      </c>
      <c r="R530">
        <f>Source!X517</f>
        <v>5186.92</v>
      </c>
      <c r="S530">
        <f>ROUND((Source!CA517/100)*ROUND((Source!AF517*Source!AV517)*Source!I517, 2), 2)</f>
        <v>740.99</v>
      </c>
      <c r="T530">
        <f>Source!Y517</f>
        <v>740.99</v>
      </c>
      <c r="U530">
        <f>ROUND((175/100)*ROUND((Source!AE517*Source!AV517)*Source!I517, 2), 2)</f>
        <v>0</v>
      </c>
      <c r="V530">
        <f>ROUND((108/100)*ROUND(Source!CS517*Source!I517, 2), 2)</f>
        <v>0</v>
      </c>
    </row>
    <row r="531" spans="1:22" ht="14.25" x14ac:dyDescent="0.2">
      <c r="A531" s="18"/>
      <c r="B531" s="18"/>
      <c r="C531" s="18"/>
      <c r="D531" s="18" t="s">
        <v>884</v>
      </c>
      <c r="E531" s="19"/>
      <c r="F531" s="9"/>
      <c r="G531" s="21">
        <f>Source!AO517</f>
        <v>7409.88</v>
      </c>
      <c r="H531" s="20" t="str">
        <f>Source!DG517</f>
        <v/>
      </c>
      <c r="I531" s="9">
        <f>Source!AV517</f>
        <v>1</v>
      </c>
      <c r="J531" s="9">
        <f>IF(Source!BA517&lt;&gt; 0, Source!BA517, 1)</f>
        <v>1</v>
      </c>
      <c r="K531" s="21">
        <f>Source!S517</f>
        <v>7409.88</v>
      </c>
      <c r="L531" s="21"/>
    </row>
    <row r="532" spans="1:22" ht="14.25" x14ac:dyDescent="0.2">
      <c r="A532" s="18"/>
      <c r="B532" s="18"/>
      <c r="C532" s="18"/>
      <c r="D532" s="18" t="s">
        <v>886</v>
      </c>
      <c r="E532" s="19"/>
      <c r="F532" s="9"/>
      <c r="G532" s="21">
        <f>Source!AL517</f>
        <v>102.76</v>
      </c>
      <c r="H532" s="20" t="str">
        <f>Source!DD517</f>
        <v/>
      </c>
      <c r="I532" s="9">
        <f>Source!AW517</f>
        <v>1</v>
      </c>
      <c r="J532" s="9">
        <f>IF(Source!BC517&lt;&gt; 0, Source!BC517, 1)</f>
        <v>1</v>
      </c>
      <c r="K532" s="21">
        <f>Source!P517</f>
        <v>102.76</v>
      </c>
      <c r="L532" s="21"/>
    </row>
    <row r="533" spans="1:22" ht="14.25" x14ac:dyDescent="0.2">
      <c r="A533" s="18"/>
      <c r="B533" s="18"/>
      <c r="C533" s="18"/>
      <c r="D533" s="18" t="s">
        <v>887</v>
      </c>
      <c r="E533" s="19" t="s">
        <v>888</v>
      </c>
      <c r="F533" s="9">
        <f>Source!AT517</f>
        <v>70</v>
      </c>
      <c r="G533" s="21"/>
      <c r="H533" s="20"/>
      <c r="I533" s="9"/>
      <c r="J533" s="9"/>
      <c r="K533" s="21">
        <f>SUM(R530:R532)</f>
        <v>5186.92</v>
      </c>
      <c r="L533" s="21"/>
    </row>
    <row r="534" spans="1:22" ht="14.25" x14ac:dyDescent="0.2">
      <c r="A534" s="18"/>
      <c r="B534" s="18"/>
      <c r="C534" s="18"/>
      <c r="D534" s="18" t="s">
        <v>889</v>
      </c>
      <c r="E534" s="19" t="s">
        <v>888</v>
      </c>
      <c r="F534" s="9">
        <f>Source!AU517</f>
        <v>10</v>
      </c>
      <c r="G534" s="21"/>
      <c r="H534" s="20"/>
      <c r="I534" s="9"/>
      <c r="J534" s="9"/>
      <c r="K534" s="21">
        <f>SUM(T530:T533)</f>
        <v>740.99</v>
      </c>
      <c r="L534" s="21"/>
    </row>
    <row r="535" spans="1:22" ht="14.25" x14ac:dyDescent="0.2">
      <c r="A535" s="18"/>
      <c r="B535" s="18"/>
      <c r="C535" s="18"/>
      <c r="D535" s="18" t="s">
        <v>890</v>
      </c>
      <c r="E535" s="19" t="s">
        <v>891</v>
      </c>
      <c r="F535" s="9">
        <f>Source!AQ517</f>
        <v>12</v>
      </c>
      <c r="G535" s="21"/>
      <c r="H535" s="20" t="str">
        <f>Source!DI517</f>
        <v/>
      </c>
      <c r="I535" s="9">
        <f>Source!AV517</f>
        <v>1</v>
      </c>
      <c r="J535" s="9"/>
      <c r="K535" s="21"/>
      <c r="L535" s="21">
        <f>Source!U517</f>
        <v>12</v>
      </c>
    </row>
    <row r="536" spans="1:22" ht="15" x14ac:dyDescent="0.25">
      <c r="A536" s="24"/>
      <c r="B536" s="24"/>
      <c r="C536" s="24"/>
      <c r="D536" s="24"/>
      <c r="E536" s="24"/>
      <c r="F536" s="24"/>
      <c r="G536" s="24"/>
      <c r="H536" s="24"/>
      <c r="I536" s="24"/>
      <c r="J536" s="41">
        <f>K531+K532+K533+K534</f>
        <v>13440.550000000001</v>
      </c>
      <c r="K536" s="41"/>
      <c r="L536" s="25">
        <f>IF(Source!I517&lt;&gt;0, ROUND(J536/Source!I517, 2), 0)</f>
        <v>13440.55</v>
      </c>
      <c r="P536" s="23">
        <f>J536</f>
        <v>13440.550000000001</v>
      </c>
    </row>
    <row r="537" spans="1:22" ht="57" x14ac:dyDescent="0.2">
      <c r="A537" s="18">
        <v>55</v>
      </c>
      <c r="B537" s="18">
        <v>55</v>
      </c>
      <c r="C537" s="18" t="str">
        <f>Source!F519</f>
        <v>1.21-2203-2-1/1</v>
      </c>
      <c r="D537" s="18" t="str">
        <f>Source!G519</f>
        <v>Техническое обслуживание силового распределительного пункта с установочными автоматами, число групп 4</v>
      </c>
      <c r="E537" s="19" t="str">
        <f>Source!H519</f>
        <v>шт.</v>
      </c>
      <c r="F537" s="9">
        <f>Source!I519</f>
        <v>1</v>
      </c>
      <c r="G537" s="21"/>
      <c r="H537" s="20"/>
      <c r="I537" s="9"/>
      <c r="J537" s="9"/>
      <c r="K537" s="21"/>
      <c r="L537" s="21"/>
      <c r="Q537">
        <f>ROUND((Source!BZ519/100)*ROUND((Source!AF519*Source!AV519)*Source!I519, 2), 2)</f>
        <v>3890.19</v>
      </c>
      <c r="R537">
        <f>Source!X519</f>
        <v>3890.19</v>
      </c>
      <c r="S537">
        <f>ROUND((Source!CA519/100)*ROUND((Source!AF519*Source!AV519)*Source!I519, 2), 2)</f>
        <v>555.74</v>
      </c>
      <c r="T537">
        <f>Source!Y519</f>
        <v>555.74</v>
      </c>
      <c r="U537">
        <f>ROUND((175/100)*ROUND((Source!AE519*Source!AV519)*Source!I519, 2), 2)</f>
        <v>0</v>
      </c>
      <c r="V537">
        <f>ROUND((108/100)*ROUND(Source!CS519*Source!I519, 2), 2)</f>
        <v>0</v>
      </c>
    </row>
    <row r="538" spans="1:22" ht="14.25" x14ac:dyDescent="0.2">
      <c r="A538" s="18"/>
      <c r="B538" s="18"/>
      <c r="C538" s="18"/>
      <c r="D538" s="18" t="s">
        <v>884</v>
      </c>
      <c r="E538" s="19"/>
      <c r="F538" s="9"/>
      <c r="G538" s="21">
        <f>Source!AO519</f>
        <v>5557.41</v>
      </c>
      <c r="H538" s="20" t="str">
        <f>Source!DG519</f>
        <v/>
      </c>
      <c r="I538" s="9">
        <f>Source!AV519</f>
        <v>1</v>
      </c>
      <c r="J538" s="9">
        <f>IF(Source!BA519&lt;&gt; 0, Source!BA519, 1)</f>
        <v>1</v>
      </c>
      <c r="K538" s="21">
        <f>Source!S519</f>
        <v>5557.41</v>
      </c>
      <c r="L538" s="21"/>
    </row>
    <row r="539" spans="1:22" ht="14.25" x14ac:dyDescent="0.2">
      <c r="A539" s="18"/>
      <c r="B539" s="18"/>
      <c r="C539" s="18"/>
      <c r="D539" s="18" t="s">
        <v>886</v>
      </c>
      <c r="E539" s="19"/>
      <c r="F539" s="9"/>
      <c r="G539" s="21">
        <f>Source!AL519</f>
        <v>77.08</v>
      </c>
      <c r="H539" s="20" t="str">
        <f>Source!DD519</f>
        <v/>
      </c>
      <c r="I539" s="9">
        <f>Source!AW519</f>
        <v>1</v>
      </c>
      <c r="J539" s="9">
        <f>IF(Source!BC519&lt;&gt; 0, Source!BC519, 1)</f>
        <v>1</v>
      </c>
      <c r="K539" s="21">
        <f>Source!P519</f>
        <v>77.08</v>
      </c>
      <c r="L539" s="21"/>
    </row>
    <row r="540" spans="1:22" ht="14.25" x14ac:dyDescent="0.2">
      <c r="A540" s="18"/>
      <c r="B540" s="18"/>
      <c r="C540" s="18"/>
      <c r="D540" s="18" t="s">
        <v>887</v>
      </c>
      <c r="E540" s="19" t="s">
        <v>888</v>
      </c>
      <c r="F540" s="9">
        <f>Source!AT519</f>
        <v>70</v>
      </c>
      <c r="G540" s="21"/>
      <c r="H540" s="20"/>
      <c r="I540" s="9"/>
      <c r="J540" s="9"/>
      <c r="K540" s="21">
        <f>SUM(R537:R539)</f>
        <v>3890.19</v>
      </c>
      <c r="L540" s="21"/>
    </row>
    <row r="541" spans="1:22" ht="14.25" x14ac:dyDescent="0.2">
      <c r="A541" s="18"/>
      <c r="B541" s="18"/>
      <c r="C541" s="18"/>
      <c r="D541" s="18" t="s">
        <v>889</v>
      </c>
      <c r="E541" s="19" t="s">
        <v>888</v>
      </c>
      <c r="F541" s="9">
        <f>Source!AU519</f>
        <v>10</v>
      </c>
      <c r="G541" s="21"/>
      <c r="H541" s="20"/>
      <c r="I541" s="9"/>
      <c r="J541" s="9"/>
      <c r="K541" s="21">
        <f>SUM(T537:T540)</f>
        <v>555.74</v>
      </c>
      <c r="L541" s="21"/>
    </row>
    <row r="542" spans="1:22" ht="14.25" x14ac:dyDescent="0.2">
      <c r="A542" s="18"/>
      <c r="B542" s="18"/>
      <c r="C542" s="18"/>
      <c r="D542" s="18" t="s">
        <v>890</v>
      </c>
      <c r="E542" s="19" t="s">
        <v>891</v>
      </c>
      <c r="F542" s="9">
        <f>Source!AQ519</f>
        <v>9</v>
      </c>
      <c r="G542" s="21"/>
      <c r="H542" s="20" t="str">
        <f>Source!DI519</f>
        <v/>
      </c>
      <c r="I542" s="9">
        <f>Source!AV519</f>
        <v>1</v>
      </c>
      <c r="J542" s="9"/>
      <c r="K542" s="21"/>
      <c r="L542" s="21">
        <f>Source!U519</f>
        <v>9</v>
      </c>
    </row>
    <row r="543" spans="1:22" ht="15" x14ac:dyDescent="0.25">
      <c r="A543" s="24"/>
      <c r="B543" s="24"/>
      <c r="C543" s="24"/>
      <c r="D543" s="24"/>
      <c r="E543" s="24"/>
      <c r="F543" s="24"/>
      <c r="G543" s="24"/>
      <c r="H543" s="24"/>
      <c r="I543" s="24"/>
      <c r="J543" s="41">
        <f>K538+K539+K540+K541</f>
        <v>10080.42</v>
      </c>
      <c r="K543" s="41"/>
      <c r="L543" s="25">
        <f>IF(Source!I519&lt;&gt;0, ROUND(J543/Source!I519, 2), 0)</f>
        <v>10080.42</v>
      </c>
      <c r="P543" s="23">
        <f>J543</f>
        <v>10080.42</v>
      </c>
    </row>
    <row r="544" spans="1:22" ht="57" x14ac:dyDescent="0.2">
      <c r="A544" s="18">
        <v>56</v>
      </c>
      <c r="B544" s="18">
        <v>56</v>
      </c>
      <c r="C544" s="18" t="str">
        <f>Source!F521</f>
        <v>1.21-2203-2-3/1</v>
      </c>
      <c r="D544" s="18" t="str">
        <f>Source!G521</f>
        <v>Техническое обслуживание силового распределительного пункта с установочными автоматами, число групп 8  //  прим. 7 групп</v>
      </c>
      <c r="E544" s="19" t="str">
        <f>Source!H521</f>
        <v>шт.</v>
      </c>
      <c r="F544" s="9">
        <f>Source!I521</f>
        <v>34</v>
      </c>
      <c r="G544" s="21"/>
      <c r="H544" s="20"/>
      <c r="I544" s="9"/>
      <c r="J544" s="9"/>
      <c r="K544" s="21"/>
      <c r="L544" s="21"/>
      <c r="Q544">
        <f>ROUND((Source!BZ521/100)*ROUND((Source!AF521*Source!AV521)*Source!I521, 2), 2)</f>
        <v>220443.93</v>
      </c>
      <c r="R544">
        <f>Source!X521</f>
        <v>220443.93</v>
      </c>
      <c r="S544">
        <f>ROUND((Source!CA521/100)*ROUND((Source!AF521*Source!AV521)*Source!I521, 2), 2)</f>
        <v>31491.99</v>
      </c>
      <c r="T544">
        <f>Source!Y521</f>
        <v>31491.99</v>
      </c>
      <c r="U544">
        <f>ROUND((175/100)*ROUND((Source!AE521*Source!AV521)*Source!I521, 2), 2)</f>
        <v>0</v>
      </c>
      <c r="V544">
        <f>ROUND((108/100)*ROUND(Source!CS521*Source!I521, 2), 2)</f>
        <v>0</v>
      </c>
    </row>
    <row r="545" spans="1:22" ht="14.25" x14ac:dyDescent="0.2">
      <c r="A545" s="18"/>
      <c r="B545" s="18"/>
      <c r="C545" s="18"/>
      <c r="D545" s="18" t="s">
        <v>884</v>
      </c>
      <c r="E545" s="19"/>
      <c r="F545" s="9"/>
      <c r="G545" s="21">
        <f>Source!AO521</f>
        <v>9262.35</v>
      </c>
      <c r="H545" s="20" t="str">
        <f>Source!DG521</f>
        <v/>
      </c>
      <c r="I545" s="9">
        <f>Source!AV521</f>
        <v>1</v>
      </c>
      <c r="J545" s="9">
        <f>IF(Source!BA521&lt;&gt; 0, Source!BA521, 1)</f>
        <v>1</v>
      </c>
      <c r="K545" s="21">
        <f>Source!S521</f>
        <v>314919.90000000002</v>
      </c>
      <c r="L545" s="21"/>
    </row>
    <row r="546" spans="1:22" ht="14.25" x14ac:dyDescent="0.2">
      <c r="A546" s="18"/>
      <c r="B546" s="18"/>
      <c r="C546" s="18"/>
      <c r="D546" s="18" t="s">
        <v>886</v>
      </c>
      <c r="E546" s="19"/>
      <c r="F546" s="9"/>
      <c r="G546" s="21">
        <f>Source!AL521</f>
        <v>128.44999999999999</v>
      </c>
      <c r="H546" s="20" t="str">
        <f>Source!DD521</f>
        <v/>
      </c>
      <c r="I546" s="9">
        <f>Source!AW521</f>
        <v>1</v>
      </c>
      <c r="J546" s="9">
        <f>IF(Source!BC521&lt;&gt; 0, Source!BC521, 1)</f>
        <v>1</v>
      </c>
      <c r="K546" s="21">
        <f>Source!P521</f>
        <v>4367.3</v>
      </c>
      <c r="L546" s="21"/>
    </row>
    <row r="547" spans="1:22" ht="14.25" x14ac:dyDescent="0.2">
      <c r="A547" s="18"/>
      <c r="B547" s="18"/>
      <c r="C547" s="18"/>
      <c r="D547" s="18" t="s">
        <v>887</v>
      </c>
      <c r="E547" s="19" t="s">
        <v>888</v>
      </c>
      <c r="F547" s="9">
        <f>Source!AT521</f>
        <v>70</v>
      </c>
      <c r="G547" s="21"/>
      <c r="H547" s="20"/>
      <c r="I547" s="9"/>
      <c r="J547" s="9"/>
      <c r="K547" s="21">
        <f>SUM(R544:R546)</f>
        <v>220443.93</v>
      </c>
      <c r="L547" s="21"/>
    </row>
    <row r="548" spans="1:22" ht="14.25" x14ac:dyDescent="0.2">
      <c r="A548" s="18"/>
      <c r="B548" s="18"/>
      <c r="C548" s="18"/>
      <c r="D548" s="18" t="s">
        <v>889</v>
      </c>
      <c r="E548" s="19" t="s">
        <v>888</v>
      </c>
      <c r="F548" s="9">
        <f>Source!AU521</f>
        <v>10</v>
      </c>
      <c r="G548" s="21"/>
      <c r="H548" s="20"/>
      <c r="I548" s="9"/>
      <c r="J548" s="9"/>
      <c r="K548" s="21">
        <f>SUM(T544:T547)</f>
        <v>31491.99</v>
      </c>
      <c r="L548" s="21"/>
    </row>
    <row r="549" spans="1:22" ht="14.25" x14ac:dyDescent="0.2">
      <c r="A549" s="18"/>
      <c r="B549" s="18"/>
      <c r="C549" s="18"/>
      <c r="D549" s="18" t="s">
        <v>890</v>
      </c>
      <c r="E549" s="19" t="s">
        <v>891</v>
      </c>
      <c r="F549" s="9">
        <f>Source!AQ521</f>
        <v>15</v>
      </c>
      <c r="G549" s="21"/>
      <c r="H549" s="20" t="str">
        <f>Source!DI521</f>
        <v/>
      </c>
      <c r="I549" s="9">
        <f>Source!AV521</f>
        <v>1</v>
      </c>
      <c r="J549" s="9"/>
      <c r="K549" s="21"/>
      <c r="L549" s="21">
        <f>Source!U521</f>
        <v>510</v>
      </c>
    </row>
    <row r="550" spans="1:22" ht="15" x14ac:dyDescent="0.25">
      <c r="A550" s="24"/>
      <c r="B550" s="24"/>
      <c r="C550" s="24"/>
      <c r="D550" s="24"/>
      <c r="E550" s="24"/>
      <c r="F550" s="24"/>
      <c r="G550" s="24"/>
      <c r="H550" s="24"/>
      <c r="I550" s="24"/>
      <c r="J550" s="41">
        <f>K545+K546+K547+K548</f>
        <v>571223.12</v>
      </c>
      <c r="K550" s="41"/>
      <c r="L550" s="25">
        <f>IF(Source!I521&lt;&gt;0, ROUND(J550/Source!I521, 2), 0)</f>
        <v>16800.68</v>
      </c>
      <c r="P550" s="23">
        <f>J550</f>
        <v>571223.12</v>
      </c>
    </row>
    <row r="551" spans="1:22" ht="57" x14ac:dyDescent="0.2">
      <c r="A551" s="18">
        <v>57</v>
      </c>
      <c r="B551" s="18">
        <v>57</v>
      </c>
      <c r="C551" s="18" t="str">
        <f>Source!F523</f>
        <v>1.21-2203-2-4/1</v>
      </c>
      <c r="D551" s="18" t="str">
        <f>Source!G523</f>
        <v>Техническое обслуживание силового распределительного пункта с установочными автоматами, число групп 10</v>
      </c>
      <c r="E551" s="19" t="str">
        <f>Source!H523</f>
        <v>шт.</v>
      </c>
      <c r="F551" s="9">
        <f>Source!I523</f>
        <v>2</v>
      </c>
      <c r="G551" s="21"/>
      <c r="H551" s="20"/>
      <c r="I551" s="9"/>
      <c r="J551" s="9"/>
      <c r="K551" s="21"/>
      <c r="L551" s="21"/>
      <c r="Q551">
        <f>ROUND((Source!BZ523/100)*ROUND((Source!AF523*Source!AV523)*Source!I523, 2), 2)</f>
        <v>15560.75</v>
      </c>
      <c r="R551">
        <f>Source!X523</f>
        <v>15560.75</v>
      </c>
      <c r="S551">
        <f>ROUND((Source!CA523/100)*ROUND((Source!AF523*Source!AV523)*Source!I523, 2), 2)</f>
        <v>2222.96</v>
      </c>
      <c r="T551">
        <f>Source!Y523</f>
        <v>2222.96</v>
      </c>
      <c r="U551">
        <f>ROUND((175/100)*ROUND((Source!AE523*Source!AV523)*Source!I523, 2), 2)</f>
        <v>0</v>
      </c>
      <c r="V551">
        <f>ROUND((108/100)*ROUND(Source!CS523*Source!I523, 2), 2)</f>
        <v>0</v>
      </c>
    </row>
    <row r="552" spans="1:22" ht="14.25" x14ac:dyDescent="0.2">
      <c r="A552" s="18"/>
      <c r="B552" s="18"/>
      <c r="C552" s="18"/>
      <c r="D552" s="18" t="s">
        <v>884</v>
      </c>
      <c r="E552" s="19"/>
      <c r="F552" s="9"/>
      <c r="G552" s="21">
        <f>Source!AO523</f>
        <v>11114.82</v>
      </c>
      <c r="H552" s="20" t="str">
        <f>Source!DG523</f>
        <v/>
      </c>
      <c r="I552" s="9">
        <f>Source!AV523</f>
        <v>1</v>
      </c>
      <c r="J552" s="9">
        <f>IF(Source!BA523&lt;&gt; 0, Source!BA523, 1)</f>
        <v>1</v>
      </c>
      <c r="K552" s="21">
        <f>Source!S523</f>
        <v>22229.64</v>
      </c>
      <c r="L552" s="21"/>
    </row>
    <row r="553" spans="1:22" ht="14.25" x14ac:dyDescent="0.2">
      <c r="A553" s="18"/>
      <c r="B553" s="18"/>
      <c r="C553" s="18"/>
      <c r="D553" s="18" t="s">
        <v>886</v>
      </c>
      <c r="E553" s="19"/>
      <c r="F553" s="9"/>
      <c r="G553" s="21">
        <f>Source!AL523</f>
        <v>154.13999999999999</v>
      </c>
      <c r="H553" s="20" t="str">
        <f>Source!DD523</f>
        <v/>
      </c>
      <c r="I553" s="9">
        <f>Source!AW523</f>
        <v>1</v>
      </c>
      <c r="J553" s="9">
        <f>IF(Source!BC523&lt;&gt; 0, Source!BC523, 1)</f>
        <v>1</v>
      </c>
      <c r="K553" s="21">
        <f>Source!P523</f>
        <v>308.27999999999997</v>
      </c>
      <c r="L553" s="21"/>
    </row>
    <row r="554" spans="1:22" ht="14.25" x14ac:dyDescent="0.2">
      <c r="A554" s="18"/>
      <c r="B554" s="18"/>
      <c r="C554" s="18"/>
      <c r="D554" s="18" t="s">
        <v>887</v>
      </c>
      <c r="E554" s="19" t="s">
        <v>888</v>
      </c>
      <c r="F554" s="9">
        <f>Source!AT523</f>
        <v>70</v>
      </c>
      <c r="G554" s="21"/>
      <c r="H554" s="20"/>
      <c r="I554" s="9"/>
      <c r="J554" s="9"/>
      <c r="K554" s="21">
        <f>SUM(R551:R553)</f>
        <v>15560.75</v>
      </c>
      <c r="L554" s="21"/>
    </row>
    <row r="555" spans="1:22" ht="14.25" x14ac:dyDescent="0.2">
      <c r="A555" s="18"/>
      <c r="B555" s="18"/>
      <c r="C555" s="18"/>
      <c r="D555" s="18" t="s">
        <v>889</v>
      </c>
      <c r="E555" s="19" t="s">
        <v>888</v>
      </c>
      <c r="F555" s="9">
        <f>Source!AU523</f>
        <v>10</v>
      </c>
      <c r="G555" s="21"/>
      <c r="H555" s="20"/>
      <c r="I555" s="9"/>
      <c r="J555" s="9"/>
      <c r="K555" s="21">
        <f>SUM(T551:T554)</f>
        <v>2222.96</v>
      </c>
      <c r="L555" s="21"/>
    </row>
    <row r="556" spans="1:22" ht="14.25" x14ac:dyDescent="0.2">
      <c r="A556" s="18"/>
      <c r="B556" s="18"/>
      <c r="C556" s="18"/>
      <c r="D556" s="18" t="s">
        <v>890</v>
      </c>
      <c r="E556" s="19" t="s">
        <v>891</v>
      </c>
      <c r="F556" s="9">
        <f>Source!AQ523</f>
        <v>18</v>
      </c>
      <c r="G556" s="21"/>
      <c r="H556" s="20" t="str">
        <f>Source!DI523</f>
        <v/>
      </c>
      <c r="I556" s="9">
        <f>Source!AV523</f>
        <v>1</v>
      </c>
      <c r="J556" s="9"/>
      <c r="K556" s="21"/>
      <c r="L556" s="21">
        <f>Source!U523</f>
        <v>36</v>
      </c>
    </row>
    <row r="557" spans="1:22" ht="15" x14ac:dyDescent="0.25">
      <c r="A557" s="24"/>
      <c r="B557" s="24"/>
      <c r="C557" s="24"/>
      <c r="D557" s="24"/>
      <c r="E557" s="24"/>
      <c r="F557" s="24"/>
      <c r="G557" s="24"/>
      <c r="H557" s="24"/>
      <c r="I557" s="24"/>
      <c r="J557" s="41">
        <f>K552+K553+K554+K555</f>
        <v>40321.629999999997</v>
      </c>
      <c r="K557" s="41"/>
      <c r="L557" s="25">
        <f>IF(Source!I523&lt;&gt;0, ROUND(J557/Source!I523, 2), 0)</f>
        <v>20160.82</v>
      </c>
      <c r="P557" s="23">
        <f>J557</f>
        <v>40321.629999999997</v>
      </c>
    </row>
    <row r="558" spans="1:22" ht="57" x14ac:dyDescent="0.2">
      <c r="A558" s="18">
        <v>58</v>
      </c>
      <c r="B558" s="18">
        <v>58</v>
      </c>
      <c r="C558" s="18" t="str">
        <f>Source!F525</f>
        <v>1.21-2203-2-5/1</v>
      </c>
      <c r="D558" s="18" t="str">
        <f>Source!G525</f>
        <v>Техническое обслуживание силового распределительного пункта с установочными автоматами, число групп 12  //  прим. 11 групп</v>
      </c>
      <c r="E558" s="19" t="str">
        <f>Source!H525</f>
        <v>шт.</v>
      </c>
      <c r="F558" s="9">
        <f>Source!I525</f>
        <v>2</v>
      </c>
      <c r="G558" s="21"/>
      <c r="H558" s="20"/>
      <c r="I558" s="9"/>
      <c r="J558" s="9"/>
      <c r="K558" s="21"/>
      <c r="L558" s="21"/>
      <c r="Q558">
        <f>ROUND((Source!BZ525/100)*ROUND((Source!AF525*Source!AV525)*Source!I525, 2), 2)</f>
        <v>20747.66</v>
      </c>
      <c r="R558">
        <f>Source!X525</f>
        <v>20747.66</v>
      </c>
      <c r="S558">
        <f>ROUND((Source!CA525/100)*ROUND((Source!AF525*Source!AV525)*Source!I525, 2), 2)</f>
        <v>2963.95</v>
      </c>
      <c r="T558">
        <f>Source!Y525</f>
        <v>2963.95</v>
      </c>
      <c r="U558">
        <f>ROUND((175/100)*ROUND((Source!AE525*Source!AV525)*Source!I525, 2), 2)</f>
        <v>0</v>
      </c>
      <c r="V558">
        <f>ROUND((108/100)*ROUND(Source!CS525*Source!I525, 2), 2)</f>
        <v>0</v>
      </c>
    </row>
    <row r="559" spans="1:22" ht="14.25" x14ac:dyDescent="0.2">
      <c r="A559" s="18"/>
      <c r="B559" s="18"/>
      <c r="C559" s="18"/>
      <c r="D559" s="18" t="s">
        <v>884</v>
      </c>
      <c r="E559" s="19"/>
      <c r="F559" s="9"/>
      <c r="G559" s="21">
        <f>Source!AO525</f>
        <v>14819.76</v>
      </c>
      <c r="H559" s="20" t="str">
        <f>Source!DG525</f>
        <v/>
      </c>
      <c r="I559" s="9">
        <f>Source!AV525</f>
        <v>1</v>
      </c>
      <c r="J559" s="9">
        <f>IF(Source!BA525&lt;&gt; 0, Source!BA525, 1)</f>
        <v>1</v>
      </c>
      <c r="K559" s="21">
        <f>Source!S525</f>
        <v>29639.52</v>
      </c>
      <c r="L559" s="21"/>
    </row>
    <row r="560" spans="1:22" ht="14.25" x14ac:dyDescent="0.2">
      <c r="A560" s="18"/>
      <c r="B560" s="18"/>
      <c r="C560" s="18"/>
      <c r="D560" s="18" t="s">
        <v>886</v>
      </c>
      <c r="E560" s="19"/>
      <c r="F560" s="9"/>
      <c r="G560" s="21">
        <f>Source!AL525</f>
        <v>205.53</v>
      </c>
      <c r="H560" s="20" t="str">
        <f>Source!DD525</f>
        <v/>
      </c>
      <c r="I560" s="9">
        <f>Source!AW525</f>
        <v>1</v>
      </c>
      <c r="J560" s="9">
        <f>IF(Source!BC525&lt;&gt; 0, Source!BC525, 1)</f>
        <v>1</v>
      </c>
      <c r="K560" s="21">
        <f>Source!P525</f>
        <v>411.06</v>
      </c>
      <c r="L560" s="21"/>
    </row>
    <row r="561" spans="1:22" ht="14.25" x14ac:dyDescent="0.2">
      <c r="A561" s="18"/>
      <c r="B561" s="18"/>
      <c r="C561" s="18"/>
      <c r="D561" s="18" t="s">
        <v>887</v>
      </c>
      <c r="E561" s="19" t="s">
        <v>888</v>
      </c>
      <c r="F561" s="9">
        <f>Source!AT525</f>
        <v>70</v>
      </c>
      <c r="G561" s="21"/>
      <c r="H561" s="20"/>
      <c r="I561" s="9"/>
      <c r="J561" s="9"/>
      <c r="K561" s="21">
        <f>SUM(R558:R560)</f>
        <v>20747.66</v>
      </c>
      <c r="L561" s="21"/>
    </row>
    <row r="562" spans="1:22" ht="14.25" x14ac:dyDescent="0.2">
      <c r="A562" s="18"/>
      <c r="B562" s="18"/>
      <c r="C562" s="18"/>
      <c r="D562" s="18" t="s">
        <v>889</v>
      </c>
      <c r="E562" s="19" t="s">
        <v>888</v>
      </c>
      <c r="F562" s="9">
        <f>Source!AU525</f>
        <v>10</v>
      </c>
      <c r="G562" s="21"/>
      <c r="H562" s="20"/>
      <c r="I562" s="9"/>
      <c r="J562" s="9"/>
      <c r="K562" s="21">
        <f>SUM(T558:T561)</f>
        <v>2963.95</v>
      </c>
      <c r="L562" s="21"/>
    </row>
    <row r="563" spans="1:22" ht="14.25" x14ac:dyDescent="0.2">
      <c r="A563" s="18"/>
      <c r="B563" s="18"/>
      <c r="C563" s="18"/>
      <c r="D563" s="18" t="s">
        <v>890</v>
      </c>
      <c r="E563" s="19" t="s">
        <v>891</v>
      </c>
      <c r="F563" s="9">
        <f>Source!AQ525</f>
        <v>24</v>
      </c>
      <c r="G563" s="21"/>
      <c r="H563" s="20" t="str">
        <f>Source!DI525</f>
        <v/>
      </c>
      <c r="I563" s="9">
        <f>Source!AV525</f>
        <v>1</v>
      </c>
      <c r="J563" s="9"/>
      <c r="K563" s="21"/>
      <c r="L563" s="21">
        <f>Source!U525</f>
        <v>48</v>
      </c>
    </row>
    <row r="564" spans="1:22" ht="15" x14ac:dyDescent="0.25">
      <c r="A564" s="24"/>
      <c r="B564" s="24"/>
      <c r="C564" s="24"/>
      <c r="D564" s="24"/>
      <c r="E564" s="24"/>
      <c r="F564" s="24"/>
      <c r="G564" s="24"/>
      <c r="H564" s="24"/>
      <c r="I564" s="24"/>
      <c r="J564" s="41">
        <f>K559+K560+K561+K562</f>
        <v>53762.19</v>
      </c>
      <c r="K564" s="41"/>
      <c r="L564" s="25">
        <f>IF(Source!I525&lt;&gt;0, ROUND(J564/Source!I525, 2), 0)</f>
        <v>26881.1</v>
      </c>
      <c r="P564" s="23">
        <f>J564</f>
        <v>53762.19</v>
      </c>
    </row>
    <row r="565" spans="1:22" ht="57" x14ac:dyDescent="0.2">
      <c r="A565" s="18">
        <v>59</v>
      </c>
      <c r="B565" s="18">
        <v>59</v>
      </c>
      <c r="C565" s="18" t="str">
        <f>Source!F529</f>
        <v>1.21-2203-2-5/1</v>
      </c>
      <c r="D565" s="18" t="str">
        <f>Source!G529</f>
        <v>Техническое обслуживание силового распределительного пункта с установочными автоматами, число групп 12  //  прим. 11 групп</v>
      </c>
      <c r="E565" s="19" t="str">
        <f>Source!H529</f>
        <v>шт.</v>
      </c>
      <c r="F565" s="9">
        <f>Source!I529</f>
        <v>1</v>
      </c>
      <c r="G565" s="21"/>
      <c r="H565" s="20"/>
      <c r="I565" s="9"/>
      <c r="J565" s="9"/>
      <c r="K565" s="21"/>
      <c r="L565" s="21"/>
      <c r="Q565">
        <f>ROUND((Source!BZ529/100)*ROUND((Source!AF529*Source!AV529)*Source!I529, 2), 2)</f>
        <v>10373.83</v>
      </c>
      <c r="R565">
        <f>Source!X529</f>
        <v>10373.83</v>
      </c>
      <c r="S565">
        <f>ROUND((Source!CA529/100)*ROUND((Source!AF529*Source!AV529)*Source!I529, 2), 2)</f>
        <v>1481.98</v>
      </c>
      <c r="T565">
        <f>Source!Y529</f>
        <v>1481.98</v>
      </c>
      <c r="U565">
        <f>ROUND((175/100)*ROUND((Source!AE529*Source!AV529)*Source!I529, 2), 2)</f>
        <v>0</v>
      </c>
      <c r="V565">
        <f>ROUND((108/100)*ROUND(Source!CS529*Source!I529, 2), 2)</f>
        <v>0</v>
      </c>
    </row>
    <row r="566" spans="1:22" ht="14.25" x14ac:dyDescent="0.2">
      <c r="A566" s="18"/>
      <c r="B566" s="18"/>
      <c r="C566" s="18"/>
      <c r="D566" s="18" t="s">
        <v>884</v>
      </c>
      <c r="E566" s="19"/>
      <c r="F566" s="9"/>
      <c r="G566" s="21">
        <f>Source!AO529</f>
        <v>14819.76</v>
      </c>
      <c r="H566" s="20" t="str">
        <f>Source!DG529</f>
        <v/>
      </c>
      <c r="I566" s="9">
        <f>Source!AV529</f>
        <v>1</v>
      </c>
      <c r="J566" s="9">
        <f>IF(Source!BA529&lt;&gt; 0, Source!BA529, 1)</f>
        <v>1</v>
      </c>
      <c r="K566" s="21">
        <f>Source!S529</f>
        <v>14819.76</v>
      </c>
      <c r="L566" s="21"/>
    </row>
    <row r="567" spans="1:22" ht="14.25" x14ac:dyDescent="0.2">
      <c r="A567" s="18"/>
      <c r="B567" s="18"/>
      <c r="C567" s="18"/>
      <c r="D567" s="18" t="s">
        <v>886</v>
      </c>
      <c r="E567" s="19"/>
      <c r="F567" s="9"/>
      <c r="G567" s="21">
        <f>Source!AL529</f>
        <v>205.53</v>
      </c>
      <c r="H567" s="20" t="str">
        <f>Source!DD529</f>
        <v/>
      </c>
      <c r="I567" s="9">
        <f>Source!AW529</f>
        <v>1</v>
      </c>
      <c r="J567" s="9">
        <f>IF(Source!BC529&lt;&gt; 0, Source!BC529, 1)</f>
        <v>1</v>
      </c>
      <c r="K567" s="21">
        <f>Source!P529</f>
        <v>205.53</v>
      </c>
      <c r="L567" s="21"/>
    </row>
    <row r="568" spans="1:22" ht="14.25" x14ac:dyDescent="0.2">
      <c r="A568" s="18"/>
      <c r="B568" s="18"/>
      <c r="C568" s="18"/>
      <c r="D568" s="18" t="s">
        <v>887</v>
      </c>
      <c r="E568" s="19" t="s">
        <v>888</v>
      </c>
      <c r="F568" s="9">
        <f>Source!AT529</f>
        <v>70</v>
      </c>
      <c r="G568" s="21"/>
      <c r="H568" s="20"/>
      <c r="I568" s="9"/>
      <c r="J568" s="9"/>
      <c r="K568" s="21">
        <f>SUM(R565:R567)</f>
        <v>10373.83</v>
      </c>
      <c r="L568" s="21"/>
    </row>
    <row r="569" spans="1:22" ht="14.25" x14ac:dyDescent="0.2">
      <c r="A569" s="18"/>
      <c r="B569" s="18"/>
      <c r="C569" s="18"/>
      <c r="D569" s="18" t="s">
        <v>889</v>
      </c>
      <c r="E569" s="19" t="s">
        <v>888</v>
      </c>
      <c r="F569" s="9">
        <f>Source!AU529</f>
        <v>10</v>
      </c>
      <c r="G569" s="21"/>
      <c r="H569" s="20"/>
      <c r="I569" s="9"/>
      <c r="J569" s="9"/>
      <c r="K569" s="21">
        <f>SUM(T565:T568)</f>
        <v>1481.98</v>
      </c>
      <c r="L569" s="21"/>
    </row>
    <row r="570" spans="1:22" ht="14.25" x14ac:dyDescent="0.2">
      <c r="A570" s="18"/>
      <c r="B570" s="18"/>
      <c r="C570" s="18"/>
      <c r="D570" s="18" t="s">
        <v>890</v>
      </c>
      <c r="E570" s="19" t="s">
        <v>891</v>
      </c>
      <c r="F570" s="9">
        <f>Source!AQ529</f>
        <v>24</v>
      </c>
      <c r="G570" s="21"/>
      <c r="H570" s="20" t="str">
        <f>Source!DI529</f>
        <v/>
      </c>
      <c r="I570" s="9">
        <f>Source!AV529</f>
        <v>1</v>
      </c>
      <c r="J570" s="9"/>
      <c r="K570" s="21"/>
      <c r="L570" s="21">
        <f>Source!U529</f>
        <v>24</v>
      </c>
    </row>
    <row r="571" spans="1:22" ht="15" x14ac:dyDescent="0.25">
      <c r="A571" s="24"/>
      <c r="B571" s="24"/>
      <c r="C571" s="24"/>
      <c r="D571" s="24"/>
      <c r="E571" s="24"/>
      <c r="F571" s="24"/>
      <c r="G571" s="24"/>
      <c r="H571" s="24"/>
      <c r="I571" s="24"/>
      <c r="J571" s="41">
        <f>K566+K567+K568+K569</f>
        <v>26881.100000000002</v>
      </c>
      <c r="K571" s="41"/>
      <c r="L571" s="25">
        <f>IF(Source!I529&lt;&gt;0, ROUND(J571/Source!I529, 2), 0)</f>
        <v>26881.1</v>
      </c>
      <c r="P571" s="23">
        <f>J571</f>
        <v>26881.100000000002</v>
      </c>
    </row>
    <row r="572" spans="1:22" ht="57" x14ac:dyDescent="0.2">
      <c r="A572" s="18">
        <v>60</v>
      </c>
      <c r="B572" s="18">
        <v>60</v>
      </c>
      <c r="C572" s="18" t="str">
        <f>Source!F531</f>
        <v>1.21-2203-2-4/1</v>
      </c>
      <c r="D572" s="18" t="str">
        <f>Source!G531</f>
        <v>Техническое обслуживание силового распределительного пункта с установочными автоматами, число групп 10</v>
      </c>
      <c r="E572" s="19" t="str">
        <f>Source!H531</f>
        <v>шт.</v>
      </c>
      <c r="F572" s="9">
        <f>Source!I531</f>
        <v>1</v>
      </c>
      <c r="G572" s="21"/>
      <c r="H572" s="20"/>
      <c r="I572" s="9"/>
      <c r="J572" s="9"/>
      <c r="K572" s="21"/>
      <c r="L572" s="21"/>
      <c r="Q572">
        <f>ROUND((Source!BZ531/100)*ROUND((Source!AF531*Source!AV531)*Source!I531, 2), 2)</f>
        <v>7780.37</v>
      </c>
      <c r="R572">
        <f>Source!X531</f>
        <v>7780.37</v>
      </c>
      <c r="S572">
        <f>ROUND((Source!CA531/100)*ROUND((Source!AF531*Source!AV531)*Source!I531, 2), 2)</f>
        <v>1111.48</v>
      </c>
      <c r="T572">
        <f>Source!Y531</f>
        <v>1111.48</v>
      </c>
      <c r="U572">
        <f>ROUND((175/100)*ROUND((Source!AE531*Source!AV531)*Source!I531, 2), 2)</f>
        <v>0</v>
      </c>
      <c r="V572">
        <f>ROUND((108/100)*ROUND(Source!CS531*Source!I531, 2), 2)</f>
        <v>0</v>
      </c>
    </row>
    <row r="573" spans="1:22" ht="14.25" x14ac:dyDescent="0.2">
      <c r="A573" s="18"/>
      <c r="B573" s="18"/>
      <c r="C573" s="18"/>
      <c r="D573" s="18" t="s">
        <v>884</v>
      </c>
      <c r="E573" s="19"/>
      <c r="F573" s="9"/>
      <c r="G573" s="21">
        <f>Source!AO531</f>
        <v>11114.82</v>
      </c>
      <c r="H573" s="20" t="str">
        <f>Source!DG531</f>
        <v/>
      </c>
      <c r="I573" s="9">
        <f>Source!AV531</f>
        <v>1</v>
      </c>
      <c r="J573" s="9">
        <f>IF(Source!BA531&lt;&gt; 0, Source!BA531, 1)</f>
        <v>1</v>
      </c>
      <c r="K573" s="21">
        <f>Source!S531</f>
        <v>11114.82</v>
      </c>
      <c r="L573" s="21"/>
    </row>
    <row r="574" spans="1:22" ht="14.25" x14ac:dyDescent="0.2">
      <c r="A574" s="18"/>
      <c r="B574" s="18"/>
      <c r="C574" s="18"/>
      <c r="D574" s="18" t="s">
        <v>886</v>
      </c>
      <c r="E574" s="19"/>
      <c r="F574" s="9"/>
      <c r="G574" s="21">
        <f>Source!AL531</f>
        <v>154.13999999999999</v>
      </c>
      <c r="H574" s="20" t="str">
        <f>Source!DD531</f>
        <v/>
      </c>
      <c r="I574" s="9">
        <f>Source!AW531</f>
        <v>1</v>
      </c>
      <c r="J574" s="9">
        <f>IF(Source!BC531&lt;&gt; 0, Source!BC531, 1)</f>
        <v>1</v>
      </c>
      <c r="K574" s="21">
        <f>Source!P531</f>
        <v>154.13999999999999</v>
      </c>
      <c r="L574" s="21"/>
    </row>
    <row r="575" spans="1:22" ht="14.25" x14ac:dyDescent="0.2">
      <c r="A575" s="18"/>
      <c r="B575" s="18"/>
      <c r="C575" s="18"/>
      <c r="D575" s="18" t="s">
        <v>887</v>
      </c>
      <c r="E575" s="19" t="s">
        <v>888</v>
      </c>
      <c r="F575" s="9">
        <f>Source!AT531</f>
        <v>70</v>
      </c>
      <c r="G575" s="21"/>
      <c r="H575" s="20"/>
      <c r="I575" s="9"/>
      <c r="J575" s="9"/>
      <c r="K575" s="21">
        <f>SUM(R572:R574)</f>
        <v>7780.37</v>
      </c>
      <c r="L575" s="21"/>
    </row>
    <row r="576" spans="1:22" ht="14.25" x14ac:dyDescent="0.2">
      <c r="A576" s="18"/>
      <c r="B576" s="18"/>
      <c r="C576" s="18"/>
      <c r="D576" s="18" t="s">
        <v>889</v>
      </c>
      <c r="E576" s="19" t="s">
        <v>888</v>
      </c>
      <c r="F576" s="9">
        <f>Source!AU531</f>
        <v>10</v>
      </c>
      <c r="G576" s="21"/>
      <c r="H576" s="20"/>
      <c r="I576" s="9"/>
      <c r="J576" s="9"/>
      <c r="K576" s="21">
        <f>SUM(T572:T575)</f>
        <v>1111.48</v>
      </c>
      <c r="L576" s="21"/>
    </row>
    <row r="577" spans="1:22" ht="14.25" x14ac:dyDescent="0.2">
      <c r="A577" s="18"/>
      <c r="B577" s="18"/>
      <c r="C577" s="18"/>
      <c r="D577" s="18" t="s">
        <v>890</v>
      </c>
      <c r="E577" s="19" t="s">
        <v>891</v>
      </c>
      <c r="F577" s="9">
        <f>Source!AQ531</f>
        <v>18</v>
      </c>
      <c r="G577" s="21"/>
      <c r="H577" s="20" t="str">
        <f>Source!DI531</f>
        <v/>
      </c>
      <c r="I577" s="9">
        <f>Source!AV531</f>
        <v>1</v>
      </c>
      <c r="J577" s="9"/>
      <c r="K577" s="21"/>
      <c r="L577" s="21">
        <f>Source!U531</f>
        <v>18</v>
      </c>
    </row>
    <row r="578" spans="1:22" ht="15" x14ac:dyDescent="0.25">
      <c r="A578" s="24"/>
      <c r="B578" s="24"/>
      <c r="C578" s="24"/>
      <c r="D578" s="24"/>
      <c r="E578" s="24"/>
      <c r="F578" s="24"/>
      <c r="G578" s="24"/>
      <c r="H578" s="24"/>
      <c r="I578" s="24"/>
      <c r="J578" s="41">
        <f>K573+K574+K575+K576</f>
        <v>20160.809999999998</v>
      </c>
      <c r="K578" s="41"/>
      <c r="L578" s="25">
        <f>IF(Source!I531&lt;&gt;0, ROUND(J578/Source!I531, 2), 0)</f>
        <v>20160.810000000001</v>
      </c>
      <c r="P578" s="23">
        <f>J578</f>
        <v>20160.809999999998</v>
      </c>
    </row>
    <row r="579" spans="1:22" ht="57" x14ac:dyDescent="0.2">
      <c r="A579" s="18">
        <v>61</v>
      </c>
      <c r="B579" s="18">
        <v>61</v>
      </c>
      <c r="C579" s="18" t="str">
        <f>Source!F533</f>
        <v>1.21-2203-2-1/1</v>
      </c>
      <c r="D579" s="18" t="str">
        <f>Source!G533</f>
        <v>Техническое обслуживание силового распределительного пункта с установочными автоматами, число групп 4  //  прим. 3 групп</v>
      </c>
      <c r="E579" s="19" t="str">
        <f>Source!H533</f>
        <v>шт.</v>
      </c>
      <c r="F579" s="9">
        <f>Source!I533</f>
        <v>1</v>
      </c>
      <c r="G579" s="21"/>
      <c r="H579" s="20"/>
      <c r="I579" s="9"/>
      <c r="J579" s="9"/>
      <c r="K579" s="21"/>
      <c r="L579" s="21"/>
      <c r="Q579">
        <f>ROUND((Source!BZ533/100)*ROUND((Source!AF533*Source!AV533)*Source!I533, 2), 2)</f>
        <v>3890.19</v>
      </c>
      <c r="R579">
        <f>Source!X533</f>
        <v>3890.19</v>
      </c>
      <c r="S579">
        <f>ROUND((Source!CA533/100)*ROUND((Source!AF533*Source!AV533)*Source!I533, 2), 2)</f>
        <v>555.74</v>
      </c>
      <c r="T579">
        <f>Source!Y533</f>
        <v>555.74</v>
      </c>
      <c r="U579">
        <f>ROUND((175/100)*ROUND((Source!AE533*Source!AV533)*Source!I533, 2), 2)</f>
        <v>0</v>
      </c>
      <c r="V579">
        <f>ROUND((108/100)*ROUND(Source!CS533*Source!I533, 2), 2)</f>
        <v>0</v>
      </c>
    </row>
    <row r="580" spans="1:22" ht="14.25" x14ac:dyDescent="0.2">
      <c r="A580" s="18"/>
      <c r="B580" s="18"/>
      <c r="C580" s="18"/>
      <c r="D580" s="18" t="s">
        <v>884</v>
      </c>
      <c r="E580" s="19"/>
      <c r="F580" s="9"/>
      <c r="G580" s="21">
        <f>Source!AO533</f>
        <v>5557.41</v>
      </c>
      <c r="H580" s="20" t="str">
        <f>Source!DG533</f>
        <v/>
      </c>
      <c r="I580" s="9">
        <f>Source!AV533</f>
        <v>1</v>
      </c>
      <c r="J580" s="9">
        <f>IF(Source!BA533&lt;&gt; 0, Source!BA533, 1)</f>
        <v>1</v>
      </c>
      <c r="K580" s="21">
        <f>Source!S533</f>
        <v>5557.41</v>
      </c>
      <c r="L580" s="21"/>
    </row>
    <row r="581" spans="1:22" ht="14.25" x14ac:dyDescent="0.2">
      <c r="A581" s="18"/>
      <c r="B581" s="18"/>
      <c r="C581" s="18"/>
      <c r="D581" s="18" t="s">
        <v>886</v>
      </c>
      <c r="E581" s="19"/>
      <c r="F581" s="9"/>
      <c r="G581" s="21">
        <f>Source!AL533</f>
        <v>77.08</v>
      </c>
      <c r="H581" s="20" t="str">
        <f>Source!DD533</f>
        <v/>
      </c>
      <c r="I581" s="9">
        <f>Source!AW533</f>
        <v>1</v>
      </c>
      <c r="J581" s="9">
        <f>IF(Source!BC533&lt;&gt; 0, Source!BC533, 1)</f>
        <v>1</v>
      </c>
      <c r="K581" s="21">
        <f>Source!P533</f>
        <v>77.08</v>
      </c>
      <c r="L581" s="21"/>
    </row>
    <row r="582" spans="1:22" ht="14.25" x14ac:dyDescent="0.2">
      <c r="A582" s="18"/>
      <c r="B582" s="18"/>
      <c r="C582" s="18"/>
      <c r="D582" s="18" t="s">
        <v>887</v>
      </c>
      <c r="E582" s="19" t="s">
        <v>888</v>
      </c>
      <c r="F582" s="9">
        <f>Source!AT533</f>
        <v>70</v>
      </c>
      <c r="G582" s="21"/>
      <c r="H582" s="20"/>
      <c r="I582" s="9"/>
      <c r="J582" s="9"/>
      <c r="K582" s="21">
        <f>SUM(R579:R581)</f>
        <v>3890.19</v>
      </c>
      <c r="L582" s="21"/>
    </row>
    <row r="583" spans="1:22" ht="14.25" x14ac:dyDescent="0.2">
      <c r="A583" s="18"/>
      <c r="B583" s="18"/>
      <c r="C583" s="18"/>
      <c r="D583" s="18" t="s">
        <v>889</v>
      </c>
      <c r="E583" s="19" t="s">
        <v>888</v>
      </c>
      <c r="F583" s="9">
        <f>Source!AU533</f>
        <v>10</v>
      </c>
      <c r="G583" s="21"/>
      <c r="H583" s="20"/>
      <c r="I583" s="9"/>
      <c r="J583" s="9"/>
      <c r="K583" s="21">
        <f>SUM(T579:T582)</f>
        <v>555.74</v>
      </c>
      <c r="L583" s="21"/>
    </row>
    <row r="584" spans="1:22" ht="14.25" x14ac:dyDescent="0.2">
      <c r="A584" s="18"/>
      <c r="B584" s="18"/>
      <c r="C584" s="18"/>
      <c r="D584" s="18" t="s">
        <v>890</v>
      </c>
      <c r="E584" s="19" t="s">
        <v>891</v>
      </c>
      <c r="F584" s="9">
        <f>Source!AQ533</f>
        <v>9</v>
      </c>
      <c r="G584" s="21"/>
      <c r="H584" s="20" t="str">
        <f>Source!DI533</f>
        <v/>
      </c>
      <c r="I584" s="9">
        <f>Source!AV533</f>
        <v>1</v>
      </c>
      <c r="J584" s="9"/>
      <c r="K584" s="21"/>
      <c r="L584" s="21">
        <f>Source!U533</f>
        <v>9</v>
      </c>
    </row>
    <row r="585" spans="1:22" ht="15" x14ac:dyDescent="0.25">
      <c r="A585" s="24"/>
      <c r="B585" s="24"/>
      <c r="C585" s="24"/>
      <c r="D585" s="24"/>
      <c r="E585" s="24"/>
      <c r="F585" s="24"/>
      <c r="G585" s="24"/>
      <c r="H585" s="24"/>
      <c r="I585" s="24"/>
      <c r="J585" s="41">
        <f>K580+K581+K582+K583</f>
        <v>10080.42</v>
      </c>
      <c r="K585" s="41"/>
      <c r="L585" s="25">
        <f>IF(Source!I533&lt;&gt;0, ROUND(J585/Source!I533, 2), 0)</f>
        <v>10080.42</v>
      </c>
      <c r="P585" s="23">
        <f>J585</f>
        <v>10080.42</v>
      </c>
    </row>
    <row r="586" spans="1:22" ht="57" x14ac:dyDescent="0.2">
      <c r="A586" s="18">
        <v>62</v>
      </c>
      <c r="B586" s="18">
        <v>62</v>
      </c>
      <c r="C586" s="18" t="str">
        <f>Source!F535</f>
        <v>1.21-2203-2-1/1</v>
      </c>
      <c r="D586" s="18" t="str">
        <f>Source!G535</f>
        <v>Техническое обслуживание силового распределительного пункта с установочными автоматами, число групп 4</v>
      </c>
      <c r="E586" s="19" t="str">
        <f>Source!H535</f>
        <v>шт.</v>
      </c>
      <c r="F586" s="9">
        <f>Source!I535</f>
        <v>1</v>
      </c>
      <c r="G586" s="21"/>
      <c r="H586" s="20"/>
      <c r="I586" s="9"/>
      <c r="J586" s="9"/>
      <c r="K586" s="21"/>
      <c r="L586" s="21"/>
      <c r="Q586">
        <f>ROUND((Source!BZ535/100)*ROUND((Source!AF535*Source!AV535)*Source!I535, 2), 2)</f>
        <v>3890.19</v>
      </c>
      <c r="R586">
        <f>Source!X535</f>
        <v>3890.19</v>
      </c>
      <c r="S586">
        <f>ROUND((Source!CA535/100)*ROUND((Source!AF535*Source!AV535)*Source!I535, 2), 2)</f>
        <v>555.74</v>
      </c>
      <c r="T586">
        <f>Source!Y535</f>
        <v>555.74</v>
      </c>
      <c r="U586">
        <f>ROUND((175/100)*ROUND((Source!AE535*Source!AV535)*Source!I535, 2), 2)</f>
        <v>0</v>
      </c>
      <c r="V586">
        <f>ROUND((108/100)*ROUND(Source!CS535*Source!I535, 2), 2)</f>
        <v>0</v>
      </c>
    </row>
    <row r="587" spans="1:22" ht="14.25" x14ac:dyDescent="0.2">
      <c r="A587" s="18"/>
      <c r="B587" s="18"/>
      <c r="C587" s="18"/>
      <c r="D587" s="18" t="s">
        <v>884</v>
      </c>
      <c r="E587" s="19"/>
      <c r="F587" s="9"/>
      <c r="G587" s="21">
        <f>Source!AO535</f>
        <v>5557.41</v>
      </c>
      <c r="H587" s="20" t="str">
        <f>Source!DG535</f>
        <v/>
      </c>
      <c r="I587" s="9">
        <f>Source!AV535</f>
        <v>1</v>
      </c>
      <c r="J587" s="9">
        <f>IF(Source!BA535&lt;&gt; 0, Source!BA535, 1)</f>
        <v>1</v>
      </c>
      <c r="K587" s="21">
        <f>Source!S535</f>
        <v>5557.41</v>
      </c>
      <c r="L587" s="21"/>
    </row>
    <row r="588" spans="1:22" ht="14.25" x14ac:dyDescent="0.2">
      <c r="A588" s="18"/>
      <c r="B588" s="18"/>
      <c r="C588" s="18"/>
      <c r="D588" s="18" t="s">
        <v>886</v>
      </c>
      <c r="E588" s="19"/>
      <c r="F588" s="9"/>
      <c r="G588" s="21">
        <f>Source!AL535</f>
        <v>77.08</v>
      </c>
      <c r="H588" s="20" t="str">
        <f>Source!DD535</f>
        <v/>
      </c>
      <c r="I588" s="9">
        <f>Source!AW535</f>
        <v>1</v>
      </c>
      <c r="J588" s="9">
        <f>IF(Source!BC535&lt;&gt; 0, Source!BC535, 1)</f>
        <v>1</v>
      </c>
      <c r="K588" s="21">
        <f>Source!P535</f>
        <v>77.08</v>
      </c>
      <c r="L588" s="21"/>
    </row>
    <row r="589" spans="1:22" ht="14.25" x14ac:dyDescent="0.2">
      <c r="A589" s="18"/>
      <c r="B589" s="18"/>
      <c r="C589" s="18"/>
      <c r="D589" s="18" t="s">
        <v>887</v>
      </c>
      <c r="E589" s="19" t="s">
        <v>888</v>
      </c>
      <c r="F589" s="9">
        <f>Source!AT535</f>
        <v>70</v>
      </c>
      <c r="G589" s="21"/>
      <c r="H589" s="20"/>
      <c r="I589" s="9"/>
      <c r="J589" s="9"/>
      <c r="K589" s="21">
        <f>SUM(R586:R588)</f>
        <v>3890.19</v>
      </c>
      <c r="L589" s="21"/>
    </row>
    <row r="590" spans="1:22" ht="14.25" x14ac:dyDescent="0.2">
      <c r="A590" s="18"/>
      <c r="B590" s="18"/>
      <c r="C590" s="18"/>
      <c r="D590" s="18" t="s">
        <v>889</v>
      </c>
      <c r="E590" s="19" t="s">
        <v>888</v>
      </c>
      <c r="F590" s="9">
        <f>Source!AU535</f>
        <v>10</v>
      </c>
      <c r="G590" s="21"/>
      <c r="H590" s="20"/>
      <c r="I590" s="9"/>
      <c r="J590" s="9"/>
      <c r="K590" s="21">
        <f>SUM(T586:T589)</f>
        <v>555.74</v>
      </c>
      <c r="L590" s="21"/>
    </row>
    <row r="591" spans="1:22" ht="14.25" x14ac:dyDescent="0.2">
      <c r="A591" s="18"/>
      <c r="B591" s="18"/>
      <c r="C591" s="18"/>
      <c r="D591" s="18" t="s">
        <v>890</v>
      </c>
      <c r="E591" s="19" t="s">
        <v>891</v>
      </c>
      <c r="F591" s="9">
        <f>Source!AQ535</f>
        <v>9</v>
      </c>
      <c r="G591" s="21"/>
      <c r="H591" s="20" t="str">
        <f>Source!DI535</f>
        <v/>
      </c>
      <c r="I591" s="9">
        <f>Source!AV535</f>
        <v>1</v>
      </c>
      <c r="J591" s="9"/>
      <c r="K591" s="21"/>
      <c r="L591" s="21">
        <f>Source!U535</f>
        <v>9</v>
      </c>
    </row>
    <row r="592" spans="1:22" ht="15" x14ac:dyDescent="0.25">
      <c r="A592" s="24"/>
      <c r="B592" s="24"/>
      <c r="C592" s="24"/>
      <c r="D592" s="24"/>
      <c r="E592" s="24"/>
      <c r="F592" s="24"/>
      <c r="G592" s="24"/>
      <c r="H592" s="24"/>
      <c r="I592" s="24"/>
      <c r="J592" s="41">
        <f>K587+K588+K589+K590</f>
        <v>10080.42</v>
      </c>
      <c r="K592" s="41"/>
      <c r="L592" s="25">
        <f>IF(Source!I535&lt;&gt;0, ROUND(J592/Source!I535, 2), 0)</f>
        <v>10080.42</v>
      </c>
      <c r="P592" s="23">
        <f>J592</f>
        <v>10080.42</v>
      </c>
    </row>
    <row r="593" spans="1:22" ht="42.75" x14ac:dyDescent="0.2">
      <c r="A593" s="18">
        <v>63</v>
      </c>
      <c r="B593" s="18">
        <v>63</v>
      </c>
      <c r="C593" s="18" t="str">
        <f>Source!F539</f>
        <v>1.21-2303-28-1/1</v>
      </c>
      <c r="D593" s="18" t="str">
        <f>Source!G539</f>
        <v>Техническое обслуживание автоматического выключателя до 160 А</v>
      </c>
      <c r="E593" s="19" t="str">
        <f>Source!H539</f>
        <v>шт.</v>
      </c>
      <c r="F593" s="9">
        <f>Source!I539</f>
        <v>224</v>
      </c>
      <c r="G593" s="21"/>
      <c r="H593" s="20"/>
      <c r="I593" s="9"/>
      <c r="J593" s="9"/>
      <c r="K593" s="21"/>
      <c r="L593" s="21"/>
      <c r="Q593">
        <f>ROUND((Source!BZ539/100)*ROUND((Source!AF539*Source!AV539)*Source!I539, 2), 2)</f>
        <v>33382.720000000001</v>
      </c>
      <c r="R593">
        <f>Source!X539</f>
        <v>33382.720000000001</v>
      </c>
      <c r="S593">
        <f>ROUND((Source!CA539/100)*ROUND((Source!AF539*Source!AV539)*Source!I539, 2), 2)</f>
        <v>4768.96</v>
      </c>
      <c r="T593">
        <f>Source!Y539</f>
        <v>4768.96</v>
      </c>
      <c r="U593">
        <f>ROUND((175/100)*ROUND((Source!AE539*Source!AV539)*Source!I539, 2), 2)</f>
        <v>0</v>
      </c>
      <c r="V593">
        <f>ROUND((108/100)*ROUND(Source!CS539*Source!I539, 2), 2)</f>
        <v>0</v>
      </c>
    </row>
    <row r="594" spans="1:22" ht="38.25" x14ac:dyDescent="0.2">
      <c r="D594" s="22" t="str">
        <f>"Объем: "&amp;Source!I539&amp;"=31+"&amp;"12+"&amp;"12+"&amp;"7+"&amp;"6+"&amp;"5+"&amp;"6+"&amp;"5+"&amp;"13+"&amp;"8+"&amp;"6+"&amp;"4+"&amp;"7+"&amp;"10+"&amp;"11+"&amp;"14+"&amp;"11+"&amp;"10+"&amp;"24+"&amp;"3+"&amp;"4+"&amp;"15"</f>
        <v>Объем: 224=31+12+12+7+6+5+6+5+13+8+6+4+7+10+11+14+11+10+24+3+4+15</v>
      </c>
    </row>
    <row r="595" spans="1:22" ht="14.25" x14ac:dyDescent="0.2">
      <c r="A595" s="18"/>
      <c r="B595" s="18"/>
      <c r="C595" s="18"/>
      <c r="D595" s="18" t="s">
        <v>884</v>
      </c>
      <c r="E595" s="19"/>
      <c r="F595" s="9"/>
      <c r="G595" s="21">
        <f>Source!AO539</f>
        <v>212.9</v>
      </c>
      <c r="H595" s="20" t="str">
        <f>Source!DG539</f>
        <v/>
      </c>
      <c r="I595" s="9">
        <f>Source!AV539</f>
        <v>1</v>
      </c>
      <c r="J595" s="9">
        <f>IF(Source!BA539&lt;&gt; 0, Source!BA539, 1)</f>
        <v>1</v>
      </c>
      <c r="K595" s="21">
        <f>Source!S539</f>
        <v>47689.599999999999</v>
      </c>
      <c r="L595" s="21"/>
    </row>
    <row r="596" spans="1:22" ht="14.25" x14ac:dyDescent="0.2">
      <c r="A596" s="18"/>
      <c r="B596" s="18"/>
      <c r="C596" s="18"/>
      <c r="D596" s="18" t="s">
        <v>886</v>
      </c>
      <c r="E596" s="19"/>
      <c r="F596" s="9"/>
      <c r="G596" s="21">
        <f>Source!AL539</f>
        <v>4.53</v>
      </c>
      <c r="H596" s="20" t="str">
        <f>Source!DD539</f>
        <v/>
      </c>
      <c r="I596" s="9">
        <f>Source!AW539</f>
        <v>1</v>
      </c>
      <c r="J596" s="9">
        <f>IF(Source!BC539&lt;&gt; 0, Source!BC539, 1)</f>
        <v>1</v>
      </c>
      <c r="K596" s="21">
        <f>Source!P539</f>
        <v>1014.72</v>
      </c>
      <c r="L596" s="21"/>
    </row>
    <row r="597" spans="1:22" ht="14.25" x14ac:dyDescent="0.2">
      <c r="A597" s="18"/>
      <c r="B597" s="18"/>
      <c r="C597" s="18"/>
      <c r="D597" s="18" t="s">
        <v>887</v>
      </c>
      <c r="E597" s="19" t="s">
        <v>888</v>
      </c>
      <c r="F597" s="9">
        <f>Source!AT539</f>
        <v>70</v>
      </c>
      <c r="G597" s="21"/>
      <c r="H597" s="20"/>
      <c r="I597" s="9"/>
      <c r="J597" s="9"/>
      <c r="K597" s="21">
        <f>SUM(R593:R596)</f>
        <v>33382.720000000001</v>
      </c>
      <c r="L597" s="21"/>
    </row>
    <row r="598" spans="1:22" ht="14.25" x14ac:dyDescent="0.2">
      <c r="A598" s="18"/>
      <c r="B598" s="18"/>
      <c r="C598" s="18"/>
      <c r="D598" s="18" t="s">
        <v>889</v>
      </c>
      <c r="E598" s="19" t="s">
        <v>888</v>
      </c>
      <c r="F598" s="9">
        <f>Source!AU539</f>
        <v>10</v>
      </c>
      <c r="G598" s="21"/>
      <c r="H598" s="20"/>
      <c r="I598" s="9"/>
      <c r="J598" s="9"/>
      <c r="K598" s="21">
        <f>SUM(T593:T597)</f>
        <v>4768.96</v>
      </c>
      <c r="L598" s="21"/>
    </row>
    <row r="599" spans="1:22" ht="14.25" x14ac:dyDescent="0.2">
      <c r="A599" s="18"/>
      <c r="B599" s="18"/>
      <c r="C599" s="18"/>
      <c r="D599" s="18" t="s">
        <v>890</v>
      </c>
      <c r="E599" s="19" t="s">
        <v>891</v>
      </c>
      <c r="F599" s="9">
        <f>Source!AQ539</f>
        <v>0.3</v>
      </c>
      <c r="G599" s="21"/>
      <c r="H599" s="20" t="str">
        <f>Source!DI539</f>
        <v/>
      </c>
      <c r="I599" s="9">
        <f>Source!AV539</f>
        <v>1</v>
      </c>
      <c r="J599" s="9"/>
      <c r="K599" s="21"/>
      <c r="L599" s="21">
        <f>Source!U539</f>
        <v>67.2</v>
      </c>
    </row>
    <row r="600" spans="1:22" ht="15" x14ac:dyDescent="0.25">
      <c r="A600" s="24"/>
      <c r="B600" s="24"/>
      <c r="C600" s="24"/>
      <c r="D600" s="24"/>
      <c r="E600" s="24"/>
      <c r="F600" s="24"/>
      <c r="G600" s="24"/>
      <c r="H600" s="24"/>
      <c r="I600" s="24"/>
      <c r="J600" s="41">
        <f>K595+K596+K597+K598</f>
        <v>86856.000000000015</v>
      </c>
      <c r="K600" s="41"/>
      <c r="L600" s="25">
        <f>IF(Source!I539&lt;&gt;0, ROUND(J600/Source!I539, 2), 0)</f>
        <v>387.75</v>
      </c>
      <c r="P600" s="23">
        <f>J600</f>
        <v>86856.000000000015</v>
      </c>
    </row>
    <row r="601" spans="1:22" ht="150.75" x14ac:dyDescent="0.2">
      <c r="A601" s="18">
        <v>64</v>
      </c>
      <c r="B601" s="18">
        <v>64</v>
      </c>
      <c r="C601" s="18" t="s">
        <v>894</v>
      </c>
      <c r="D601" s="18" t="s">
        <v>895</v>
      </c>
      <c r="E601" s="19" t="str">
        <f>Source!H540</f>
        <v>шт.</v>
      </c>
      <c r="F601" s="9">
        <f>Source!I540</f>
        <v>80</v>
      </c>
      <c r="G601" s="21"/>
      <c r="H601" s="20"/>
      <c r="I601" s="9"/>
      <c r="J601" s="9"/>
      <c r="K601" s="21"/>
      <c r="L601" s="21"/>
      <c r="Q601">
        <f>ROUND((Source!BZ540/100)*ROUND((Source!AF540*Source!AV540)*Source!I540, 2), 2)</f>
        <v>5238.6899999999996</v>
      </c>
      <c r="R601">
        <f>Source!X540</f>
        <v>5238.6899999999996</v>
      </c>
      <c r="S601">
        <f>ROUND((Source!CA540/100)*ROUND((Source!AF540*Source!AV540)*Source!I540, 2), 2)</f>
        <v>748.38</v>
      </c>
      <c r="T601">
        <f>Source!Y540</f>
        <v>748.38</v>
      </c>
      <c r="U601">
        <f>ROUND((175/100)*ROUND((Source!AE540*Source!AV540)*Source!I540, 2), 2)</f>
        <v>0</v>
      </c>
      <c r="V601">
        <f>ROUND((108/100)*ROUND(Source!CS540*Source!I540, 2), 2)</f>
        <v>0</v>
      </c>
    </row>
    <row r="602" spans="1:22" x14ac:dyDescent="0.2">
      <c r="D602" s="22" t="str">
        <f>"Объем: "&amp;Source!I540&amp;"=3+"&amp;"77"</f>
        <v>Объем: 80=3+77</v>
      </c>
    </row>
    <row r="603" spans="1:22" ht="14.25" x14ac:dyDescent="0.2">
      <c r="A603" s="18"/>
      <c r="B603" s="18"/>
      <c r="C603" s="18"/>
      <c r="D603" s="18" t="s">
        <v>884</v>
      </c>
      <c r="E603" s="19"/>
      <c r="F603" s="9"/>
      <c r="G603" s="21">
        <f>Source!AO540</f>
        <v>89.95</v>
      </c>
      <c r="H603" s="20" t="str">
        <f>Source!DG540</f>
        <v>*1,04</v>
      </c>
      <c r="I603" s="9">
        <f>Source!AV540</f>
        <v>1</v>
      </c>
      <c r="J603" s="9">
        <f>IF(Source!BA540&lt;&gt; 0, Source!BA540, 1)</f>
        <v>1</v>
      </c>
      <c r="K603" s="21">
        <f>Source!S540</f>
        <v>7483.84</v>
      </c>
      <c r="L603" s="21"/>
    </row>
    <row r="604" spans="1:22" ht="14.25" x14ac:dyDescent="0.2">
      <c r="A604" s="18"/>
      <c r="B604" s="18"/>
      <c r="C604" s="18"/>
      <c r="D604" s="18" t="s">
        <v>886</v>
      </c>
      <c r="E604" s="19"/>
      <c r="F604" s="9"/>
      <c r="G604" s="21">
        <f>Source!AL540</f>
        <v>1.57</v>
      </c>
      <c r="H604" s="20" t="str">
        <f>Source!DD540</f>
        <v/>
      </c>
      <c r="I604" s="9">
        <f>Source!AW540</f>
        <v>1</v>
      </c>
      <c r="J604" s="9">
        <f>IF(Source!BC540&lt;&gt; 0, Source!BC540, 1)</f>
        <v>1</v>
      </c>
      <c r="K604" s="21">
        <f>Source!P540</f>
        <v>125.6</v>
      </c>
      <c r="L604" s="21"/>
    </row>
    <row r="605" spans="1:22" ht="14.25" x14ac:dyDescent="0.2">
      <c r="A605" s="18"/>
      <c r="B605" s="18"/>
      <c r="C605" s="18"/>
      <c r="D605" s="18" t="s">
        <v>887</v>
      </c>
      <c r="E605" s="19" t="s">
        <v>888</v>
      </c>
      <c r="F605" s="9">
        <f>Source!AT540</f>
        <v>70</v>
      </c>
      <c r="G605" s="21"/>
      <c r="H605" s="20"/>
      <c r="I605" s="9"/>
      <c r="J605" s="9"/>
      <c r="K605" s="21">
        <f>SUM(R601:R604)</f>
        <v>5238.6899999999996</v>
      </c>
      <c r="L605" s="21"/>
    </row>
    <row r="606" spans="1:22" ht="14.25" x14ac:dyDescent="0.2">
      <c r="A606" s="18"/>
      <c r="B606" s="18"/>
      <c r="C606" s="18"/>
      <c r="D606" s="18" t="s">
        <v>889</v>
      </c>
      <c r="E606" s="19" t="s">
        <v>888</v>
      </c>
      <c r="F606" s="9">
        <f>Source!AU540</f>
        <v>10</v>
      </c>
      <c r="G606" s="21"/>
      <c r="H606" s="20"/>
      <c r="I606" s="9"/>
      <c r="J606" s="9"/>
      <c r="K606" s="21">
        <f>SUM(T601:T605)</f>
        <v>748.38</v>
      </c>
      <c r="L606" s="21"/>
    </row>
    <row r="607" spans="1:22" ht="14.25" x14ac:dyDescent="0.2">
      <c r="A607" s="18"/>
      <c r="B607" s="18"/>
      <c r="C607" s="18"/>
      <c r="D607" s="18" t="s">
        <v>890</v>
      </c>
      <c r="E607" s="19" t="s">
        <v>891</v>
      </c>
      <c r="F607" s="9">
        <f>Source!AQ540</f>
        <v>0.16</v>
      </c>
      <c r="G607" s="21"/>
      <c r="H607" s="20" t="str">
        <f>Source!DI540</f>
        <v>*1,04</v>
      </c>
      <c r="I607" s="9">
        <f>Source!AV540</f>
        <v>1</v>
      </c>
      <c r="J607" s="9"/>
      <c r="K607" s="21"/>
      <c r="L607" s="21">
        <f>Source!U540</f>
        <v>13.312000000000001</v>
      </c>
    </row>
    <row r="608" spans="1:22" ht="15" x14ac:dyDescent="0.25">
      <c r="A608" s="24"/>
      <c r="B608" s="24"/>
      <c r="C608" s="24"/>
      <c r="D608" s="24"/>
      <c r="E608" s="24"/>
      <c r="F608" s="24"/>
      <c r="G608" s="24"/>
      <c r="H608" s="24"/>
      <c r="I608" s="24"/>
      <c r="J608" s="41">
        <f>K603+K604+K605+K606</f>
        <v>13596.51</v>
      </c>
      <c r="K608" s="41"/>
      <c r="L608" s="25">
        <f>IF(Source!I540&lt;&gt;0, ROUND(J608/Source!I540, 2), 0)</f>
        <v>169.96</v>
      </c>
      <c r="P608" s="23">
        <f>J608</f>
        <v>13596.51</v>
      </c>
    </row>
    <row r="609" spans="1:22" ht="108" x14ac:dyDescent="0.2">
      <c r="A609" s="18">
        <v>65</v>
      </c>
      <c r="B609" s="18">
        <v>65</v>
      </c>
      <c r="C609" s="18" t="s">
        <v>896</v>
      </c>
      <c r="D609" s="18" t="s">
        <v>897</v>
      </c>
      <c r="E609" s="19" t="str">
        <f>Source!H541</f>
        <v>шт.</v>
      </c>
      <c r="F609" s="9">
        <f>Source!I541</f>
        <v>9</v>
      </c>
      <c r="G609" s="21"/>
      <c r="H609" s="20"/>
      <c r="I609" s="9"/>
      <c r="J609" s="9"/>
      <c r="K609" s="21"/>
      <c r="L609" s="21"/>
      <c r="Q609">
        <f>ROUND((Source!BZ541/100)*ROUND((Source!AF541*Source!AV541)*Source!I541, 2), 2)</f>
        <v>663</v>
      </c>
      <c r="R609">
        <f>Source!X541</f>
        <v>663</v>
      </c>
      <c r="S609">
        <f>ROUND((Source!CA541/100)*ROUND((Source!AF541*Source!AV541)*Source!I541, 2), 2)</f>
        <v>94.71</v>
      </c>
      <c r="T609">
        <f>Source!Y541</f>
        <v>94.71</v>
      </c>
      <c r="U609">
        <f>ROUND((175/100)*ROUND((Source!AE541*Source!AV541)*Source!I541, 2), 2)</f>
        <v>0</v>
      </c>
      <c r="V609">
        <f>ROUND((108/100)*ROUND(Source!CS541*Source!I541, 2), 2)</f>
        <v>0</v>
      </c>
    </row>
    <row r="610" spans="1:22" x14ac:dyDescent="0.2">
      <c r="D610" s="22" t="str">
        <f>"Объем: "&amp;Source!I541&amp;"=2+"&amp;"7"</f>
        <v>Объем: 9=2+7</v>
      </c>
    </row>
    <row r="611" spans="1:22" ht="14.25" x14ac:dyDescent="0.2">
      <c r="A611" s="18"/>
      <c r="B611" s="18"/>
      <c r="C611" s="18"/>
      <c r="D611" s="18" t="s">
        <v>884</v>
      </c>
      <c r="E611" s="19"/>
      <c r="F611" s="9"/>
      <c r="G611" s="21">
        <f>Source!AO541</f>
        <v>101.19</v>
      </c>
      <c r="H611" s="20" t="str">
        <f>Source!DG541</f>
        <v>*1,04</v>
      </c>
      <c r="I611" s="9">
        <f>Source!AV541</f>
        <v>1</v>
      </c>
      <c r="J611" s="9">
        <f>IF(Source!BA541&lt;&gt; 0, Source!BA541, 1)</f>
        <v>1</v>
      </c>
      <c r="K611" s="21">
        <f>Source!S541</f>
        <v>947.14</v>
      </c>
      <c r="L611" s="21"/>
    </row>
    <row r="612" spans="1:22" ht="14.25" x14ac:dyDescent="0.2">
      <c r="A612" s="18"/>
      <c r="B612" s="18"/>
      <c r="C612" s="18"/>
      <c r="D612" s="18" t="s">
        <v>886</v>
      </c>
      <c r="E612" s="19"/>
      <c r="F612" s="9"/>
      <c r="G612" s="21">
        <f>Source!AL541</f>
        <v>1.57</v>
      </c>
      <c r="H612" s="20" t="str">
        <f>Source!DD541</f>
        <v/>
      </c>
      <c r="I612" s="9">
        <f>Source!AW541</f>
        <v>1</v>
      </c>
      <c r="J612" s="9">
        <f>IF(Source!BC541&lt;&gt; 0, Source!BC541, 1)</f>
        <v>1</v>
      </c>
      <c r="K612" s="21">
        <f>Source!P541</f>
        <v>14.13</v>
      </c>
      <c r="L612" s="21"/>
    </row>
    <row r="613" spans="1:22" ht="14.25" x14ac:dyDescent="0.2">
      <c r="A613" s="18"/>
      <c r="B613" s="18"/>
      <c r="C613" s="18"/>
      <c r="D613" s="18" t="s">
        <v>887</v>
      </c>
      <c r="E613" s="19" t="s">
        <v>888</v>
      </c>
      <c r="F613" s="9">
        <f>Source!AT541</f>
        <v>70</v>
      </c>
      <c r="G613" s="21"/>
      <c r="H613" s="20"/>
      <c r="I613" s="9"/>
      <c r="J613" s="9"/>
      <c r="K613" s="21">
        <f>SUM(R609:R612)</f>
        <v>663</v>
      </c>
      <c r="L613" s="21"/>
    </row>
    <row r="614" spans="1:22" ht="14.25" x14ac:dyDescent="0.2">
      <c r="A614" s="18"/>
      <c r="B614" s="18"/>
      <c r="C614" s="18"/>
      <c r="D614" s="18" t="s">
        <v>889</v>
      </c>
      <c r="E614" s="19" t="s">
        <v>888</v>
      </c>
      <c r="F614" s="9">
        <f>Source!AU541</f>
        <v>10</v>
      </c>
      <c r="G614" s="21"/>
      <c r="H614" s="20"/>
      <c r="I614" s="9"/>
      <c r="J614" s="9"/>
      <c r="K614" s="21">
        <f>SUM(T609:T613)</f>
        <v>94.71</v>
      </c>
      <c r="L614" s="21"/>
    </row>
    <row r="615" spans="1:22" ht="14.25" x14ac:dyDescent="0.2">
      <c r="A615" s="18"/>
      <c r="B615" s="18"/>
      <c r="C615" s="18"/>
      <c r="D615" s="18" t="s">
        <v>890</v>
      </c>
      <c r="E615" s="19" t="s">
        <v>891</v>
      </c>
      <c r="F615" s="9">
        <f>Source!AQ541</f>
        <v>0.18</v>
      </c>
      <c r="G615" s="21"/>
      <c r="H615" s="20" t="str">
        <f>Source!DI541</f>
        <v>*1,04</v>
      </c>
      <c r="I615" s="9">
        <f>Source!AV541</f>
        <v>1</v>
      </c>
      <c r="J615" s="9"/>
      <c r="K615" s="21"/>
      <c r="L615" s="21">
        <f>Source!U541</f>
        <v>1.6848000000000001</v>
      </c>
    </row>
    <row r="616" spans="1:22" ht="15" x14ac:dyDescent="0.25">
      <c r="A616" s="24"/>
      <c r="B616" s="24"/>
      <c r="C616" s="24"/>
      <c r="D616" s="24"/>
      <c r="E616" s="24"/>
      <c r="F616" s="24"/>
      <c r="G616" s="24"/>
      <c r="H616" s="24"/>
      <c r="I616" s="24"/>
      <c r="J616" s="41">
        <f>K611+K612+K613+K614</f>
        <v>1718.98</v>
      </c>
      <c r="K616" s="41"/>
      <c r="L616" s="25">
        <f>IF(Source!I541&lt;&gt;0, ROUND(J616/Source!I541, 2), 0)</f>
        <v>191</v>
      </c>
      <c r="P616" s="23">
        <f>J616</f>
        <v>1718.98</v>
      </c>
    </row>
    <row r="617" spans="1:22" ht="108" x14ac:dyDescent="0.2">
      <c r="A617" s="18">
        <v>66</v>
      </c>
      <c r="B617" s="18">
        <v>66</v>
      </c>
      <c r="C617" s="18" t="s">
        <v>898</v>
      </c>
      <c r="D617" s="18" t="s">
        <v>899</v>
      </c>
      <c r="E617" s="19" t="str">
        <f>Source!H542</f>
        <v>шт.</v>
      </c>
      <c r="F617" s="9">
        <f>Source!I542</f>
        <v>18</v>
      </c>
      <c r="G617" s="21"/>
      <c r="H617" s="20"/>
      <c r="I617" s="9"/>
      <c r="J617" s="9"/>
      <c r="K617" s="21"/>
      <c r="L617" s="21"/>
      <c r="Q617">
        <f>ROUND((Source!BZ542/100)*ROUND((Source!AF542*Source!AV542)*Source!I542, 2), 2)</f>
        <v>2651.99</v>
      </c>
      <c r="R617">
        <f>Source!X542</f>
        <v>2651.99</v>
      </c>
      <c r="S617">
        <f>ROUND((Source!CA542/100)*ROUND((Source!AF542*Source!AV542)*Source!I542, 2), 2)</f>
        <v>378.86</v>
      </c>
      <c r="T617">
        <f>Source!Y542</f>
        <v>378.86</v>
      </c>
      <c r="U617">
        <f>ROUND((175/100)*ROUND((Source!AE542*Source!AV542)*Source!I542, 2), 2)</f>
        <v>0</v>
      </c>
      <c r="V617">
        <f>ROUND((108/100)*ROUND(Source!CS542*Source!I542, 2), 2)</f>
        <v>0</v>
      </c>
    </row>
    <row r="618" spans="1:22" ht="14.25" x14ac:dyDescent="0.2">
      <c r="A618" s="18"/>
      <c r="B618" s="18"/>
      <c r="C618" s="18"/>
      <c r="D618" s="18" t="s">
        <v>884</v>
      </c>
      <c r="E618" s="19"/>
      <c r="F618" s="9"/>
      <c r="G618" s="21">
        <f>Source!AO542</f>
        <v>202.38</v>
      </c>
      <c r="H618" s="20" t="str">
        <f>Source!DG542</f>
        <v>)*1,04</v>
      </c>
      <c r="I618" s="9">
        <f>Source!AV542</f>
        <v>1</v>
      </c>
      <c r="J618" s="9">
        <f>IF(Source!BA542&lt;&gt; 0, Source!BA542, 1)</f>
        <v>1</v>
      </c>
      <c r="K618" s="21">
        <f>Source!S542</f>
        <v>3788.55</v>
      </c>
      <c r="L618" s="21"/>
    </row>
    <row r="619" spans="1:22" ht="14.25" x14ac:dyDescent="0.2">
      <c r="A619" s="18"/>
      <c r="B619" s="18"/>
      <c r="C619" s="18"/>
      <c r="D619" s="18" t="s">
        <v>886</v>
      </c>
      <c r="E619" s="19"/>
      <c r="F619" s="9"/>
      <c r="G619" s="21">
        <f>Source!AL542</f>
        <v>9.58</v>
      </c>
      <c r="H619" s="20" t="str">
        <f>Source!DD542</f>
        <v/>
      </c>
      <c r="I619" s="9">
        <f>Source!AW542</f>
        <v>1</v>
      </c>
      <c r="J619" s="9">
        <f>IF(Source!BC542&lt;&gt; 0, Source!BC542, 1)</f>
        <v>1</v>
      </c>
      <c r="K619" s="21">
        <f>Source!P542</f>
        <v>172.44</v>
      </c>
      <c r="L619" s="21"/>
    </row>
    <row r="620" spans="1:22" ht="14.25" x14ac:dyDescent="0.2">
      <c r="A620" s="18"/>
      <c r="B620" s="18"/>
      <c r="C620" s="18"/>
      <c r="D620" s="18" t="s">
        <v>887</v>
      </c>
      <c r="E620" s="19" t="s">
        <v>888</v>
      </c>
      <c r="F620" s="9">
        <f>Source!AT542</f>
        <v>70</v>
      </c>
      <c r="G620" s="21"/>
      <c r="H620" s="20"/>
      <c r="I620" s="9"/>
      <c r="J620" s="9"/>
      <c r="K620" s="21">
        <f>SUM(R617:R619)</f>
        <v>2651.99</v>
      </c>
      <c r="L620" s="21"/>
    </row>
    <row r="621" spans="1:22" ht="14.25" x14ac:dyDescent="0.2">
      <c r="A621" s="18"/>
      <c r="B621" s="18"/>
      <c r="C621" s="18"/>
      <c r="D621" s="18" t="s">
        <v>889</v>
      </c>
      <c r="E621" s="19" t="s">
        <v>888</v>
      </c>
      <c r="F621" s="9">
        <f>Source!AU542</f>
        <v>10</v>
      </c>
      <c r="G621" s="21"/>
      <c r="H621" s="20"/>
      <c r="I621" s="9"/>
      <c r="J621" s="9"/>
      <c r="K621" s="21">
        <f>SUM(T617:T620)</f>
        <v>378.86</v>
      </c>
      <c r="L621" s="21"/>
    </row>
    <row r="622" spans="1:22" ht="14.25" x14ac:dyDescent="0.2">
      <c r="A622" s="18"/>
      <c r="B622" s="18"/>
      <c r="C622" s="18"/>
      <c r="D622" s="18" t="s">
        <v>890</v>
      </c>
      <c r="E622" s="19" t="s">
        <v>891</v>
      </c>
      <c r="F622" s="9">
        <f>Source!AQ542</f>
        <v>0.36</v>
      </c>
      <c r="G622" s="21"/>
      <c r="H622" s="20" t="str">
        <f>Source!DI542</f>
        <v>)*1,04</v>
      </c>
      <c r="I622" s="9">
        <f>Source!AV542</f>
        <v>1</v>
      </c>
      <c r="J622" s="9"/>
      <c r="K622" s="21"/>
      <c r="L622" s="21">
        <f>Source!U542</f>
        <v>6.7392000000000003</v>
      </c>
    </row>
    <row r="623" spans="1:22" ht="15" x14ac:dyDescent="0.25">
      <c r="A623" s="24"/>
      <c r="B623" s="24"/>
      <c r="C623" s="24"/>
      <c r="D623" s="24"/>
      <c r="E623" s="24"/>
      <c r="F623" s="24"/>
      <c r="G623" s="24"/>
      <c r="H623" s="24"/>
      <c r="I623" s="24"/>
      <c r="J623" s="41">
        <f>K618+K619+K620+K621</f>
        <v>6991.8399999999992</v>
      </c>
      <c r="K623" s="41"/>
      <c r="L623" s="25">
        <f>IF(Source!I542&lt;&gt;0, ROUND(J623/Source!I542, 2), 0)</f>
        <v>388.44</v>
      </c>
      <c r="P623" s="23">
        <f>J623</f>
        <v>6991.8399999999992</v>
      </c>
    </row>
    <row r="624" spans="1:22" ht="150.75" x14ac:dyDescent="0.2">
      <c r="A624" s="18">
        <v>67</v>
      </c>
      <c r="B624" s="18">
        <v>67</v>
      </c>
      <c r="C624" s="18" t="s">
        <v>900</v>
      </c>
      <c r="D624" s="18" t="s">
        <v>901</v>
      </c>
      <c r="E624" s="19" t="str">
        <f>Source!H545</f>
        <v>шт.</v>
      </c>
      <c r="F624" s="9">
        <f>Source!I545</f>
        <v>267</v>
      </c>
      <c r="G624" s="21"/>
      <c r="H624" s="20"/>
      <c r="I624" s="9"/>
      <c r="J624" s="9"/>
      <c r="K624" s="21"/>
      <c r="L624" s="21"/>
      <c r="Q624">
        <f>ROUND((Source!BZ545/100)*ROUND((Source!AF545*Source!AV545)*Source!I545, 2), 2)</f>
        <v>19668.91</v>
      </c>
      <c r="R624">
        <f>Source!X545</f>
        <v>19668.91</v>
      </c>
      <c r="S624">
        <f>ROUND((Source!CA545/100)*ROUND((Source!AF545*Source!AV545)*Source!I545, 2), 2)</f>
        <v>2809.84</v>
      </c>
      <c r="T624">
        <f>Source!Y545</f>
        <v>2809.84</v>
      </c>
      <c r="U624">
        <f>ROUND((175/100)*ROUND((Source!AE545*Source!AV545)*Source!I545, 2), 2)</f>
        <v>0</v>
      </c>
      <c r="V624">
        <f>ROUND((108/100)*ROUND(Source!CS545*Source!I545, 2), 2)</f>
        <v>0</v>
      </c>
    </row>
    <row r="625" spans="1:22" x14ac:dyDescent="0.2">
      <c r="D625" s="22" t="str">
        <f>"Объем: "&amp;Source!I545&amp;"=48+"&amp;"16+"&amp;"34+"&amp;"7+"&amp;"113+"&amp;"26+"&amp;"4+"&amp;"6+"&amp;"1+"&amp;"12"</f>
        <v>Объем: 267=48+16+34+7+113+26+4+6+1+12</v>
      </c>
    </row>
    <row r="626" spans="1:22" ht="14.25" x14ac:dyDescent="0.2">
      <c r="A626" s="18"/>
      <c r="B626" s="18"/>
      <c r="C626" s="18"/>
      <c r="D626" s="18" t="s">
        <v>884</v>
      </c>
      <c r="E626" s="19"/>
      <c r="F626" s="9"/>
      <c r="G626" s="21">
        <f>Source!AO545</f>
        <v>101.19</v>
      </c>
      <c r="H626" s="20" t="str">
        <f>Source!DG545</f>
        <v>)*1,04</v>
      </c>
      <c r="I626" s="9">
        <f>Source!AV545</f>
        <v>1</v>
      </c>
      <c r="J626" s="9">
        <f>IF(Source!BA545&lt;&gt; 0, Source!BA545, 1)</f>
        <v>1</v>
      </c>
      <c r="K626" s="21">
        <f>Source!S545</f>
        <v>28098.44</v>
      </c>
      <c r="L626" s="21"/>
    </row>
    <row r="627" spans="1:22" ht="14.25" x14ac:dyDescent="0.2">
      <c r="A627" s="18"/>
      <c r="B627" s="18"/>
      <c r="C627" s="18"/>
      <c r="D627" s="18" t="s">
        <v>886</v>
      </c>
      <c r="E627" s="19"/>
      <c r="F627" s="9"/>
      <c r="G627" s="21">
        <f>Source!AL545</f>
        <v>1.26</v>
      </c>
      <c r="H627" s="20" t="str">
        <f>Source!DD545</f>
        <v/>
      </c>
      <c r="I627" s="9">
        <f>Source!AW545</f>
        <v>1</v>
      </c>
      <c r="J627" s="9">
        <f>IF(Source!BC545&lt;&gt; 0, Source!BC545, 1)</f>
        <v>1</v>
      </c>
      <c r="K627" s="21">
        <f>Source!P545</f>
        <v>336.42</v>
      </c>
      <c r="L627" s="21"/>
    </row>
    <row r="628" spans="1:22" ht="14.25" x14ac:dyDescent="0.2">
      <c r="A628" s="18"/>
      <c r="B628" s="18"/>
      <c r="C628" s="18"/>
      <c r="D628" s="18" t="s">
        <v>887</v>
      </c>
      <c r="E628" s="19" t="s">
        <v>888</v>
      </c>
      <c r="F628" s="9">
        <f>Source!AT545</f>
        <v>70</v>
      </c>
      <c r="G628" s="21"/>
      <c r="H628" s="20"/>
      <c r="I628" s="9"/>
      <c r="J628" s="9"/>
      <c r="K628" s="21">
        <f>SUM(R624:R627)</f>
        <v>19668.91</v>
      </c>
      <c r="L628" s="21"/>
    </row>
    <row r="629" spans="1:22" ht="14.25" x14ac:dyDescent="0.2">
      <c r="A629" s="18"/>
      <c r="B629" s="18"/>
      <c r="C629" s="18"/>
      <c r="D629" s="18" t="s">
        <v>889</v>
      </c>
      <c r="E629" s="19" t="s">
        <v>888</v>
      </c>
      <c r="F629" s="9">
        <f>Source!AU545</f>
        <v>10</v>
      </c>
      <c r="G629" s="21"/>
      <c r="H629" s="20"/>
      <c r="I629" s="9"/>
      <c r="J629" s="9"/>
      <c r="K629" s="21">
        <f>SUM(T624:T628)</f>
        <v>2809.84</v>
      </c>
      <c r="L629" s="21"/>
    </row>
    <row r="630" spans="1:22" ht="14.25" x14ac:dyDescent="0.2">
      <c r="A630" s="18"/>
      <c r="B630" s="18"/>
      <c r="C630" s="18"/>
      <c r="D630" s="18" t="s">
        <v>890</v>
      </c>
      <c r="E630" s="19" t="s">
        <v>891</v>
      </c>
      <c r="F630" s="9">
        <f>Source!AQ545</f>
        <v>0.18</v>
      </c>
      <c r="G630" s="21"/>
      <c r="H630" s="20" t="str">
        <f>Source!DI545</f>
        <v>)*1,04</v>
      </c>
      <c r="I630" s="9">
        <f>Source!AV545</f>
        <v>1</v>
      </c>
      <c r="J630" s="9"/>
      <c r="K630" s="21"/>
      <c r="L630" s="21">
        <f>Source!U545</f>
        <v>49.982399999999998</v>
      </c>
    </row>
    <row r="631" spans="1:22" ht="15" x14ac:dyDescent="0.25">
      <c r="A631" s="24"/>
      <c r="B631" s="24"/>
      <c r="C631" s="24"/>
      <c r="D631" s="24"/>
      <c r="E631" s="24"/>
      <c r="F631" s="24"/>
      <c r="G631" s="24"/>
      <c r="H631" s="24"/>
      <c r="I631" s="24"/>
      <c r="J631" s="41">
        <f>K626+K627+K628+K629</f>
        <v>50913.61</v>
      </c>
      <c r="K631" s="41"/>
      <c r="L631" s="25">
        <f>IF(Source!I545&lt;&gt;0, ROUND(J631/Source!I545, 2), 0)</f>
        <v>190.69</v>
      </c>
      <c r="P631" s="23">
        <f>J631</f>
        <v>50913.61</v>
      </c>
    </row>
    <row r="632" spans="1:22" ht="165" x14ac:dyDescent="0.2">
      <c r="A632" s="18">
        <v>68</v>
      </c>
      <c r="B632" s="18">
        <v>68</v>
      </c>
      <c r="C632" s="18" t="s">
        <v>902</v>
      </c>
      <c r="D632" s="18" t="s">
        <v>903</v>
      </c>
      <c r="E632" s="19" t="str">
        <f>Source!H546</f>
        <v>шт.</v>
      </c>
      <c r="F632" s="9">
        <f>Source!I546</f>
        <v>64</v>
      </c>
      <c r="G632" s="21"/>
      <c r="H632" s="20"/>
      <c r="I632" s="9"/>
      <c r="J632" s="9"/>
      <c r="K632" s="21"/>
      <c r="L632" s="21"/>
      <c r="Q632">
        <f>ROUND((Source!BZ546/100)*ROUND((Source!AF546*Source!AV546)*Source!I546, 2), 2)</f>
        <v>7857.74</v>
      </c>
      <c r="R632">
        <f>Source!X546</f>
        <v>7857.74</v>
      </c>
      <c r="S632">
        <f>ROUND((Source!CA546/100)*ROUND((Source!AF546*Source!AV546)*Source!I546, 2), 2)</f>
        <v>1122.53</v>
      </c>
      <c r="T632">
        <f>Source!Y546</f>
        <v>1122.53</v>
      </c>
      <c r="U632">
        <f>ROUND((175/100)*ROUND((Source!AE546*Source!AV546)*Source!I546, 2), 2)</f>
        <v>0</v>
      </c>
      <c r="V632">
        <f>ROUND((108/100)*ROUND(Source!CS546*Source!I546, 2), 2)</f>
        <v>0</v>
      </c>
    </row>
    <row r="633" spans="1:22" ht="14.25" x14ac:dyDescent="0.2">
      <c r="A633" s="18"/>
      <c r="B633" s="18"/>
      <c r="C633" s="18"/>
      <c r="D633" s="18" t="s">
        <v>884</v>
      </c>
      <c r="E633" s="19"/>
      <c r="F633" s="9"/>
      <c r="G633" s="21">
        <f>Source!AO546</f>
        <v>168.65</v>
      </c>
      <c r="H633" s="20" t="str">
        <f>Source!DG546</f>
        <v>)*1,04</v>
      </c>
      <c r="I633" s="9">
        <f>Source!AV546</f>
        <v>1</v>
      </c>
      <c r="J633" s="9">
        <f>IF(Source!BA546&lt;&gt; 0, Source!BA546, 1)</f>
        <v>1</v>
      </c>
      <c r="K633" s="21">
        <f>Source!S546</f>
        <v>11225.34</v>
      </c>
      <c r="L633" s="21"/>
    </row>
    <row r="634" spans="1:22" ht="14.25" x14ac:dyDescent="0.2">
      <c r="A634" s="18"/>
      <c r="B634" s="18"/>
      <c r="C634" s="18"/>
      <c r="D634" s="18" t="s">
        <v>886</v>
      </c>
      <c r="E634" s="19"/>
      <c r="F634" s="9"/>
      <c r="G634" s="21">
        <f>Source!AL546</f>
        <v>0.63</v>
      </c>
      <c r="H634" s="20" t="str">
        <f>Source!DD546</f>
        <v/>
      </c>
      <c r="I634" s="9">
        <f>Source!AW546</f>
        <v>1</v>
      </c>
      <c r="J634" s="9">
        <f>IF(Source!BC546&lt;&gt; 0, Source!BC546, 1)</f>
        <v>1</v>
      </c>
      <c r="K634" s="21">
        <f>Source!P546</f>
        <v>40.32</v>
      </c>
      <c r="L634" s="21"/>
    </row>
    <row r="635" spans="1:22" ht="14.25" x14ac:dyDescent="0.2">
      <c r="A635" s="18"/>
      <c r="B635" s="18"/>
      <c r="C635" s="18"/>
      <c r="D635" s="18" t="s">
        <v>887</v>
      </c>
      <c r="E635" s="19" t="s">
        <v>888</v>
      </c>
      <c r="F635" s="9">
        <f>Source!AT546</f>
        <v>70</v>
      </c>
      <c r="G635" s="21"/>
      <c r="H635" s="20"/>
      <c r="I635" s="9"/>
      <c r="J635" s="9"/>
      <c r="K635" s="21">
        <f>SUM(R632:R634)</f>
        <v>7857.74</v>
      </c>
      <c r="L635" s="21"/>
    </row>
    <row r="636" spans="1:22" ht="14.25" x14ac:dyDescent="0.2">
      <c r="A636" s="18"/>
      <c r="B636" s="18"/>
      <c r="C636" s="18"/>
      <c r="D636" s="18" t="s">
        <v>889</v>
      </c>
      <c r="E636" s="19" t="s">
        <v>888</v>
      </c>
      <c r="F636" s="9">
        <f>Source!AU546</f>
        <v>10</v>
      </c>
      <c r="G636" s="21"/>
      <c r="H636" s="20"/>
      <c r="I636" s="9"/>
      <c r="J636" s="9"/>
      <c r="K636" s="21">
        <f>SUM(T632:T635)</f>
        <v>1122.53</v>
      </c>
      <c r="L636" s="21"/>
    </row>
    <row r="637" spans="1:22" ht="14.25" x14ac:dyDescent="0.2">
      <c r="A637" s="18"/>
      <c r="B637" s="18"/>
      <c r="C637" s="18"/>
      <c r="D637" s="18" t="s">
        <v>890</v>
      </c>
      <c r="E637" s="19" t="s">
        <v>891</v>
      </c>
      <c r="F637" s="9">
        <f>Source!AQ546</f>
        <v>0.3</v>
      </c>
      <c r="G637" s="21"/>
      <c r="H637" s="20" t="str">
        <f>Source!DI546</f>
        <v>)*1,04</v>
      </c>
      <c r="I637" s="9">
        <f>Source!AV546</f>
        <v>1</v>
      </c>
      <c r="J637" s="9"/>
      <c r="K637" s="21"/>
      <c r="L637" s="21">
        <f>Source!U546</f>
        <v>19.968</v>
      </c>
    </row>
    <row r="638" spans="1:22" ht="15" x14ac:dyDescent="0.25">
      <c r="A638" s="24"/>
      <c r="B638" s="24"/>
      <c r="C638" s="24"/>
      <c r="D638" s="24"/>
      <c r="E638" s="24"/>
      <c r="F638" s="24"/>
      <c r="G638" s="24"/>
      <c r="H638" s="24"/>
      <c r="I638" s="24"/>
      <c r="J638" s="41">
        <f>K633+K634+K635+K636</f>
        <v>20245.93</v>
      </c>
      <c r="K638" s="41"/>
      <c r="L638" s="25">
        <f>IF(Source!I546&lt;&gt;0, ROUND(J638/Source!I546, 2), 0)</f>
        <v>316.33999999999997</v>
      </c>
      <c r="P638" s="23">
        <f>J638</f>
        <v>20245.93</v>
      </c>
    </row>
    <row r="639" spans="1:22" ht="108" x14ac:dyDescent="0.2">
      <c r="A639" s="18">
        <v>69</v>
      </c>
      <c r="B639" s="18">
        <v>69</v>
      </c>
      <c r="C639" s="18" t="s">
        <v>904</v>
      </c>
      <c r="D639" s="18" t="s">
        <v>905</v>
      </c>
      <c r="E639" s="19" t="str">
        <f>Source!H547</f>
        <v>шт.</v>
      </c>
      <c r="F639" s="9">
        <f>Source!I547</f>
        <v>13</v>
      </c>
      <c r="G639" s="21"/>
      <c r="H639" s="20"/>
      <c r="I639" s="9"/>
      <c r="J639" s="9"/>
      <c r="K639" s="21"/>
      <c r="L639" s="21"/>
      <c r="Q639">
        <f>ROUND((Source!BZ547/100)*ROUND((Source!AF547*Source!AV547)*Source!I547, 2), 2)</f>
        <v>1702.58</v>
      </c>
      <c r="R639">
        <f>Source!X547</f>
        <v>1702.58</v>
      </c>
      <c r="S639">
        <f>ROUND((Source!CA547/100)*ROUND((Source!AF547*Source!AV547)*Source!I547, 2), 2)</f>
        <v>243.23</v>
      </c>
      <c r="T639">
        <f>Source!Y547</f>
        <v>243.23</v>
      </c>
      <c r="U639">
        <f>ROUND((175/100)*ROUND((Source!AE547*Source!AV547)*Source!I547, 2), 2)</f>
        <v>0</v>
      </c>
      <c r="V639">
        <f>ROUND((108/100)*ROUND(Source!CS547*Source!I547, 2), 2)</f>
        <v>0</v>
      </c>
    </row>
    <row r="640" spans="1:22" ht="14.25" x14ac:dyDescent="0.2">
      <c r="A640" s="18"/>
      <c r="B640" s="18"/>
      <c r="C640" s="18"/>
      <c r="D640" s="18" t="s">
        <v>884</v>
      </c>
      <c r="E640" s="19"/>
      <c r="F640" s="9"/>
      <c r="G640" s="21">
        <f>Source!AO547</f>
        <v>179.9</v>
      </c>
      <c r="H640" s="20" t="str">
        <f>Source!DG547</f>
        <v>)*1,04</v>
      </c>
      <c r="I640" s="9">
        <f>Source!AV547</f>
        <v>1</v>
      </c>
      <c r="J640" s="9">
        <f>IF(Source!BA547&lt;&gt; 0, Source!BA547, 1)</f>
        <v>1</v>
      </c>
      <c r="K640" s="21">
        <f>Source!S547</f>
        <v>2432.25</v>
      </c>
      <c r="L640" s="21"/>
    </row>
    <row r="641" spans="1:22" ht="14.25" x14ac:dyDescent="0.2">
      <c r="A641" s="18"/>
      <c r="B641" s="18"/>
      <c r="C641" s="18"/>
      <c r="D641" s="18" t="s">
        <v>886</v>
      </c>
      <c r="E641" s="19"/>
      <c r="F641" s="9"/>
      <c r="G641" s="21">
        <f>Source!AL547</f>
        <v>9.58</v>
      </c>
      <c r="H641" s="20" t="str">
        <f>Source!DD547</f>
        <v/>
      </c>
      <c r="I641" s="9">
        <f>Source!AW547</f>
        <v>1</v>
      </c>
      <c r="J641" s="9">
        <f>IF(Source!BC547&lt;&gt; 0, Source!BC547, 1)</f>
        <v>1</v>
      </c>
      <c r="K641" s="21">
        <f>Source!P547</f>
        <v>124.54</v>
      </c>
      <c r="L641" s="21"/>
    </row>
    <row r="642" spans="1:22" ht="14.25" x14ac:dyDescent="0.2">
      <c r="A642" s="18"/>
      <c r="B642" s="18"/>
      <c r="C642" s="18"/>
      <c r="D642" s="18" t="s">
        <v>887</v>
      </c>
      <c r="E642" s="19" t="s">
        <v>888</v>
      </c>
      <c r="F642" s="9">
        <f>Source!AT547</f>
        <v>70</v>
      </c>
      <c r="G642" s="21"/>
      <c r="H642" s="20"/>
      <c r="I642" s="9"/>
      <c r="J642" s="9"/>
      <c r="K642" s="21">
        <f>SUM(R639:R641)</f>
        <v>1702.58</v>
      </c>
      <c r="L642" s="21"/>
    </row>
    <row r="643" spans="1:22" ht="14.25" x14ac:dyDescent="0.2">
      <c r="A643" s="18"/>
      <c r="B643" s="18"/>
      <c r="C643" s="18"/>
      <c r="D643" s="18" t="s">
        <v>889</v>
      </c>
      <c r="E643" s="19" t="s">
        <v>888</v>
      </c>
      <c r="F643" s="9">
        <f>Source!AU547</f>
        <v>10</v>
      </c>
      <c r="G643" s="21"/>
      <c r="H643" s="20"/>
      <c r="I643" s="9"/>
      <c r="J643" s="9"/>
      <c r="K643" s="21">
        <f>SUM(T639:T642)</f>
        <v>243.23</v>
      </c>
      <c r="L643" s="21"/>
    </row>
    <row r="644" spans="1:22" ht="14.25" x14ac:dyDescent="0.2">
      <c r="A644" s="18"/>
      <c r="B644" s="18"/>
      <c r="C644" s="18"/>
      <c r="D644" s="18" t="s">
        <v>890</v>
      </c>
      <c r="E644" s="19" t="s">
        <v>891</v>
      </c>
      <c r="F644" s="9">
        <f>Source!AQ547</f>
        <v>0.32</v>
      </c>
      <c r="G644" s="21"/>
      <c r="H644" s="20" t="str">
        <f>Source!DI547</f>
        <v>)*1,04</v>
      </c>
      <c r="I644" s="9">
        <f>Source!AV547</f>
        <v>1</v>
      </c>
      <c r="J644" s="9"/>
      <c r="K644" s="21"/>
      <c r="L644" s="21">
        <f>Source!U547</f>
        <v>4.3264000000000005</v>
      </c>
    </row>
    <row r="645" spans="1:22" ht="15" x14ac:dyDescent="0.25">
      <c r="A645" s="24"/>
      <c r="B645" s="24"/>
      <c r="C645" s="24"/>
      <c r="D645" s="24"/>
      <c r="E645" s="24"/>
      <c r="F645" s="24"/>
      <c r="G645" s="24"/>
      <c r="H645" s="24"/>
      <c r="I645" s="24"/>
      <c r="J645" s="41">
        <f>K640+K641+K642+K643</f>
        <v>4502.5999999999995</v>
      </c>
      <c r="K645" s="41"/>
      <c r="L645" s="25">
        <f>IF(Source!I547&lt;&gt;0, ROUND(J645/Source!I547, 2), 0)</f>
        <v>346.35</v>
      </c>
      <c r="P645" s="23">
        <f>J645</f>
        <v>4502.5999999999995</v>
      </c>
    </row>
    <row r="646" spans="1:22" ht="108" x14ac:dyDescent="0.2">
      <c r="A646" s="18">
        <v>70</v>
      </c>
      <c r="B646" s="18">
        <v>70</v>
      </c>
      <c r="C646" s="18" t="s">
        <v>904</v>
      </c>
      <c r="D646" s="18" t="s">
        <v>906</v>
      </c>
      <c r="E646" s="19" t="str">
        <f>Source!H548</f>
        <v>шт.</v>
      </c>
      <c r="F646" s="9">
        <f>Source!I548</f>
        <v>42</v>
      </c>
      <c r="G646" s="21"/>
      <c r="H646" s="20"/>
      <c r="I646" s="9"/>
      <c r="J646" s="9"/>
      <c r="K646" s="21"/>
      <c r="L646" s="21"/>
      <c r="Q646">
        <f>ROUND((Source!BZ548/100)*ROUND((Source!AF548*Source!AV548)*Source!I548, 2), 2)</f>
        <v>5500.62</v>
      </c>
      <c r="R646">
        <f>Source!X548</f>
        <v>5500.62</v>
      </c>
      <c r="S646">
        <f>ROUND((Source!CA548/100)*ROUND((Source!AF548*Source!AV548)*Source!I548, 2), 2)</f>
        <v>785.8</v>
      </c>
      <c r="T646">
        <f>Source!Y548</f>
        <v>785.8</v>
      </c>
      <c r="U646">
        <f>ROUND((175/100)*ROUND((Source!AE548*Source!AV548)*Source!I548, 2), 2)</f>
        <v>0</v>
      </c>
      <c r="V646">
        <f>ROUND((108/100)*ROUND(Source!CS548*Source!I548, 2), 2)</f>
        <v>0</v>
      </c>
    </row>
    <row r="647" spans="1:22" ht="14.25" x14ac:dyDescent="0.2">
      <c r="A647" s="18"/>
      <c r="B647" s="18"/>
      <c r="C647" s="18"/>
      <c r="D647" s="18" t="s">
        <v>884</v>
      </c>
      <c r="E647" s="19"/>
      <c r="F647" s="9"/>
      <c r="G647" s="21">
        <f>Source!AO548</f>
        <v>179.9</v>
      </c>
      <c r="H647" s="20" t="str">
        <f>Source!DG548</f>
        <v>)*1,04</v>
      </c>
      <c r="I647" s="9">
        <f>Source!AV548</f>
        <v>1</v>
      </c>
      <c r="J647" s="9">
        <f>IF(Source!BA548&lt;&gt; 0, Source!BA548, 1)</f>
        <v>1</v>
      </c>
      <c r="K647" s="21">
        <f>Source!S548</f>
        <v>7858.03</v>
      </c>
      <c r="L647" s="21"/>
    </row>
    <row r="648" spans="1:22" ht="14.25" x14ac:dyDescent="0.2">
      <c r="A648" s="18"/>
      <c r="B648" s="18"/>
      <c r="C648" s="18"/>
      <c r="D648" s="18" t="s">
        <v>886</v>
      </c>
      <c r="E648" s="19"/>
      <c r="F648" s="9"/>
      <c r="G648" s="21">
        <f>Source!AL548</f>
        <v>9.58</v>
      </c>
      <c r="H648" s="20" t="str">
        <f>Source!DD548</f>
        <v/>
      </c>
      <c r="I648" s="9">
        <f>Source!AW548</f>
        <v>1</v>
      </c>
      <c r="J648" s="9">
        <f>IF(Source!BC548&lt;&gt; 0, Source!BC548, 1)</f>
        <v>1</v>
      </c>
      <c r="K648" s="21">
        <f>Source!P548</f>
        <v>402.36</v>
      </c>
      <c r="L648" s="21"/>
    </row>
    <row r="649" spans="1:22" ht="14.25" x14ac:dyDescent="0.2">
      <c r="A649" s="18"/>
      <c r="B649" s="18"/>
      <c r="C649" s="18"/>
      <c r="D649" s="18" t="s">
        <v>887</v>
      </c>
      <c r="E649" s="19" t="s">
        <v>888</v>
      </c>
      <c r="F649" s="9">
        <f>Source!AT548</f>
        <v>70</v>
      </c>
      <c r="G649" s="21"/>
      <c r="H649" s="20"/>
      <c r="I649" s="9"/>
      <c r="J649" s="9"/>
      <c r="K649" s="21">
        <f>SUM(R646:R648)</f>
        <v>5500.62</v>
      </c>
      <c r="L649" s="21"/>
    </row>
    <row r="650" spans="1:22" ht="14.25" x14ac:dyDescent="0.2">
      <c r="A650" s="18"/>
      <c r="B650" s="18"/>
      <c r="C650" s="18"/>
      <c r="D650" s="18" t="s">
        <v>889</v>
      </c>
      <c r="E650" s="19" t="s">
        <v>888</v>
      </c>
      <c r="F650" s="9">
        <f>Source!AU548</f>
        <v>10</v>
      </c>
      <c r="G650" s="21"/>
      <c r="H650" s="20"/>
      <c r="I650" s="9"/>
      <c r="J650" s="9"/>
      <c r="K650" s="21">
        <f>SUM(T646:T649)</f>
        <v>785.8</v>
      </c>
      <c r="L650" s="21"/>
    </row>
    <row r="651" spans="1:22" ht="14.25" x14ac:dyDescent="0.2">
      <c r="A651" s="18"/>
      <c r="B651" s="18"/>
      <c r="C651" s="18"/>
      <c r="D651" s="18" t="s">
        <v>890</v>
      </c>
      <c r="E651" s="19" t="s">
        <v>891</v>
      </c>
      <c r="F651" s="9">
        <f>Source!AQ548</f>
        <v>0.32</v>
      </c>
      <c r="G651" s="21"/>
      <c r="H651" s="20" t="str">
        <f>Source!DI548</f>
        <v>)*1,04</v>
      </c>
      <c r="I651" s="9">
        <f>Source!AV548</f>
        <v>1</v>
      </c>
      <c r="J651" s="9"/>
      <c r="K651" s="21"/>
      <c r="L651" s="21">
        <f>Source!U548</f>
        <v>13.977600000000002</v>
      </c>
    </row>
    <row r="652" spans="1:22" ht="15" x14ac:dyDescent="0.25">
      <c r="A652" s="24"/>
      <c r="B652" s="24"/>
      <c r="C652" s="24"/>
      <c r="D652" s="24"/>
      <c r="E652" s="24"/>
      <c r="F652" s="24"/>
      <c r="G652" s="24"/>
      <c r="H652" s="24"/>
      <c r="I652" s="24"/>
      <c r="J652" s="41">
        <f>K647+K648+K649+K650</f>
        <v>14546.809999999998</v>
      </c>
      <c r="K652" s="41"/>
      <c r="L652" s="25">
        <f>IF(Source!I548&lt;&gt;0, ROUND(J652/Source!I548, 2), 0)</f>
        <v>346.35</v>
      </c>
      <c r="P652" s="23">
        <f>J652</f>
        <v>14546.809999999998</v>
      </c>
    </row>
    <row r="653" spans="1:22" ht="108" x14ac:dyDescent="0.2">
      <c r="A653" s="18">
        <v>71</v>
      </c>
      <c r="B653" s="18">
        <v>71</v>
      </c>
      <c r="C653" s="18" t="s">
        <v>898</v>
      </c>
      <c r="D653" s="18" t="s">
        <v>899</v>
      </c>
      <c r="E653" s="19" t="str">
        <f>Source!H549</f>
        <v>шт.</v>
      </c>
      <c r="F653" s="9">
        <f>Source!I549</f>
        <v>21</v>
      </c>
      <c r="G653" s="21"/>
      <c r="H653" s="20"/>
      <c r="I653" s="9"/>
      <c r="J653" s="9"/>
      <c r="K653" s="21"/>
      <c r="L653" s="21"/>
      <c r="Q653">
        <f>ROUND((Source!BZ549/100)*ROUND((Source!AF549*Source!AV549)*Source!I549, 2), 2)</f>
        <v>3093.99</v>
      </c>
      <c r="R653">
        <f>Source!X549</f>
        <v>3093.99</v>
      </c>
      <c r="S653">
        <f>ROUND((Source!CA549/100)*ROUND((Source!AF549*Source!AV549)*Source!I549, 2), 2)</f>
        <v>442</v>
      </c>
      <c r="T653">
        <f>Source!Y549</f>
        <v>442</v>
      </c>
      <c r="U653">
        <f>ROUND((175/100)*ROUND((Source!AE549*Source!AV549)*Source!I549, 2), 2)</f>
        <v>0</v>
      </c>
      <c r="V653">
        <f>ROUND((108/100)*ROUND(Source!CS549*Source!I549, 2), 2)</f>
        <v>0</v>
      </c>
    </row>
    <row r="654" spans="1:22" ht="14.25" x14ac:dyDescent="0.2">
      <c r="A654" s="18"/>
      <c r="B654" s="18"/>
      <c r="C654" s="18"/>
      <c r="D654" s="18" t="s">
        <v>884</v>
      </c>
      <c r="E654" s="19"/>
      <c r="F654" s="9"/>
      <c r="G654" s="21">
        <f>Source!AO549</f>
        <v>202.38</v>
      </c>
      <c r="H654" s="20" t="str">
        <f>Source!DG549</f>
        <v>)*1,04</v>
      </c>
      <c r="I654" s="9">
        <f>Source!AV549</f>
        <v>1</v>
      </c>
      <c r="J654" s="9">
        <f>IF(Source!BA549&lt;&gt; 0, Source!BA549, 1)</f>
        <v>1</v>
      </c>
      <c r="K654" s="21">
        <f>Source!S549</f>
        <v>4419.9799999999996</v>
      </c>
      <c r="L654" s="21"/>
    </row>
    <row r="655" spans="1:22" ht="14.25" x14ac:dyDescent="0.2">
      <c r="A655" s="18"/>
      <c r="B655" s="18"/>
      <c r="C655" s="18"/>
      <c r="D655" s="18" t="s">
        <v>886</v>
      </c>
      <c r="E655" s="19"/>
      <c r="F655" s="9"/>
      <c r="G655" s="21">
        <f>Source!AL549</f>
        <v>9.58</v>
      </c>
      <c r="H655" s="20" t="str">
        <f>Source!DD549</f>
        <v/>
      </c>
      <c r="I655" s="9">
        <f>Source!AW549</f>
        <v>1</v>
      </c>
      <c r="J655" s="9">
        <f>IF(Source!BC549&lt;&gt; 0, Source!BC549, 1)</f>
        <v>1</v>
      </c>
      <c r="K655" s="21">
        <f>Source!P549</f>
        <v>201.18</v>
      </c>
      <c r="L655" s="21"/>
    </row>
    <row r="656" spans="1:22" ht="14.25" x14ac:dyDescent="0.2">
      <c r="A656" s="18"/>
      <c r="B656" s="18"/>
      <c r="C656" s="18"/>
      <c r="D656" s="18" t="s">
        <v>887</v>
      </c>
      <c r="E656" s="19" t="s">
        <v>888</v>
      </c>
      <c r="F656" s="9">
        <f>Source!AT549</f>
        <v>70</v>
      </c>
      <c r="G656" s="21"/>
      <c r="H656" s="20"/>
      <c r="I656" s="9"/>
      <c r="J656" s="9"/>
      <c r="K656" s="21">
        <f>SUM(R653:R655)</f>
        <v>3093.99</v>
      </c>
      <c r="L656" s="21"/>
    </row>
    <row r="657" spans="1:22" ht="14.25" x14ac:dyDescent="0.2">
      <c r="A657" s="18"/>
      <c r="B657" s="18"/>
      <c r="C657" s="18"/>
      <c r="D657" s="18" t="s">
        <v>889</v>
      </c>
      <c r="E657" s="19" t="s">
        <v>888</v>
      </c>
      <c r="F657" s="9">
        <f>Source!AU549</f>
        <v>10</v>
      </c>
      <c r="G657" s="21"/>
      <c r="H657" s="20"/>
      <c r="I657" s="9"/>
      <c r="J657" s="9"/>
      <c r="K657" s="21">
        <f>SUM(T653:T656)</f>
        <v>442</v>
      </c>
      <c r="L657" s="21"/>
    </row>
    <row r="658" spans="1:22" ht="14.25" x14ac:dyDescent="0.2">
      <c r="A658" s="18"/>
      <c r="B658" s="18"/>
      <c r="C658" s="18"/>
      <c r="D658" s="18" t="s">
        <v>890</v>
      </c>
      <c r="E658" s="19" t="s">
        <v>891</v>
      </c>
      <c r="F658" s="9">
        <f>Source!AQ549</f>
        <v>0.36</v>
      </c>
      <c r="G658" s="21"/>
      <c r="H658" s="20" t="str">
        <f>Source!DI549</f>
        <v>)*1,04</v>
      </c>
      <c r="I658" s="9">
        <f>Source!AV549</f>
        <v>1</v>
      </c>
      <c r="J658" s="9"/>
      <c r="K658" s="21"/>
      <c r="L658" s="21">
        <f>Source!U549</f>
        <v>7.8624000000000001</v>
      </c>
    </row>
    <row r="659" spans="1:22" ht="15" x14ac:dyDescent="0.25">
      <c r="A659" s="24"/>
      <c r="B659" s="24"/>
      <c r="C659" s="24"/>
      <c r="D659" s="24"/>
      <c r="E659" s="24"/>
      <c r="F659" s="24"/>
      <c r="G659" s="24"/>
      <c r="H659" s="24"/>
      <c r="I659" s="24"/>
      <c r="J659" s="41">
        <f>K654+K655+K656+K657</f>
        <v>8157.15</v>
      </c>
      <c r="K659" s="41"/>
      <c r="L659" s="25">
        <f>IF(Source!I549&lt;&gt;0, ROUND(J659/Source!I549, 2), 0)</f>
        <v>388.44</v>
      </c>
      <c r="P659" s="23">
        <f>J659</f>
        <v>8157.15</v>
      </c>
    </row>
    <row r="660" spans="1:22" ht="108" x14ac:dyDescent="0.2">
      <c r="A660" s="18">
        <v>72</v>
      </c>
      <c r="B660" s="18">
        <v>72</v>
      </c>
      <c r="C660" s="18" t="s">
        <v>907</v>
      </c>
      <c r="D660" s="18" t="s">
        <v>908</v>
      </c>
      <c r="E660" s="19" t="str">
        <f>Source!H551</f>
        <v>шт.</v>
      </c>
      <c r="F660" s="9">
        <f>Source!I551</f>
        <v>235</v>
      </c>
      <c r="G660" s="21"/>
      <c r="H660" s="20"/>
      <c r="I660" s="9"/>
      <c r="J660" s="9"/>
      <c r="K660" s="21"/>
      <c r="L660" s="21"/>
      <c r="Q660">
        <f>ROUND((Source!BZ551/100)*ROUND((Source!AF551*Source!AV551)*Source!I551, 2), 2)</f>
        <v>17311.59</v>
      </c>
      <c r="R660">
        <f>Source!X551</f>
        <v>17311.59</v>
      </c>
      <c r="S660">
        <f>ROUND((Source!CA551/100)*ROUND((Source!AF551*Source!AV551)*Source!I551, 2), 2)</f>
        <v>2473.08</v>
      </c>
      <c r="T660">
        <f>Source!Y551</f>
        <v>2473.08</v>
      </c>
      <c r="U660">
        <f>ROUND((175/100)*ROUND((Source!AE551*Source!AV551)*Source!I551, 2), 2)</f>
        <v>0</v>
      </c>
      <c r="V660">
        <f>ROUND((108/100)*ROUND(Source!CS551*Source!I551, 2), 2)</f>
        <v>0</v>
      </c>
    </row>
    <row r="661" spans="1:22" x14ac:dyDescent="0.2">
      <c r="D661" s="22" t="str">
        <f>"Объем: "&amp;Source!I551&amp;"=12+"&amp;"8+"&amp;"215"</f>
        <v>Объем: 235=12+8+215</v>
      </c>
    </row>
    <row r="662" spans="1:22" ht="14.25" x14ac:dyDescent="0.2">
      <c r="A662" s="18"/>
      <c r="B662" s="18"/>
      <c r="C662" s="18"/>
      <c r="D662" s="18" t="s">
        <v>884</v>
      </c>
      <c r="E662" s="19"/>
      <c r="F662" s="9"/>
      <c r="G662" s="21">
        <f>Source!AO551</f>
        <v>101.19</v>
      </c>
      <c r="H662" s="20" t="str">
        <f>Source!DG551</f>
        <v>*1,04</v>
      </c>
      <c r="I662" s="9">
        <f>Source!AV551</f>
        <v>1</v>
      </c>
      <c r="J662" s="9">
        <f>IF(Source!BA551&lt;&gt; 0, Source!BA551, 1)</f>
        <v>1</v>
      </c>
      <c r="K662" s="21">
        <f>Source!S551</f>
        <v>24730.84</v>
      </c>
      <c r="L662" s="21"/>
    </row>
    <row r="663" spans="1:22" ht="14.25" x14ac:dyDescent="0.2">
      <c r="A663" s="18"/>
      <c r="B663" s="18"/>
      <c r="C663" s="18"/>
      <c r="D663" s="18" t="s">
        <v>886</v>
      </c>
      <c r="E663" s="19"/>
      <c r="F663" s="9"/>
      <c r="G663" s="21">
        <f>Source!AL551</f>
        <v>0.94</v>
      </c>
      <c r="H663" s="20" t="str">
        <f>Source!DD551</f>
        <v/>
      </c>
      <c r="I663" s="9">
        <f>Source!AW551</f>
        <v>1</v>
      </c>
      <c r="J663" s="9">
        <f>IF(Source!BC551&lt;&gt; 0, Source!BC551, 1)</f>
        <v>1</v>
      </c>
      <c r="K663" s="21">
        <f>Source!P551</f>
        <v>220.9</v>
      </c>
      <c r="L663" s="21"/>
    </row>
    <row r="664" spans="1:22" ht="14.25" x14ac:dyDescent="0.2">
      <c r="A664" s="18"/>
      <c r="B664" s="18"/>
      <c r="C664" s="18"/>
      <c r="D664" s="18" t="s">
        <v>887</v>
      </c>
      <c r="E664" s="19" t="s">
        <v>888</v>
      </c>
      <c r="F664" s="9">
        <f>Source!AT551</f>
        <v>70</v>
      </c>
      <c r="G664" s="21"/>
      <c r="H664" s="20"/>
      <c r="I664" s="9"/>
      <c r="J664" s="9"/>
      <c r="K664" s="21">
        <f>SUM(R660:R663)</f>
        <v>17311.59</v>
      </c>
      <c r="L664" s="21"/>
    </row>
    <row r="665" spans="1:22" ht="14.25" x14ac:dyDescent="0.2">
      <c r="A665" s="18"/>
      <c r="B665" s="18"/>
      <c r="C665" s="18"/>
      <c r="D665" s="18" t="s">
        <v>889</v>
      </c>
      <c r="E665" s="19" t="s">
        <v>888</v>
      </c>
      <c r="F665" s="9">
        <f>Source!AU551</f>
        <v>10</v>
      </c>
      <c r="G665" s="21"/>
      <c r="H665" s="20"/>
      <c r="I665" s="9"/>
      <c r="J665" s="9"/>
      <c r="K665" s="21">
        <f>SUM(T660:T664)</f>
        <v>2473.08</v>
      </c>
      <c r="L665" s="21"/>
    </row>
    <row r="666" spans="1:22" ht="14.25" x14ac:dyDescent="0.2">
      <c r="A666" s="18"/>
      <c r="B666" s="18"/>
      <c r="C666" s="18"/>
      <c r="D666" s="18" t="s">
        <v>890</v>
      </c>
      <c r="E666" s="19" t="s">
        <v>891</v>
      </c>
      <c r="F666" s="9">
        <f>Source!AQ551</f>
        <v>0.18</v>
      </c>
      <c r="G666" s="21"/>
      <c r="H666" s="20" t="str">
        <f>Source!DI551</f>
        <v>*1,04</v>
      </c>
      <c r="I666" s="9">
        <f>Source!AV551</f>
        <v>1</v>
      </c>
      <c r="J666" s="9"/>
      <c r="K666" s="21"/>
      <c r="L666" s="21">
        <f>Source!U551</f>
        <v>43.992000000000004</v>
      </c>
    </row>
    <row r="667" spans="1:22" ht="15" x14ac:dyDescent="0.25">
      <c r="A667" s="24"/>
      <c r="B667" s="24"/>
      <c r="C667" s="24"/>
      <c r="D667" s="24"/>
      <c r="E667" s="24"/>
      <c r="F667" s="24"/>
      <c r="G667" s="24"/>
      <c r="H667" s="24"/>
      <c r="I667" s="24"/>
      <c r="J667" s="41">
        <f>K662+K663+K664+K665</f>
        <v>44736.41</v>
      </c>
      <c r="K667" s="41"/>
      <c r="L667" s="25">
        <f>IF(Source!I551&lt;&gt;0, ROUND(J667/Source!I551, 2), 0)</f>
        <v>190.37</v>
      </c>
      <c r="P667" s="23">
        <f>J667</f>
        <v>44736.41</v>
      </c>
    </row>
    <row r="668" spans="1:22" ht="42.75" x14ac:dyDescent="0.2">
      <c r="A668" s="18">
        <v>73</v>
      </c>
      <c r="B668" s="18">
        <v>73</v>
      </c>
      <c r="C668" s="18" t="str">
        <f>Source!F553</f>
        <v>1.21-2203-17-1/1</v>
      </c>
      <c r="D668" s="18" t="str">
        <f>Source!G553</f>
        <v>Техническое обслуживание ящика с понижающим трансформатором типа ЯТП</v>
      </c>
      <c r="E668" s="19" t="str">
        <f>Source!H553</f>
        <v>шт.</v>
      </c>
      <c r="F668" s="9">
        <f>Source!I553</f>
        <v>7</v>
      </c>
      <c r="G668" s="21"/>
      <c r="H668" s="20"/>
      <c r="I668" s="9"/>
      <c r="J668" s="9"/>
      <c r="K668" s="21"/>
      <c r="L668" s="21"/>
      <c r="Q668">
        <f>ROUND((Source!BZ553/100)*ROUND((Source!AF553*Source!AV553)*Source!I553, 2), 2)</f>
        <v>1438.64</v>
      </c>
      <c r="R668">
        <f>Source!X553</f>
        <v>1438.64</v>
      </c>
      <c r="S668">
        <f>ROUND((Source!CA553/100)*ROUND((Source!AF553*Source!AV553)*Source!I553, 2), 2)</f>
        <v>205.52</v>
      </c>
      <c r="T668">
        <f>Source!Y553</f>
        <v>205.52</v>
      </c>
      <c r="U668">
        <f>ROUND((175/100)*ROUND((Source!AE553*Source!AV553)*Source!I553, 2), 2)</f>
        <v>404.86</v>
      </c>
      <c r="V668">
        <f>ROUND((108/100)*ROUND(Source!CS553*Source!I553, 2), 2)</f>
        <v>249.86</v>
      </c>
    </row>
    <row r="669" spans="1:22" ht="14.25" x14ac:dyDescent="0.2">
      <c r="A669" s="18"/>
      <c r="B669" s="18"/>
      <c r="C669" s="18"/>
      <c r="D669" s="18" t="s">
        <v>884</v>
      </c>
      <c r="E669" s="19"/>
      <c r="F669" s="9"/>
      <c r="G669" s="21">
        <f>Source!AO553</f>
        <v>293.60000000000002</v>
      </c>
      <c r="H669" s="20" t="str">
        <f>Source!DG553</f>
        <v/>
      </c>
      <c r="I669" s="9">
        <f>Source!AV553</f>
        <v>1</v>
      </c>
      <c r="J669" s="9">
        <f>IF(Source!BA553&lt;&gt; 0, Source!BA553, 1)</f>
        <v>1</v>
      </c>
      <c r="K669" s="21">
        <f>Source!S553</f>
        <v>2055.1999999999998</v>
      </c>
      <c r="L669" s="21"/>
    </row>
    <row r="670" spans="1:22" ht="14.25" x14ac:dyDescent="0.2">
      <c r="A670" s="18"/>
      <c r="B670" s="18"/>
      <c r="C670" s="18"/>
      <c r="D670" s="18" t="s">
        <v>885</v>
      </c>
      <c r="E670" s="19"/>
      <c r="F670" s="9"/>
      <c r="G670" s="21">
        <f>Source!AM553</f>
        <v>52.12</v>
      </c>
      <c r="H670" s="20" t="str">
        <f>Source!DE553</f>
        <v/>
      </c>
      <c r="I670" s="9">
        <f>Source!AV553</f>
        <v>1</v>
      </c>
      <c r="J670" s="9">
        <f>IF(Source!BB553&lt;&gt; 0, Source!BB553, 1)</f>
        <v>1</v>
      </c>
      <c r="K670" s="21">
        <f>Source!Q553</f>
        <v>364.84</v>
      </c>
      <c r="L670" s="21"/>
    </row>
    <row r="671" spans="1:22" ht="14.25" x14ac:dyDescent="0.2">
      <c r="A671" s="18"/>
      <c r="B671" s="18"/>
      <c r="C671" s="18"/>
      <c r="D671" s="18" t="s">
        <v>892</v>
      </c>
      <c r="E671" s="19"/>
      <c r="F671" s="9"/>
      <c r="G671" s="21">
        <f>Source!AN553</f>
        <v>33.049999999999997</v>
      </c>
      <c r="H671" s="20" t="str">
        <f>Source!DF553</f>
        <v/>
      </c>
      <c r="I671" s="9">
        <f>Source!AV553</f>
        <v>1</v>
      </c>
      <c r="J671" s="9">
        <f>IF(Source!BS553&lt;&gt; 0, Source!BS553, 1)</f>
        <v>1</v>
      </c>
      <c r="K671" s="26">
        <f>Source!R553</f>
        <v>231.35</v>
      </c>
      <c r="L671" s="21"/>
    </row>
    <row r="672" spans="1:22" ht="14.25" x14ac:dyDescent="0.2">
      <c r="A672" s="18"/>
      <c r="B672" s="18"/>
      <c r="C672" s="18"/>
      <c r="D672" s="18" t="s">
        <v>886</v>
      </c>
      <c r="E672" s="19"/>
      <c r="F672" s="9"/>
      <c r="G672" s="21">
        <f>Source!AL553</f>
        <v>0.13</v>
      </c>
      <c r="H672" s="20" t="str">
        <f>Source!DD553</f>
        <v/>
      </c>
      <c r="I672" s="9">
        <f>Source!AW553</f>
        <v>1</v>
      </c>
      <c r="J672" s="9">
        <f>IF(Source!BC553&lt;&gt; 0, Source!BC553, 1)</f>
        <v>1</v>
      </c>
      <c r="K672" s="21">
        <f>Source!P553</f>
        <v>0.91</v>
      </c>
      <c r="L672" s="21"/>
    </row>
    <row r="673" spans="1:22" ht="14.25" x14ac:dyDescent="0.2">
      <c r="A673" s="18"/>
      <c r="B673" s="18"/>
      <c r="C673" s="18"/>
      <c r="D673" s="18" t="s">
        <v>887</v>
      </c>
      <c r="E673" s="19" t="s">
        <v>888</v>
      </c>
      <c r="F673" s="9">
        <f>Source!AT553</f>
        <v>70</v>
      </c>
      <c r="G673" s="21"/>
      <c r="H673" s="20"/>
      <c r="I673" s="9"/>
      <c r="J673" s="9"/>
      <c r="K673" s="21">
        <f>SUM(R668:R672)</f>
        <v>1438.64</v>
      </c>
      <c r="L673" s="21"/>
    </row>
    <row r="674" spans="1:22" ht="14.25" x14ac:dyDescent="0.2">
      <c r="A674" s="18"/>
      <c r="B674" s="18"/>
      <c r="C674" s="18"/>
      <c r="D674" s="18" t="s">
        <v>889</v>
      </c>
      <c r="E674" s="19" t="s">
        <v>888</v>
      </c>
      <c r="F674" s="9">
        <f>Source!AU553</f>
        <v>10</v>
      </c>
      <c r="G674" s="21"/>
      <c r="H674" s="20"/>
      <c r="I674" s="9"/>
      <c r="J674" s="9"/>
      <c r="K674" s="21">
        <f>SUM(T668:T673)</f>
        <v>205.52</v>
      </c>
      <c r="L674" s="21"/>
    </row>
    <row r="675" spans="1:22" ht="14.25" x14ac:dyDescent="0.2">
      <c r="A675" s="18"/>
      <c r="B675" s="18"/>
      <c r="C675" s="18"/>
      <c r="D675" s="18" t="s">
        <v>893</v>
      </c>
      <c r="E675" s="19" t="s">
        <v>888</v>
      </c>
      <c r="F675" s="9">
        <f>108</f>
        <v>108</v>
      </c>
      <c r="G675" s="21"/>
      <c r="H675" s="20"/>
      <c r="I675" s="9"/>
      <c r="J675" s="9"/>
      <c r="K675" s="21">
        <f>SUM(V668:V674)</f>
        <v>249.86</v>
      </c>
      <c r="L675" s="21"/>
    </row>
    <row r="676" spans="1:22" ht="14.25" x14ac:dyDescent="0.2">
      <c r="A676" s="18"/>
      <c r="B676" s="18"/>
      <c r="C676" s="18"/>
      <c r="D676" s="18" t="s">
        <v>890</v>
      </c>
      <c r="E676" s="19" t="s">
        <v>891</v>
      </c>
      <c r="F676" s="9">
        <f>Source!AQ553</f>
        <v>0.55000000000000004</v>
      </c>
      <c r="G676" s="21"/>
      <c r="H676" s="20" t="str">
        <f>Source!DI553</f>
        <v/>
      </c>
      <c r="I676" s="9">
        <f>Source!AV553</f>
        <v>1</v>
      </c>
      <c r="J676" s="9"/>
      <c r="K676" s="21"/>
      <c r="L676" s="21">
        <f>Source!U553</f>
        <v>3.8500000000000005</v>
      </c>
    </row>
    <row r="677" spans="1:22" ht="15" x14ac:dyDescent="0.25">
      <c r="A677" s="24"/>
      <c r="B677" s="24"/>
      <c r="C677" s="24"/>
      <c r="D677" s="24"/>
      <c r="E677" s="24"/>
      <c r="F677" s="24"/>
      <c r="G677" s="24"/>
      <c r="H677" s="24"/>
      <c r="I677" s="24"/>
      <c r="J677" s="41">
        <f>K669+K670+K672+K673+K674+K675</f>
        <v>4314.97</v>
      </c>
      <c r="K677" s="41"/>
      <c r="L677" s="25">
        <f>IF(Source!I553&lt;&gt;0, ROUND(J677/Source!I553, 2), 0)</f>
        <v>616.41999999999996</v>
      </c>
      <c r="P677" s="23">
        <f>J677</f>
        <v>4314.97</v>
      </c>
    </row>
    <row r="678" spans="1:22" ht="42.75" x14ac:dyDescent="0.2">
      <c r="A678" s="18">
        <v>74</v>
      </c>
      <c r="B678" s="18">
        <v>74</v>
      </c>
      <c r="C678" s="18" t="str">
        <f>Source!F554</f>
        <v>1.21-2303-28-1/1</v>
      </c>
      <c r="D678" s="18" t="str">
        <f>Source!G554</f>
        <v>Техническое обслуживание автоматического выключателя до 160 А</v>
      </c>
      <c r="E678" s="19" t="str">
        <f>Source!H554</f>
        <v>шт.</v>
      </c>
      <c r="F678" s="9">
        <f>Source!I554</f>
        <v>15</v>
      </c>
      <c r="G678" s="21"/>
      <c r="H678" s="20"/>
      <c r="I678" s="9"/>
      <c r="J678" s="9"/>
      <c r="K678" s="21"/>
      <c r="L678" s="21"/>
      <c r="Q678">
        <f>ROUND((Source!BZ554/100)*ROUND((Source!AF554*Source!AV554)*Source!I554, 2), 2)</f>
        <v>2235.4499999999998</v>
      </c>
      <c r="R678">
        <f>Source!X554</f>
        <v>2235.4499999999998</v>
      </c>
      <c r="S678">
        <f>ROUND((Source!CA554/100)*ROUND((Source!AF554*Source!AV554)*Source!I554, 2), 2)</f>
        <v>319.35000000000002</v>
      </c>
      <c r="T678">
        <f>Source!Y554</f>
        <v>319.35000000000002</v>
      </c>
      <c r="U678">
        <f>ROUND((175/100)*ROUND((Source!AE554*Source!AV554)*Source!I554, 2), 2)</f>
        <v>0</v>
      </c>
      <c r="V678">
        <f>ROUND((108/100)*ROUND(Source!CS554*Source!I554, 2), 2)</f>
        <v>0</v>
      </c>
    </row>
    <row r="679" spans="1:22" ht="14.25" x14ac:dyDescent="0.2">
      <c r="A679" s="18"/>
      <c r="B679" s="18"/>
      <c r="C679" s="18"/>
      <c r="D679" s="18" t="s">
        <v>884</v>
      </c>
      <c r="E679" s="19"/>
      <c r="F679" s="9"/>
      <c r="G679" s="21">
        <f>Source!AO554</f>
        <v>212.9</v>
      </c>
      <c r="H679" s="20" t="str">
        <f>Source!DG554</f>
        <v/>
      </c>
      <c r="I679" s="9">
        <f>Source!AV554</f>
        <v>1</v>
      </c>
      <c r="J679" s="9">
        <f>IF(Source!BA554&lt;&gt; 0, Source!BA554, 1)</f>
        <v>1</v>
      </c>
      <c r="K679" s="21">
        <f>Source!S554</f>
        <v>3193.5</v>
      </c>
      <c r="L679" s="21"/>
    </row>
    <row r="680" spans="1:22" ht="14.25" x14ac:dyDescent="0.2">
      <c r="A680" s="18"/>
      <c r="B680" s="18"/>
      <c r="C680" s="18"/>
      <c r="D680" s="18" t="s">
        <v>886</v>
      </c>
      <c r="E680" s="19"/>
      <c r="F680" s="9"/>
      <c r="G680" s="21">
        <f>Source!AL554</f>
        <v>4.53</v>
      </c>
      <c r="H680" s="20" t="str">
        <f>Source!DD554</f>
        <v/>
      </c>
      <c r="I680" s="9">
        <f>Source!AW554</f>
        <v>1</v>
      </c>
      <c r="J680" s="9">
        <f>IF(Source!BC554&lt;&gt; 0, Source!BC554, 1)</f>
        <v>1</v>
      </c>
      <c r="K680" s="21">
        <f>Source!P554</f>
        <v>67.95</v>
      </c>
      <c r="L680" s="21"/>
    </row>
    <row r="681" spans="1:22" ht="14.25" x14ac:dyDescent="0.2">
      <c r="A681" s="18"/>
      <c r="B681" s="18"/>
      <c r="C681" s="18"/>
      <c r="D681" s="18" t="s">
        <v>887</v>
      </c>
      <c r="E681" s="19" t="s">
        <v>888</v>
      </c>
      <c r="F681" s="9">
        <f>Source!AT554</f>
        <v>70</v>
      </c>
      <c r="G681" s="21"/>
      <c r="H681" s="20"/>
      <c r="I681" s="9"/>
      <c r="J681" s="9"/>
      <c r="K681" s="21">
        <f>SUM(R678:R680)</f>
        <v>2235.4499999999998</v>
      </c>
      <c r="L681" s="21"/>
    </row>
    <row r="682" spans="1:22" ht="14.25" x14ac:dyDescent="0.2">
      <c r="A682" s="18"/>
      <c r="B682" s="18"/>
      <c r="C682" s="18"/>
      <c r="D682" s="18" t="s">
        <v>889</v>
      </c>
      <c r="E682" s="19" t="s">
        <v>888</v>
      </c>
      <c r="F682" s="9">
        <f>Source!AU554</f>
        <v>10</v>
      </c>
      <c r="G682" s="21"/>
      <c r="H682" s="20"/>
      <c r="I682" s="9"/>
      <c r="J682" s="9"/>
      <c r="K682" s="21">
        <f>SUM(T678:T681)</f>
        <v>319.35000000000002</v>
      </c>
      <c r="L682" s="21"/>
    </row>
    <row r="683" spans="1:22" ht="14.25" x14ac:dyDescent="0.2">
      <c r="A683" s="18"/>
      <c r="B683" s="18"/>
      <c r="C683" s="18"/>
      <c r="D683" s="18" t="s">
        <v>890</v>
      </c>
      <c r="E683" s="19" t="s">
        <v>891</v>
      </c>
      <c r="F683" s="9">
        <f>Source!AQ554</f>
        <v>0.3</v>
      </c>
      <c r="G683" s="21"/>
      <c r="H683" s="20" t="str">
        <f>Source!DI554</f>
        <v/>
      </c>
      <c r="I683" s="9">
        <f>Source!AV554</f>
        <v>1</v>
      </c>
      <c r="J683" s="9"/>
      <c r="K683" s="21"/>
      <c r="L683" s="21">
        <f>Source!U554</f>
        <v>4.5</v>
      </c>
    </row>
    <row r="684" spans="1:22" ht="15" x14ac:dyDescent="0.25">
      <c r="A684" s="24"/>
      <c r="B684" s="24"/>
      <c r="C684" s="24"/>
      <c r="D684" s="24"/>
      <c r="E684" s="24"/>
      <c r="F684" s="24"/>
      <c r="G684" s="24"/>
      <c r="H684" s="24"/>
      <c r="I684" s="24"/>
      <c r="J684" s="41">
        <f>K679+K680+K681+K682</f>
        <v>5816.25</v>
      </c>
      <c r="K684" s="41"/>
      <c r="L684" s="25">
        <f>IF(Source!I554&lt;&gt;0, ROUND(J684/Source!I554, 2), 0)</f>
        <v>387.75</v>
      </c>
      <c r="P684" s="23">
        <f>J684</f>
        <v>5816.25</v>
      </c>
    </row>
    <row r="686" spans="1:22" ht="15" x14ac:dyDescent="0.25">
      <c r="C686" s="45" t="str">
        <f>Source!G555</f>
        <v>Кабельные изделия</v>
      </c>
      <c r="D686" s="45"/>
      <c r="E686" s="45"/>
      <c r="F686" s="45"/>
      <c r="G686" s="45"/>
      <c r="H686" s="45"/>
      <c r="I686" s="45"/>
      <c r="J686" s="45"/>
      <c r="K686" s="45"/>
    </row>
    <row r="687" spans="1:22" ht="71.25" x14ac:dyDescent="0.2">
      <c r="A687" s="18">
        <v>75</v>
      </c>
      <c r="B687" s="18">
        <v>75</v>
      </c>
      <c r="C687" s="18" t="str">
        <f>Source!F556</f>
        <v>1.21-2103-9-7/1</v>
      </c>
      <c r="D687" s="18" t="str">
        <f>Source!G556</f>
        <v>Техническое обслуживание силовых сетей, проложенных по кирпичным и бетонным основаниям, провод сечением 3х25-35 мм2  //  сеч. 5х70; 5х50; 5х35; 5х25</v>
      </c>
      <c r="E687" s="19" t="str">
        <f>Source!H556</f>
        <v>100 м</v>
      </c>
      <c r="F687" s="9">
        <f>Source!I556</f>
        <v>0.1484</v>
      </c>
      <c r="G687" s="21"/>
      <c r="H687" s="20"/>
      <c r="I687" s="9"/>
      <c r="J687" s="9"/>
      <c r="K687" s="21"/>
      <c r="L687" s="21"/>
      <c r="Q687">
        <f>ROUND((Source!BZ556/100)*ROUND((Source!AF556*Source!AV556)*Source!I556, 2), 2)</f>
        <v>810.78</v>
      </c>
      <c r="R687">
        <f>Source!X556</f>
        <v>810.78</v>
      </c>
      <c r="S687">
        <f>ROUND((Source!CA556/100)*ROUND((Source!AF556*Source!AV556)*Source!I556, 2), 2)</f>
        <v>115.83</v>
      </c>
      <c r="T687">
        <f>Source!Y556</f>
        <v>115.83</v>
      </c>
      <c r="U687">
        <f>ROUND((175/100)*ROUND((Source!AE556*Source!AV556)*Source!I556, 2), 2)</f>
        <v>0</v>
      </c>
      <c r="V687">
        <f>ROUND((108/100)*ROUND(Source!CS556*Source!I556, 2), 2)</f>
        <v>0</v>
      </c>
    </row>
    <row r="688" spans="1:22" ht="25.5" x14ac:dyDescent="0.2">
      <c r="D688" s="22" t="str">
        <f>"Объем: "&amp;Source!I556&amp;"=(287+"&amp;"156+"&amp;"77+"&amp;"222)*"&amp;"0,2*"&amp;"0,1/"&amp;"100"</f>
        <v>Объем: 0,1484=(287+156+77+222)*0,2*0,1/100</v>
      </c>
    </row>
    <row r="689" spans="1:22" ht="14.25" x14ac:dyDescent="0.2">
      <c r="A689" s="18"/>
      <c r="B689" s="18"/>
      <c r="C689" s="18"/>
      <c r="D689" s="18" t="s">
        <v>884</v>
      </c>
      <c r="E689" s="19"/>
      <c r="F689" s="9"/>
      <c r="G689" s="21">
        <f>Source!AO556</f>
        <v>7804.89</v>
      </c>
      <c r="H689" s="20" t="str">
        <f>Source!DG556</f>
        <v/>
      </c>
      <c r="I689" s="9">
        <f>Source!AV556</f>
        <v>1</v>
      </c>
      <c r="J689" s="9">
        <f>IF(Source!BA556&lt;&gt; 0, Source!BA556, 1)</f>
        <v>1</v>
      </c>
      <c r="K689" s="21">
        <f>Source!S556</f>
        <v>1158.25</v>
      </c>
      <c r="L689" s="21"/>
    </row>
    <row r="690" spans="1:22" ht="14.25" x14ac:dyDescent="0.2">
      <c r="A690" s="18"/>
      <c r="B690" s="18"/>
      <c r="C690" s="18"/>
      <c r="D690" s="18" t="s">
        <v>886</v>
      </c>
      <c r="E690" s="19"/>
      <c r="F690" s="9"/>
      <c r="G690" s="21">
        <f>Source!AL556</f>
        <v>19.13</v>
      </c>
      <c r="H690" s="20" t="str">
        <f>Source!DD556</f>
        <v/>
      </c>
      <c r="I690" s="9">
        <f>Source!AW556</f>
        <v>1</v>
      </c>
      <c r="J690" s="9">
        <f>IF(Source!BC556&lt;&gt; 0, Source!BC556, 1)</f>
        <v>1</v>
      </c>
      <c r="K690" s="21">
        <f>Source!P556</f>
        <v>2.84</v>
      </c>
      <c r="L690" s="21"/>
    </row>
    <row r="691" spans="1:22" ht="14.25" x14ac:dyDescent="0.2">
      <c r="A691" s="18"/>
      <c r="B691" s="18"/>
      <c r="C691" s="18"/>
      <c r="D691" s="18" t="s">
        <v>887</v>
      </c>
      <c r="E691" s="19" t="s">
        <v>888</v>
      </c>
      <c r="F691" s="9">
        <f>Source!AT556</f>
        <v>70</v>
      </c>
      <c r="G691" s="21"/>
      <c r="H691" s="20"/>
      <c r="I691" s="9"/>
      <c r="J691" s="9"/>
      <c r="K691" s="21">
        <f>SUM(R687:R690)</f>
        <v>810.78</v>
      </c>
      <c r="L691" s="21"/>
    </row>
    <row r="692" spans="1:22" ht="14.25" x14ac:dyDescent="0.2">
      <c r="A692" s="18"/>
      <c r="B692" s="18"/>
      <c r="C692" s="18"/>
      <c r="D692" s="18" t="s">
        <v>889</v>
      </c>
      <c r="E692" s="19" t="s">
        <v>888</v>
      </c>
      <c r="F692" s="9">
        <f>Source!AU556</f>
        <v>10</v>
      </c>
      <c r="G692" s="21"/>
      <c r="H692" s="20"/>
      <c r="I692" s="9"/>
      <c r="J692" s="9"/>
      <c r="K692" s="21">
        <f>SUM(T687:T691)</f>
        <v>115.83</v>
      </c>
      <c r="L692" s="21"/>
    </row>
    <row r="693" spans="1:22" ht="14.25" x14ac:dyDescent="0.2">
      <c r="A693" s="18"/>
      <c r="B693" s="18"/>
      <c r="C693" s="18"/>
      <c r="D693" s="18" t="s">
        <v>890</v>
      </c>
      <c r="E693" s="19" t="s">
        <v>891</v>
      </c>
      <c r="F693" s="9">
        <f>Source!AQ556</f>
        <v>14.58</v>
      </c>
      <c r="G693" s="21"/>
      <c r="H693" s="20" t="str">
        <f>Source!DI556</f>
        <v/>
      </c>
      <c r="I693" s="9">
        <f>Source!AV556</f>
        <v>1</v>
      </c>
      <c r="J693" s="9"/>
      <c r="K693" s="21"/>
      <c r="L693" s="21">
        <f>Source!U556</f>
        <v>2.163672</v>
      </c>
    </row>
    <row r="694" spans="1:22" ht="15" x14ac:dyDescent="0.25">
      <c r="A694" s="24"/>
      <c r="B694" s="24"/>
      <c r="C694" s="24"/>
      <c r="D694" s="24"/>
      <c r="E694" s="24"/>
      <c r="F694" s="24"/>
      <c r="G694" s="24"/>
      <c r="H694" s="24"/>
      <c r="I694" s="24"/>
      <c r="J694" s="41">
        <f>K689+K690+K691+K692</f>
        <v>2087.6999999999998</v>
      </c>
      <c r="K694" s="41"/>
      <c r="L694" s="25">
        <f>IF(Source!I556&lt;&gt;0, ROUND(J694/Source!I556, 2), 0)</f>
        <v>14068.06</v>
      </c>
      <c r="P694" s="23">
        <f>J694</f>
        <v>2087.6999999999998</v>
      </c>
    </row>
    <row r="695" spans="1:22" ht="71.25" x14ac:dyDescent="0.2">
      <c r="A695" s="18">
        <v>76</v>
      </c>
      <c r="B695" s="18">
        <v>76</v>
      </c>
      <c r="C695" s="18" t="str">
        <f>Source!F560</f>
        <v>1.21-2103-9-5/1</v>
      </c>
      <c r="D695" s="18" t="str">
        <f>Source!G560</f>
        <v>Техническое обслуживание силовых сетей, проложенных по кирпичным и бетонным основаниям, провод сечением 3х10-16 мм2  //  сеч. 5х16; 5х10</v>
      </c>
      <c r="E695" s="19" t="str">
        <f>Source!H560</f>
        <v>100 м</v>
      </c>
      <c r="F695" s="9">
        <f>Source!I560</f>
        <v>1.3942000000000001</v>
      </c>
      <c r="G695" s="21"/>
      <c r="H695" s="20"/>
      <c r="I695" s="9"/>
      <c r="J695" s="9"/>
      <c r="K695" s="21"/>
      <c r="L695" s="21"/>
      <c r="Q695">
        <f>ROUND((Source!BZ560/100)*ROUND((Source!AF560*Source!AV560)*Source!I560, 2), 2)</f>
        <v>6206.53</v>
      </c>
      <c r="R695">
        <f>Source!X560</f>
        <v>6206.53</v>
      </c>
      <c r="S695">
        <f>ROUND((Source!CA560/100)*ROUND((Source!AF560*Source!AV560)*Source!I560, 2), 2)</f>
        <v>886.65</v>
      </c>
      <c r="T695">
        <f>Source!Y560</f>
        <v>886.65</v>
      </c>
      <c r="U695">
        <f>ROUND((175/100)*ROUND((Source!AE560*Source!AV560)*Source!I560, 2), 2)</f>
        <v>0</v>
      </c>
      <c r="V695">
        <f>ROUND((108/100)*ROUND(Source!CS560*Source!I560, 2), 2)</f>
        <v>0</v>
      </c>
    </row>
    <row r="696" spans="1:22" x14ac:dyDescent="0.2">
      <c r="D696" s="22" t="str">
        <f>"Объем: "&amp;Source!I560&amp;"=(6779+"&amp;"192)*"&amp;"0,2*"&amp;"0,1/"&amp;"100"</f>
        <v>Объем: 1,3942=(6779+192)*0,2*0,1/100</v>
      </c>
    </row>
    <row r="697" spans="1:22" ht="14.25" x14ac:dyDescent="0.2">
      <c r="A697" s="18"/>
      <c r="B697" s="18"/>
      <c r="C697" s="18"/>
      <c r="D697" s="18" t="s">
        <v>884</v>
      </c>
      <c r="E697" s="19"/>
      <c r="F697" s="9"/>
      <c r="G697" s="21">
        <f>Source!AO560</f>
        <v>6359.54</v>
      </c>
      <c r="H697" s="20" t="str">
        <f>Source!DG560</f>
        <v/>
      </c>
      <c r="I697" s="9">
        <f>Source!AV560</f>
        <v>1</v>
      </c>
      <c r="J697" s="9">
        <f>IF(Source!BA560&lt;&gt; 0, Source!BA560, 1)</f>
        <v>1</v>
      </c>
      <c r="K697" s="21">
        <f>Source!S560</f>
        <v>8866.4699999999993</v>
      </c>
      <c r="L697" s="21"/>
    </row>
    <row r="698" spans="1:22" ht="14.25" x14ac:dyDescent="0.2">
      <c r="A698" s="18"/>
      <c r="B698" s="18"/>
      <c r="C698" s="18"/>
      <c r="D698" s="18" t="s">
        <v>886</v>
      </c>
      <c r="E698" s="19"/>
      <c r="F698" s="9"/>
      <c r="G698" s="21">
        <f>Source!AL560</f>
        <v>15.76</v>
      </c>
      <c r="H698" s="20" t="str">
        <f>Source!DD560</f>
        <v/>
      </c>
      <c r="I698" s="9">
        <f>Source!AW560</f>
        <v>1</v>
      </c>
      <c r="J698" s="9">
        <f>IF(Source!BC560&lt;&gt; 0, Source!BC560, 1)</f>
        <v>1</v>
      </c>
      <c r="K698" s="21">
        <f>Source!P560</f>
        <v>21.97</v>
      </c>
      <c r="L698" s="21"/>
    </row>
    <row r="699" spans="1:22" ht="14.25" x14ac:dyDescent="0.2">
      <c r="A699" s="18"/>
      <c r="B699" s="18"/>
      <c r="C699" s="18"/>
      <c r="D699" s="18" t="s">
        <v>887</v>
      </c>
      <c r="E699" s="19" t="s">
        <v>888</v>
      </c>
      <c r="F699" s="9">
        <f>Source!AT560</f>
        <v>70</v>
      </c>
      <c r="G699" s="21"/>
      <c r="H699" s="20"/>
      <c r="I699" s="9"/>
      <c r="J699" s="9"/>
      <c r="K699" s="21">
        <f>SUM(R695:R698)</f>
        <v>6206.53</v>
      </c>
      <c r="L699" s="21"/>
    </row>
    <row r="700" spans="1:22" ht="14.25" x14ac:dyDescent="0.2">
      <c r="A700" s="18"/>
      <c r="B700" s="18"/>
      <c r="C700" s="18"/>
      <c r="D700" s="18" t="s">
        <v>889</v>
      </c>
      <c r="E700" s="19" t="s">
        <v>888</v>
      </c>
      <c r="F700" s="9">
        <f>Source!AU560</f>
        <v>10</v>
      </c>
      <c r="G700" s="21"/>
      <c r="H700" s="20"/>
      <c r="I700" s="9"/>
      <c r="J700" s="9"/>
      <c r="K700" s="21">
        <f>SUM(T695:T699)</f>
        <v>886.65</v>
      </c>
      <c r="L700" s="21"/>
    </row>
    <row r="701" spans="1:22" ht="14.25" x14ac:dyDescent="0.2">
      <c r="A701" s="18"/>
      <c r="B701" s="18"/>
      <c r="C701" s="18"/>
      <c r="D701" s="18" t="s">
        <v>890</v>
      </c>
      <c r="E701" s="19" t="s">
        <v>891</v>
      </c>
      <c r="F701" s="9">
        <f>Source!AQ560</f>
        <v>11.88</v>
      </c>
      <c r="G701" s="21"/>
      <c r="H701" s="20" t="str">
        <f>Source!DI560</f>
        <v/>
      </c>
      <c r="I701" s="9">
        <f>Source!AV560</f>
        <v>1</v>
      </c>
      <c r="J701" s="9"/>
      <c r="K701" s="21"/>
      <c r="L701" s="21">
        <f>Source!U560</f>
        <v>16.563096000000002</v>
      </c>
    </row>
    <row r="702" spans="1:22" ht="15" x14ac:dyDescent="0.25">
      <c r="A702" s="24"/>
      <c r="B702" s="24"/>
      <c r="C702" s="24"/>
      <c r="D702" s="24"/>
      <c r="E702" s="24"/>
      <c r="F702" s="24"/>
      <c r="G702" s="24"/>
      <c r="H702" s="24"/>
      <c r="I702" s="24"/>
      <c r="J702" s="41">
        <f>K697+K698+K699+K700</f>
        <v>15981.619999999997</v>
      </c>
      <c r="K702" s="41"/>
      <c r="L702" s="25">
        <f>IF(Source!I560&lt;&gt;0, ROUND(J702/Source!I560, 2), 0)</f>
        <v>11462.93</v>
      </c>
      <c r="P702" s="23">
        <f>J702</f>
        <v>15981.619999999997</v>
      </c>
    </row>
    <row r="703" spans="1:22" ht="71.25" x14ac:dyDescent="0.2">
      <c r="A703" s="18">
        <v>77</v>
      </c>
      <c r="B703" s="18">
        <v>77</v>
      </c>
      <c r="C703" s="18" t="str">
        <f>Source!F562</f>
        <v>1.21-2103-9-3/1</v>
      </c>
      <c r="D703" s="18" t="str">
        <f>Source!G562</f>
        <v>Техническое обслуживание силовых сетей, проложенных по кирпичным и бетонным основаниям, провод сечением 4х1,5-6 мм2  //  сеч. 4х1,5; 4х2,5; 5х1,5; 5х2,5; 5х4; 5х6</v>
      </c>
      <c r="E703" s="19" t="str">
        <f>Source!H562</f>
        <v>100 м</v>
      </c>
      <c r="F703" s="9">
        <f>Source!I562</f>
        <v>0.58540000000000003</v>
      </c>
      <c r="G703" s="21"/>
      <c r="H703" s="20"/>
      <c r="I703" s="9"/>
      <c r="J703" s="9"/>
      <c r="K703" s="21"/>
      <c r="L703" s="21"/>
      <c r="Q703">
        <f>ROUND((Source!BZ562/100)*ROUND((Source!AF562*Source!AV562)*Source!I562, 2), 2)</f>
        <v>2461.2399999999998</v>
      </c>
      <c r="R703">
        <f>Source!X562</f>
        <v>2461.2399999999998</v>
      </c>
      <c r="S703">
        <f>ROUND((Source!CA562/100)*ROUND((Source!AF562*Source!AV562)*Source!I562, 2), 2)</f>
        <v>351.61</v>
      </c>
      <c r="T703">
        <f>Source!Y562</f>
        <v>351.61</v>
      </c>
      <c r="U703">
        <f>ROUND((175/100)*ROUND((Source!AE562*Source!AV562)*Source!I562, 2), 2)</f>
        <v>0</v>
      </c>
      <c r="V703">
        <f>ROUND((108/100)*ROUND(Source!CS562*Source!I562, 2), 2)</f>
        <v>0</v>
      </c>
    </row>
    <row r="704" spans="1:22" ht="38.25" x14ac:dyDescent="0.2">
      <c r="D704" s="22" t="str">
        <f>"Объем: "&amp;Source!I562&amp;"=(40+"&amp;"15+"&amp;"887+"&amp;"43+"&amp;"1547+"&amp;"395)*"&amp;"0,2*"&amp;"0,1/"&amp;"100"</f>
        <v>Объем: 0,5854=(40+15+887+43+1547+395)*0,2*0,1/100</v>
      </c>
    </row>
    <row r="705" spans="1:22" ht="14.25" x14ac:dyDescent="0.2">
      <c r="A705" s="18"/>
      <c r="B705" s="18"/>
      <c r="C705" s="18"/>
      <c r="D705" s="18" t="s">
        <v>884</v>
      </c>
      <c r="E705" s="19"/>
      <c r="F705" s="9"/>
      <c r="G705" s="21">
        <f>Source!AO562</f>
        <v>6006.24</v>
      </c>
      <c r="H705" s="20" t="str">
        <f>Source!DG562</f>
        <v/>
      </c>
      <c r="I705" s="9">
        <f>Source!AV562</f>
        <v>1</v>
      </c>
      <c r="J705" s="9">
        <f>IF(Source!BA562&lt;&gt; 0, Source!BA562, 1)</f>
        <v>1</v>
      </c>
      <c r="K705" s="21">
        <f>Source!S562</f>
        <v>3516.05</v>
      </c>
      <c r="L705" s="21"/>
    </row>
    <row r="706" spans="1:22" ht="14.25" x14ac:dyDescent="0.2">
      <c r="A706" s="18"/>
      <c r="B706" s="18"/>
      <c r="C706" s="18"/>
      <c r="D706" s="18" t="s">
        <v>886</v>
      </c>
      <c r="E706" s="19"/>
      <c r="F706" s="9"/>
      <c r="G706" s="21">
        <f>Source!AL562</f>
        <v>14.63</v>
      </c>
      <c r="H706" s="20" t="str">
        <f>Source!DD562</f>
        <v/>
      </c>
      <c r="I706" s="9">
        <f>Source!AW562</f>
        <v>1</v>
      </c>
      <c r="J706" s="9">
        <f>IF(Source!BC562&lt;&gt; 0, Source!BC562, 1)</f>
        <v>1</v>
      </c>
      <c r="K706" s="21">
        <f>Source!P562</f>
        <v>8.56</v>
      </c>
      <c r="L706" s="21"/>
    </row>
    <row r="707" spans="1:22" ht="14.25" x14ac:dyDescent="0.2">
      <c r="A707" s="18"/>
      <c r="B707" s="18"/>
      <c r="C707" s="18"/>
      <c r="D707" s="18" t="s">
        <v>887</v>
      </c>
      <c r="E707" s="19" t="s">
        <v>888</v>
      </c>
      <c r="F707" s="9">
        <f>Source!AT562</f>
        <v>70</v>
      </c>
      <c r="G707" s="21"/>
      <c r="H707" s="20"/>
      <c r="I707" s="9"/>
      <c r="J707" s="9"/>
      <c r="K707" s="21">
        <f>SUM(R703:R706)</f>
        <v>2461.2399999999998</v>
      </c>
      <c r="L707" s="21"/>
    </row>
    <row r="708" spans="1:22" ht="14.25" x14ac:dyDescent="0.2">
      <c r="A708" s="18"/>
      <c r="B708" s="18"/>
      <c r="C708" s="18"/>
      <c r="D708" s="18" t="s">
        <v>889</v>
      </c>
      <c r="E708" s="19" t="s">
        <v>888</v>
      </c>
      <c r="F708" s="9">
        <f>Source!AU562</f>
        <v>10</v>
      </c>
      <c r="G708" s="21"/>
      <c r="H708" s="20"/>
      <c r="I708" s="9"/>
      <c r="J708" s="9"/>
      <c r="K708" s="21">
        <f>SUM(T703:T707)</f>
        <v>351.61</v>
      </c>
      <c r="L708" s="21"/>
    </row>
    <row r="709" spans="1:22" ht="14.25" x14ac:dyDescent="0.2">
      <c r="A709" s="18"/>
      <c r="B709" s="18"/>
      <c r="C709" s="18"/>
      <c r="D709" s="18" t="s">
        <v>890</v>
      </c>
      <c r="E709" s="19" t="s">
        <v>891</v>
      </c>
      <c r="F709" s="9">
        <f>Source!AQ562</f>
        <v>11.22</v>
      </c>
      <c r="G709" s="21"/>
      <c r="H709" s="20" t="str">
        <f>Source!DI562</f>
        <v/>
      </c>
      <c r="I709" s="9">
        <f>Source!AV562</f>
        <v>1</v>
      </c>
      <c r="J709" s="9"/>
      <c r="K709" s="21"/>
      <c r="L709" s="21">
        <f>Source!U562</f>
        <v>6.568188000000001</v>
      </c>
    </row>
    <row r="710" spans="1:22" ht="15" x14ac:dyDescent="0.25">
      <c r="A710" s="24"/>
      <c r="B710" s="24"/>
      <c r="C710" s="24"/>
      <c r="D710" s="24"/>
      <c r="E710" s="24"/>
      <c r="F710" s="24"/>
      <c r="G710" s="24"/>
      <c r="H710" s="24"/>
      <c r="I710" s="24"/>
      <c r="J710" s="41">
        <f>K705+K706+K707+K708</f>
        <v>6337.46</v>
      </c>
      <c r="K710" s="41"/>
      <c r="L710" s="25">
        <f>IF(Source!I562&lt;&gt;0, ROUND(J710/Source!I562, 2), 0)</f>
        <v>10825.86</v>
      </c>
      <c r="P710" s="23">
        <f>J710</f>
        <v>6337.46</v>
      </c>
    </row>
    <row r="711" spans="1:22" ht="57" x14ac:dyDescent="0.2">
      <c r="A711" s="18">
        <v>78</v>
      </c>
      <c r="B711" s="18">
        <v>78</v>
      </c>
      <c r="C711" s="18" t="str">
        <f>Source!F564</f>
        <v>1.21-2103-9-7/1</v>
      </c>
      <c r="D711" s="18" t="str">
        <f>Source!G564</f>
        <v>Техническое обслуживание силовых сетей, проложенных по кирпичным и бетонным основаниям, провод сечением 3х25-35 мм2</v>
      </c>
      <c r="E711" s="19" t="str">
        <f>Source!H564</f>
        <v>100 м</v>
      </c>
      <c r="F711" s="9">
        <f>Source!I564</f>
        <v>0.30659999999999998</v>
      </c>
      <c r="G711" s="21"/>
      <c r="H711" s="20"/>
      <c r="I711" s="9"/>
      <c r="J711" s="9"/>
      <c r="K711" s="21"/>
      <c r="L711" s="21"/>
      <c r="Q711">
        <f>ROUND((Source!BZ564/100)*ROUND((Source!AF564*Source!AV564)*Source!I564, 2), 2)</f>
        <v>1675.09</v>
      </c>
      <c r="R711">
        <f>Source!X564</f>
        <v>1675.09</v>
      </c>
      <c r="S711">
        <f>ROUND((Source!CA564/100)*ROUND((Source!AF564*Source!AV564)*Source!I564, 2), 2)</f>
        <v>239.3</v>
      </c>
      <c r="T711">
        <f>Source!Y564</f>
        <v>239.3</v>
      </c>
      <c r="U711">
        <f>ROUND((175/100)*ROUND((Source!AE564*Source!AV564)*Source!I564, 2), 2)</f>
        <v>0</v>
      </c>
      <c r="V711">
        <f>ROUND((108/100)*ROUND(Source!CS564*Source!I564, 2), 2)</f>
        <v>0</v>
      </c>
    </row>
    <row r="712" spans="1:22" x14ac:dyDescent="0.2">
      <c r="D712" s="22" t="str">
        <f>"Объем: "&amp;Source!I564&amp;"=1533*"&amp;"0,2*"&amp;"0,1/"&amp;"100"</f>
        <v>Объем: 0,3066=1533*0,2*0,1/100</v>
      </c>
    </row>
    <row r="713" spans="1:22" ht="14.25" x14ac:dyDescent="0.2">
      <c r="A713" s="18"/>
      <c r="B713" s="18"/>
      <c r="C713" s="18"/>
      <c r="D713" s="18" t="s">
        <v>884</v>
      </c>
      <c r="E713" s="19"/>
      <c r="F713" s="9"/>
      <c r="G713" s="21">
        <f>Source!AO564</f>
        <v>7804.89</v>
      </c>
      <c r="H713" s="20" t="str">
        <f>Source!DG564</f>
        <v/>
      </c>
      <c r="I713" s="9">
        <f>Source!AV564</f>
        <v>1</v>
      </c>
      <c r="J713" s="9">
        <f>IF(Source!BA564&lt;&gt; 0, Source!BA564, 1)</f>
        <v>1</v>
      </c>
      <c r="K713" s="21">
        <f>Source!S564</f>
        <v>2392.98</v>
      </c>
      <c r="L713" s="21"/>
    </row>
    <row r="714" spans="1:22" ht="14.25" x14ac:dyDescent="0.2">
      <c r="A714" s="18"/>
      <c r="B714" s="18"/>
      <c r="C714" s="18"/>
      <c r="D714" s="18" t="s">
        <v>886</v>
      </c>
      <c r="E714" s="19"/>
      <c r="F714" s="9"/>
      <c r="G714" s="21">
        <f>Source!AL564</f>
        <v>19.13</v>
      </c>
      <c r="H714" s="20" t="str">
        <f>Source!DD564</f>
        <v/>
      </c>
      <c r="I714" s="9">
        <f>Source!AW564</f>
        <v>1</v>
      </c>
      <c r="J714" s="9">
        <f>IF(Source!BC564&lt;&gt; 0, Source!BC564, 1)</f>
        <v>1</v>
      </c>
      <c r="K714" s="21">
        <f>Source!P564</f>
        <v>5.87</v>
      </c>
      <c r="L714" s="21"/>
    </row>
    <row r="715" spans="1:22" ht="14.25" x14ac:dyDescent="0.2">
      <c r="A715" s="18"/>
      <c r="B715" s="18"/>
      <c r="C715" s="18"/>
      <c r="D715" s="18" t="s">
        <v>887</v>
      </c>
      <c r="E715" s="19" t="s">
        <v>888</v>
      </c>
      <c r="F715" s="9">
        <f>Source!AT564</f>
        <v>70</v>
      </c>
      <c r="G715" s="21"/>
      <c r="H715" s="20"/>
      <c r="I715" s="9"/>
      <c r="J715" s="9"/>
      <c r="K715" s="21">
        <f>SUM(R711:R714)</f>
        <v>1675.09</v>
      </c>
      <c r="L715" s="21"/>
    </row>
    <row r="716" spans="1:22" ht="14.25" x14ac:dyDescent="0.2">
      <c r="A716" s="18"/>
      <c r="B716" s="18"/>
      <c r="C716" s="18"/>
      <c r="D716" s="18" t="s">
        <v>889</v>
      </c>
      <c r="E716" s="19" t="s">
        <v>888</v>
      </c>
      <c r="F716" s="9">
        <f>Source!AU564</f>
        <v>10</v>
      </c>
      <c r="G716" s="21"/>
      <c r="H716" s="20"/>
      <c r="I716" s="9"/>
      <c r="J716" s="9"/>
      <c r="K716" s="21">
        <f>SUM(T711:T715)</f>
        <v>239.3</v>
      </c>
      <c r="L716" s="21"/>
    </row>
    <row r="717" spans="1:22" ht="14.25" x14ac:dyDescent="0.2">
      <c r="A717" s="18"/>
      <c r="B717" s="18"/>
      <c r="C717" s="18"/>
      <c r="D717" s="18" t="s">
        <v>890</v>
      </c>
      <c r="E717" s="19" t="s">
        <v>891</v>
      </c>
      <c r="F717" s="9">
        <f>Source!AQ564</f>
        <v>14.58</v>
      </c>
      <c r="G717" s="21"/>
      <c r="H717" s="20" t="str">
        <f>Source!DI564</f>
        <v/>
      </c>
      <c r="I717" s="9">
        <f>Source!AV564</f>
        <v>1</v>
      </c>
      <c r="J717" s="9"/>
      <c r="K717" s="21"/>
      <c r="L717" s="21">
        <f>Source!U564</f>
        <v>4.4702279999999996</v>
      </c>
    </row>
    <row r="718" spans="1:22" ht="15" x14ac:dyDescent="0.25">
      <c r="A718" s="24"/>
      <c r="B718" s="24"/>
      <c r="C718" s="24"/>
      <c r="D718" s="24"/>
      <c r="E718" s="24"/>
      <c r="F718" s="24"/>
      <c r="G718" s="24"/>
      <c r="H718" s="24"/>
      <c r="I718" s="24"/>
      <c r="J718" s="41">
        <f>K713+K714+K715+K716</f>
        <v>4313.24</v>
      </c>
      <c r="K718" s="41"/>
      <c r="L718" s="25">
        <f>IF(Source!I564&lt;&gt;0, ROUND(J718/Source!I564, 2), 0)</f>
        <v>14067.97</v>
      </c>
      <c r="P718" s="23">
        <f>J718</f>
        <v>4313.24</v>
      </c>
    </row>
    <row r="719" spans="1:22" ht="71.25" x14ac:dyDescent="0.2">
      <c r="A719" s="18">
        <v>79</v>
      </c>
      <c r="B719" s="18">
        <v>79</v>
      </c>
      <c r="C719" s="18" t="str">
        <f>Source!F566</f>
        <v>1.21-2103-9-5/1</v>
      </c>
      <c r="D719" s="18" t="str">
        <f>Source!G566</f>
        <v>Техническое обслуживание силовых сетей, проложенных по кирпичным и бетонным основаниям, провод сечением 3х10-16 мм2  //  сеч. 3х16; 3х10</v>
      </c>
      <c r="E719" s="19" t="str">
        <f>Source!H566</f>
        <v>100 м</v>
      </c>
      <c r="F719" s="9">
        <f>Source!I566</f>
        <v>2.1600000000000001E-2</v>
      </c>
      <c r="G719" s="21"/>
      <c r="H719" s="20"/>
      <c r="I719" s="9"/>
      <c r="J719" s="9"/>
      <c r="K719" s="21"/>
      <c r="L719" s="21"/>
      <c r="Q719">
        <f>ROUND((Source!BZ566/100)*ROUND((Source!AF566*Source!AV566)*Source!I566, 2), 2)</f>
        <v>96.16</v>
      </c>
      <c r="R719">
        <f>Source!X566</f>
        <v>96.16</v>
      </c>
      <c r="S719">
        <f>ROUND((Source!CA566/100)*ROUND((Source!AF566*Source!AV566)*Source!I566, 2), 2)</f>
        <v>13.74</v>
      </c>
      <c r="T719">
        <f>Source!Y566</f>
        <v>13.74</v>
      </c>
      <c r="U719">
        <f>ROUND((175/100)*ROUND((Source!AE566*Source!AV566)*Source!I566, 2), 2)</f>
        <v>0</v>
      </c>
      <c r="V719">
        <f>ROUND((108/100)*ROUND(Source!CS566*Source!I566, 2), 2)</f>
        <v>0</v>
      </c>
    </row>
    <row r="720" spans="1:22" x14ac:dyDescent="0.2">
      <c r="D720" s="22" t="str">
        <f>"Объем: "&amp;Source!I566&amp;"=(54+"&amp;"54)*"&amp;"0,2*"&amp;"0,1/"&amp;"100"</f>
        <v>Объем: 0,0216=(54+54)*0,2*0,1/100</v>
      </c>
    </row>
    <row r="721" spans="1:22" ht="14.25" x14ac:dyDescent="0.2">
      <c r="A721" s="18"/>
      <c r="B721" s="18"/>
      <c r="C721" s="18"/>
      <c r="D721" s="18" t="s">
        <v>884</v>
      </c>
      <c r="E721" s="19"/>
      <c r="F721" s="9"/>
      <c r="G721" s="21">
        <f>Source!AO566</f>
        <v>6359.54</v>
      </c>
      <c r="H721" s="20" t="str">
        <f>Source!DG566</f>
        <v/>
      </c>
      <c r="I721" s="9">
        <f>Source!AV566</f>
        <v>1</v>
      </c>
      <c r="J721" s="9">
        <f>IF(Source!BA566&lt;&gt; 0, Source!BA566, 1)</f>
        <v>1</v>
      </c>
      <c r="K721" s="21">
        <f>Source!S566</f>
        <v>137.37</v>
      </c>
      <c r="L721" s="21"/>
    </row>
    <row r="722" spans="1:22" ht="14.25" x14ac:dyDescent="0.2">
      <c r="A722" s="18"/>
      <c r="B722" s="18"/>
      <c r="C722" s="18"/>
      <c r="D722" s="18" t="s">
        <v>886</v>
      </c>
      <c r="E722" s="19"/>
      <c r="F722" s="9"/>
      <c r="G722" s="21">
        <f>Source!AL566</f>
        <v>15.76</v>
      </c>
      <c r="H722" s="20" t="str">
        <f>Source!DD566</f>
        <v/>
      </c>
      <c r="I722" s="9">
        <f>Source!AW566</f>
        <v>1</v>
      </c>
      <c r="J722" s="9">
        <f>IF(Source!BC566&lt;&gt; 0, Source!BC566, 1)</f>
        <v>1</v>
      </c>
      <c r="K722" s="21">
        <f>Source!P566</f>
        <v>0.34</v>
      </c>
      <c r="L722" s="21"/>
    </row>
    <row r="723" spans="1:22" ht="14.25" x14ac:dyDescent="0.2">
      <c r="A723" s="18"/>
      <c r="B723" s="18"/>
      <c r="C723" s="18"/>
      <c r="D723" s="18" t="s">
        <v>887</v>
      </c>
      <c r="E723" s="19" t="s">
        <v>888</v>
      </c>
      <c r="F723" s="9">
        <f>Source!AT566</f>
        <v>70</v>
      </c>
      <c r="G723" s="21"/>
      <c r="H723" s="20"/>
      <c r="I723" s="9"/>
      <c r="J723" s="9"/>
      <c r="K723" s="21">
        <f>SUM(R719:R722)</f>
        <v>96.16</v>
      </c>
      <c r="L723" s="21"/>
    </row>
    <row r="724" spans="1:22" ht="14.25" x14ac:dyDescent="0.2">
      <c r="A724" s="18"/>
      <c r="B724" s="18"/>
      <c r="C724" s="18"/>
      <c r="D724" s="18" t="s">
        <v>889</v>
      </c>
      <c r="E724" s="19" t="s">
        <v>888</v>
      </c>
      <c r="F724" s="9">
        <f>Source!AU566</f>
        <v>10</v>
      </c>
      <c r="G724" s="21"/>
      <c r="H724" s="20"/>
      <c r="I724" s="9"/>
      <c r="J724" s="9"/>
      <c r="K724" s="21">
        <f>SUM(T719:T723)</f>
        <v>13.74</v>
      </c>
      <c r="L724" s="21"/>
    </row>
    <row r="725" spans="1:22" ht="14.25" x14ac:dyDescent="0.2">
      <c r="A725" s="18"/>
      <c r="B725" s="18"/>
      <c r="C725" s="18"/>
      <c r="D725" s="18" t="s">
        <v>890</v>
      </c>
      <c r="E725" s="19" t="s">
        <v>891</v>
      </c>
      <c r="F725" s="9">
        <f>Source!AQ566</f>
        <v>11.88</v>
      </c>
      <c r="G725" s="21"/>
      <c r="H725" s="20" t="str">
        <f>Source!DI566</f>
        <v/>
      </c>
      <c r="I725" s="9">
        <f>Source!AV566</f>
        <v>1</v>
      </c>
      <c r="J725" s="9"/>
      <c r="K725" s="21"/>
      <c r="L725" s="21">
        <f>Source!U566</f>
        <v>0.256608</v>
      </c>
    </row>
    <row r="726" spans="1:22" ht="15" x14ac:dyDescent="0.25">
      <c r="A726" s="24"/>
      <c r="B726" s="24"/>
      <c r="C726" s="24"/>
      <c r="D726" s="24"/>
      <c r="E726" s="24"/>
      <c r="F726" s="24"/>
      <c r="G726" s="24"/>
      <c r="H726" s="24"/>
      <c r="I726" s="24"/>
      <c r="J726" s="41">
        <f>K721+K722+K723+K724</f>
        <v>247.61</v>
      </c>
      <c r="K726" s="41"/>
      <c r="L726" s="25">
        <f>IF(Source!I566&lt;&gt;0, ROUND(J726/Source!I566, 2), 0)</f>
        <v>11463.43</v>
      </c>
      <c r="P726" s="23">
        <f>J726</f>
        <v>247.61</v>
      </c>
    </row>
    <row r="727" spans="1:22" ht="71.25" x14ac:dyDescent="0.2">
      <c r="A727" s="18">
        <v>80</v>
      </c>
      <c r="B727" s="18">
        <v>80</v>
      </c>
      <c r="C727" s="18" t="str">
        <f>Source!F568</f>
        <v>1.21-2103-9-2/1</v>
      </c>
      <c r="D727" s="18" t="str">
        <f>Source!G568</f>
        <v>Техническое обслуживание силовых сетей, проложенных по кирпичным и бетонным основаниям, провод сечением 3х1,5-6 мм2  //  сеч. 3х6; 3х4; 3х2,5; 3х1,5</v>
      </c>
      <c r="E727" s="19" t="str">
        <f>Source!H568</f>
        <v>100 м</v>
      </c>
      <c r="F727" s="9">
        <f>Source!I568</f>
        <v>1.242</v>
      </c>
      <c r="G727" s="21"/>
      <c r="H727" s="20"/>
      <c r="I727" s="9"/>
      <c r="J727" s="9"/>
      <c r="K727" s="21"/>
      <c r="L727" s="21"/>
      <c r="Q727">
        <f>ROUND((Source!BZ568/100)*ROUND((Source!AF568*Source!AV568)*Source!I568, 2), 2)</f>
        <v>4654.03</v>
      </c>
      <c r="R727">
        <f>Source!X568</f>
        <v>4654.03</v>
      </c>
      <c r="S727">
        <f>ROUND((Source!CA568/100)*ROUND((Source!AF568*Source!AV568)*Source!I568, 2), 2)</f>
        <v>664.86</v>
      </c>
      <c r="T727">
        <f>Source!Y568</f>
        <v>664.86</v>
      </c>
      <c r="U727">
        <f>ROUND((175/100)*ROUND((Source!AE568*Source!AV568)*Source!I568, 2), 2)</f>
        <v>0</v>
      </c>
      <c r="V727">
        <f>ROUND((108/100)*ROUND(Source!CS568*Source!I568, 2), 2)</f>
        <v>0</v>
      </c>
    </row>
    <row r="728" spans="1:22" ht="25.5" x14ac:dyDescent="0.2">
      <c r="D728" s="22" t="str">
        <f>"Объем: "&amp;Source!I568&amp;"=(209+"&amp;"159+"&amp;"3045+"&amp;"2797)*"&amp;"0,2*"&amp;"0,1/"&amp;"100"</f>
        <v>Объем: 1,242=(209+159+3045+2797)*0,2*0,1/100</v>
      </c>
    </row>
    <row r="729" spans="1:22" ht="14.25" x14ac:dyDescent="0.2">
      <c r="A729" s="18"/>
      <c r="B729" s="18"/>
      <c r="C729" s="18"/>
      <c r="D729" s="18" t="s">
        <v>884</v>
      </c>
      <c r="E729" s="19"/>
      <c r="F729" s="9"/>
      <c r="G729" s="21">
        <f>Source!AO568</f>
        <v>5353.15</v>
      </c>
      <c r="H729" s="20" t="str">
        <f>Source!DG568</f>
        <v/>
      </c>
      <c r="I729" s="9">
        <f>Source!AV568</f>
        <v>1</v>
      </c>
      <c r="J729" s="9">
        <f>IF(Source!BA568&lt;&gt; 0, Source!BA568, 1)</f>
        <v>1</v>
      </c>
      <c r="K729" s="21">
        <f>Source!S568</f>
        <v>6648.61</v>
      </c>
      <c r="L729" s="21"/>
    </row>
    <row r="730" spans="1:22" ht="14.25" x14ac:dyDescent="0.2">
      <c r="A730" s="18"/>
      <c r="B730" s="18"/>
      <c r="C730" s="18"/>
      <c r="D730" s="18" t="s">
        <v>886</v>
      </c>
      <c r="E730" s="19"/>
      <c r="F730" s="9"/>
      <c r="G730" s="21">
        <f>Source!AL568</f>
        <v>22.51</v>
      </c>
      <c r="H730" s="20" t="str">
        <f>Source!DD568</f>
        <v/>
      </c>
      <c r="I730" s="9">
        <f>Source!AW568</f>
        <v>1</v>
      </c>
      <c r="J730" s="9">
        <f>IF(Source!BC568&lt;&gt; 0, Source!BC568, 1)</f>
        <v>1</v>
      </c>
      <c r="K730" s="21">
        <f>Source!P568</f>
        <v>27.96</v>
      </c>
      <c r="L730" s="21"/>
    </row>
    <row r="731" spans="1:22" ht="14.25" x14ac:dyDescent="0.2">
      <c r="A731" s="18"/>
      <c r="B731" s="18"/>
      <c r="C731" s="18"/>
      <c r="D731" s="18" t="s">
        <v>887</v>
      </c>
      <c r="E731" s="19" t="s">
        <v>888</v>
      </c>
      <c r="F731" s="9">
        <f>Source!AT568</f>
        <v>70</v>
      </c>
      <c r="G731" s="21"/>
      <c r="H731" s="20"/>
      <c r="I731" s="9"/>
      <c r="J731" s="9"/>
      <c r="K731" s="21">
        <f>SUM(R727:R730)</f>
        <v>4654.03</v>
      </c>
      <c r="L731" s="21"/>
    </row>
    <row r="732" spans="1:22" ht="14.25" x14ac:dyDescent="0.2">
      <c r="A732" s="18"/>
      <c r="B732" s="18"/>
      <c r="C732" s="18"/>
      <c r="D732" s="18" t="s">
        <v>889</v>
      </c>
      <c r="E732" s="19" t="s">
        <v>888</v>
      </c>
      <c r="F732" s="9">
        <f>Source!AU568</f>
        <v>10</v>
      </c>
      <c r="G732" s="21"/>
      <c r="H732" s="20"/>
      <c r="I732" s="9"/>
      <c r="J732" s="9"/>
      <c r="K732" s="21">
        <f>SUM(T727:T731)</f>
        <v>664.86</v>
      </c>
      <c r="L732" s="21"/>
    </row>
    <row r="733" spans="1:22" ht="14.25" x14ac:dyDescent="0.2">
      <c r="A733" s="18"/>
      <c r="B733" s="18"/>
      <c r="C733" s="18"/>
      <c r="D733" s="18" t="s">
        <v>890</v>
      </c>
      <c r="E733" s="19" t="s">
        <v>891</v>
      </c>
      <c r="F733" s="9">
        <f>Source!AQ568</f>
        <v>10</v>
      </c>
      <c r="G733" s="21"/>
      <c r="H733" s="20" t="str">
        <f>Source!DI568</f>
        <v/>
      </c>
      <c r="I733" s="9">
        <f>Source!AV568</f>
        <v>1</v>
      </c>
      <c r="J733" s="9"/>
      <c r="K733" s="21"/>
      <c r="L733" s="21">
        <f>Source!U568</f>
        <v>12.42</v>
      </c>
    </row>
    <row r="734" spans="1:22" ht="15" x14ac:dyDescent="0.25">
      <c r="A734" s="24"/>
      <c r="B734" s="24"/>
      <c r="C734" s="24"/>
      <c r="D734" s="24"/>
      <c r="E734" s="24"/>
      <c r="F734" s="24"/>
      <c r="G734" s="24"/>
      <c r="H734" s="24"/>
      <c r="I734" s="24"/>
      <c r="J734" s="41">
        <f>K729+K730+K731+K732</f>
        <v>11995.46</v>
      </c>
      <c r="K734" s="41"/>
      <c r="L734" s="25">
        <f>IF(Source!I568&lt;&gt;0, ROUND(J734/Source!I568, 2), 0)</f>
        <v>9658.18</v>
      </c>
      <c r="P734" s="23">
        <f>J734</f>
        <v>11995.46</v>
      </c>
    </row>
    <row r="735" spans="1:22" ht="57" x14ac:dyDescent="0.2">
      <c r="A735" s="18">
        <v>81</v>
      </c>
      <c r="B735" s="18">
        <v>81</v>
      </c>
      <c r="C735" s="18" t="str">
        <f>Source!F570</f>
        <v>1.21-2103-9-1/1</v>
      </c>
      <c r="D735" s="18" t="str">
        <f>Source!G570</f>
        <v>Техническое обслуживание силовых сетей, проложенных по кирпичным и бетонным основаниям, провод сечением 2х1,5-6 мм2</v>
      </c>
      <c r="E735" s="19" t="str">
        <f>Source!H570</f>
        <v>100 м</v>
      </c>
      <c r="F735" s="9">
        <f>Source!I570</f>
        <v>0.25480000000000003</v>
      </c>
      <c r="G735" s="21"/>
      <c r="H735" s="20"/>
      <c r="I735" s="9"/>
      <c r="J735" s="9"/>
      <c r="K735" s="21"/>
      <c r="L735" s="21"/>
      <c r="Q735">
        <f>ROUND((Source!BZ570/100)*ROUND((Source!AF570*Source!AV570)*Source!I570, 2), 2)</f>
        <v>681.72</v>
      </c>
      <c r="R735">
        <f>Source!X570</f>
        <v>681.72</v>
      </c>
      <c r="S735">
        <f>ROUND((Source!CA570/100)*ROUND((Source!AF570*Source!AV570)*Source!I570, 2), 2)</f>
        <v>97.39</v>
      </c>
      <c r="T735">
        <f>Source!Y570</f>
        <v>97.39</v>
      </c>
      <c r="U735">
        <f>ROUND((175/100)*ROUND((Source!AE570*Source!AV570)*Source!I570, 2), 2)</f>
        <v>0</v>
      </c>
      <c r="V735">
        <f>ROUND((108/100)*ROUND(Source!CS570*Source!I570, 2), 2)</f>
        <v>0</v>
      </c>
    </row>
    <row r="736" spans="1:22" x14ac:dyDescent="0.2">
      <c r="D736" s="22" t="str">
        <f>"Объем: "&amp;Source!I570&amp;"=1274*"&amp;"0,2*"&amp;"0,1/"&amp;"100"</f>
        <v>Объем: 0,2548=1274*0,2*0,1/100</v>
      </c>
    </row>
    <row r="737" spans="1:22" ht="14.25" x14ac:dyDescent="0.2">
      <c r="A737" s="18"/>
      <c r="B737" s="18"/>
      <c r="C737" s="18"/>
      <c r="D737" s="18" t="s">
        <v>884</v>
      </c>
      <c r="E737" s="19"/>
      <c r="F737" s="9"/>
      <c r="G737" s="21">
        <f>Source!AO570</f>
        <v>3822.15</v>
      </c>
      <c r="H737" s="20" t="str">
        <f>Source!DG570</f>
        <v/>
      </c>
      <c r="I737" s="9">
        <f>Source!AV570</f>
        <v>1</v>
      </c>
      <c r="J737" s="9">
        <f>IF(Source!BA570&lt;&gt; 0, Source!BA570, 1)</f>
        <v>1</v>
      </c>
      <c r="K737" s="21">
        <f>Source!S570</f>
        <v>973.88</v>
      </c>
      <c r="L737" s="21"/>
    </row>
    <row r="738" spans="1:22" ht="14.25" x14ac:dyDescent="0.2">
      <c r="A738" s="18"/>
      <c r="B738" s="18"/>
      <c r="C738" s="18"/>
      <c r="D738" s="18" t="s">
        <v>886</v>
      </c>
      <c r="E738" s="19"/>
      <c r="F738" s="9"/>
      <c r="G738" s="21">
        <f>Source!AL570</f>
        <v>22.51</v>
      </c>
      <c r="H738" s="20" t="str">
        <f>Source!DD570</f>
        <v/>
      </c>
      <c r="I738" s="9">
        <f>Source!AW570</f>
        <v>1</v>
      </c>
      <c r="J738" s="9">
        <f>IF(Source!BC570&lt;&gt; 0, Source!BC570, 1)</f>
        <v>1</v>
      </c>
      <c r="K738" s="21">
        <f>Source!P570</f>
        <v>5.74</v>
      </c>
      <c r="L738" s="21"/>
    </row>
    <row r="739" spans="1:22" ht="14.25" x14ac:dyDescent="0.2">
      <c r="A739" s="18"/>
      <c r="B739" s="18"/>
      <c r="C739" s="18"/>
      <c r="D739" s="18" t="s">
        <v>887</v>
      </c>
      <c r="E739" s="19" t="s">
        <v>888</v>
      </c>
      <c r="F739" s="9">
        <f>Source!AT570</f>
        <v>70</v>
      </c>
      <c r="G739" s="21"/>
      <c r="H739" s="20"/>
      <c r="I739" s="9"/>
      <c r="J739" s="9"/>
      <c r="K739" s="21">
        <f>SUM(R735:R738)</f>
        <v>681.72</v>
      </c>
      <c r="L739" s="21"/>
    </row>
    <row r="740" spans="1:22" ht="14.25" x14ac:dyDescent="0.2">
      <c r="A740" s="18"/>
      <c r="B740" s="18"/>
      <c r="C740" s="18"/>
      <c r="D740" s="18" t="s">
        <v>889</v>
      </c>
      <c r="E740" s="19" t="s">
        <v>888</v>
      </c>
      <c r="F740" s="9">
        <f>Source!AU570</f>
        <v>10</v>
      </c>
      <c r="G740" s="21"/>
      <c r="H740" s="20"/>
      <c r="I740" s="9"/>
      <c r="J740" s="9"/>
      <c r="K740" s="21">
        <f>SUM(T735:T739)</f>
        <v>97.39</v>
      </c>
      <c r="L740" s="21"/>
    </row>
    <row r="741" spans="1:22" ht="14.25" x14ac:dyDescent="0.2">
      <c r="A741" s="18"/>
      <c r="B741" s="18"/>
      <c r="C741" s="18"/>
      <c r="D741" s="18" t="s">
        <v>890</v>
      </c>
      <c r="E741" s="19" t="s">
        <v>891</v>
      </c>
      <c r="F741" s="9">
        <f>Source!AQ570</f>
        <v>7.14</v>
      </c>
      <c r="G741" s="21"/>
      <c r="H741" s="20" t="str">
        <f>Source!DI570</f>
        <v/>
      </c>
      <c r="I741" s="9">
        <f>Source!AV570</f>
        <v>1</v>
      </c>
      <c r="J741" s="9"/>
      <c r="K741" s="21"/>
      <c r="L741" s="21">
        <f>Source!U570</f>
        <v>1.819272</v>
      </c>
    </row>
    <row r="742" spans="1:22" ht="15" x14ac:dyDescent="0.25">
      <c r="A742" s="24"/>
      <c r="B742" s="24"/>
      <c r="C742" s="24"/>
      <c r="D742" s="24"/>
      <c r="E742" s="24"/>
      <c r="F742" s="24"/>
      <c r="G742" s="24"/>
      <c r="H742" s="24"/>
      <c r="I742" s="24"/>
      <c r="J742" s="41">
        <f>K737+K738+K739+K740</f>
        <v>1758.7300000000002</v>
      </c>
      <c r="K742" s="41"/>
      <c r="L742" s="25">
        <f>IF(Source!I570&lt;&gt;0, ROUND(J742/Source!I570, 2), 0)</f>
        <v>6902.39</v>
      </c>
      <c r="P742" s="23">
        <f>J742</f>
        <v>1758.7300000000002</v>
      </c>
    </row>
    <row r="743" spans="1:22" ht="57" x14ac:dyDescent="0.2">
      <c r="A743" s="18">
        <v>82</v>
      </c>
      <c r="B743" s="18">
        <v>82</v>
      </c>
      <c r="C743" s="18" t="str">
        <f>Source!F572</f>
        <v>1.21-2103-9-7/1</v>
      </c>
      <c r="D743" s="18" t="str">
        <f>Source!G572</f>
        <v>Техническое обслуживание силовых сетей, проложенных по кирпичным и бетонным основаниям, провод сечением 3х25-35 мм2  //  сеч. 1х25</v>
      </c>
      <c r="E743" s="19" t="str">
        <f>Source!H572</f>
        <v>100 м</v>
      </c>
      <c r="F743" s="9">
        <f>Source!I572</f>
        <v>4.0000000000000001E-3</v>
      </c>
      <c r="G743" s="21"/>
      <c r="H743" s="20"/>
      <c r="I743" s="9"/>
      <c r="J743" s="9"/>
      <c r="K743" s="21"/>
      <c r="L743" s="21"/>
      <c r="Q743">
        <f>ROUND((Source!BZ572/100)*ROUND((Source!AF572*Source!AV572)*Source!I572, 2), 2)</f>
        <v>21.85</v>
      </c>
      <c r="R743">
        <f>Source!X572</f>
        <v>21.85</v>
      </c>
      <c r="S743">
        <f>ROUND((Source!CA572/100)*ROUND((Source!AF572*Source!AV572)*Source!I572, 2), 2)</f>
        <v>3.12</v>
      </c>
      <c r="T743">
        <f>Source!Y572</f>
        <v>3.12</v>
      </c>
      <c r="U743">
        <f>ROUND((175/100)*ROUND((Source!AE572*Source!AV572)*Source!I572, 2), 2)</f>
        <v>0</v>
      </c>
      <c r="V743">
        <f>ROUND((108/100)*ROUND(Source!CS572*Source!I572, 2), 2)</f>
        <v>0</v>
      </c>
    </row>
    <row r="744" spans="1:22" x14ac:dyDescent="0.2">
      <c r="D744" s="22" t="str">
        <f>"Объем: "&amp;Source!I572&amp;"=20*"&amp;"0,2*"&amp;"0,1/"&amp;"100"</f>
        <v>Объем: 0,004=20*0,2*0,1/100</v>
      </c>
    </row>
    <row r="745" spans="1:22" ht="14.25" x14ac:dyDescent="0.2">
      <c r="A745" s="18"/>
      <c r="B745" s="18"/>
      <c r="C745" s="18"/>
      <c r="D745" s="18" t="s">
        <v>884</v>
      </c>
      <c r="E745" s="19"/>
      <c r="F745" s="9"/>
      <c r="G745" s="21">
        <f>Source!AO572</f>
        <v>7804.89</v>
      </c>
      <c r="H745" s="20" t="str">
        <f>Source!DG572</f>
        <v/>
      </c>
      <c r="I745" s="9">
        <f>Source!AV572</f>
        <v>1</v>
      </c>
      <c r="J745" s="9">
        <f>IF(Source!BA572&lt;&gt; 0, Source!BA572, 1)</f>
        <v>1</v>
      </c>
      <c r="K745" s="21">
        <f>Source!S572</f>
        <v>31.22</v>
      </c>
      <c r="L745" s="21"/>
    </row>
    <row r="746" spans="1:22" ht="14.25" x14ac:dyDescent="0.2">
      <c r="A746" s="18"/>
      <c r="B746" s="18"/>
      <c r="C746" s="18"/>
      <c r="D746" s="18" t="s">
        <v>886</v>
      </c>
      <c r="E746" s="19"/>
      <c r="F746" s="9"/>
      <c r="G746" s="21">
        <f>Source!AL572</f>
        <v>19.13</v>
      </c>
      <c r="H746" s="20" t="str">
        <f>Source!DD572</f>
        <v/>
      </c>
      <c r="I746" s="9">
        <f>Source!AW572</f>
        <v>1</v>
      </c>
      <c r="J746" s="9">
        <f>IF(Source!BC572&lt;&gt; 0, Source!BC572, 1)</f>
        <v>1</v>
      </c>
      <c r="K746" s="21">
        <f>Source!P572</f>
        <v>0.08</v>
      </c>
      <c r="L746" s="21"/>
    </row>
    <row r="747" spans="1:22" ht="14.25" x14ac:dyDescent="0.2">
      <c r="A747" s="18"/>
      <c r="B747" s="18"/>
      <c r="C747" s="18"/>
      <c r="D747" s="18" t="s">
        <v>887</v>
      </c>
      <c r="E747" s="19" t="s">
        <v>888</v>
      </c>
      <c r="F747" s="9">
        <f>Source!AT572</f>
        <v>70</v>
      </c>
      <c r="G747" s="21"/>
      <c r="H747" s="20"/>
      <c r="I747" s="9"/>
      <c r="J747" s="9"/>
      <c r="K747" s="21">
        <f>SUM(R743:R746)</f>
        <v>21.85</v>
      </c>
      <c r="L747" s="21"/>
    </row>
    <row r="748" spans="1:22" ht="14.25" x14ac:dyDescent="0.2">
      <c r="A748" s="18"/>
      <c r="B748" s="18"/>
      <c r="C748" s="18"/>
      <c r="D748" s="18" t="s">
        <v>889</v>
      </c>
      <c r="E748" s="19" t="s">
        <v>888</v>
      </c>
      <c r="F748" s="9">
        <f>Source!AU572</f>
        <v>10</v>
      </c>
      <c r="G748" s="21"/>
      <c r="H748" s="20"/>
      <c r="I748" s="9"/>
      <c r="J748" s="9"/>
      <c r="K748" s="21">
        <f>SUM(T743:T747)</f>
        <v>3.12</v>
      </c>
      <c r="L748" s="21"/>
    </row>
    <row r="749" spans="1:22" ht="14.25" x14ac:dyDescent="0.2">
      <c r="A749" s="18"/>
      <c r="B749" s="18"/>
      <c r="C749" s="18"/>
      <c r="D749" s="18" t="s">
        <v>890</v>
      </c>
      <c r="E749" s="19" t="s">
        <v>891</v>
      </c>
      <c r="F749" s="9">
        <f>Source!AQ572</f>
        <v>14.58</v>
      </c>
      <c r="G749" s="21"/>
      <c r="H749" s="20" t="str">
        <f>Source!DI572</f>
        <v/>
      </c>
      <c r="I749" s="9">
        <f>Source!AV572</f>
        <v>1</v>
      </c>
      <c r="J749" s="9"/>
      <c r="K749" s="21"/>
      <c r="L749" s="21">
        <f>Source!U572</f>
        <v>5.8320000000000004E-2</v>
      </c>
    </row>
    <row r="750" spans="1:22" ht="15" x14ac:dyDescent="0.25">
      <c r="A750" s="24"/>
      <c r="B750" s="24"/>
      <c r="C750" s="24"/>
      <c r="D750" s="24"/>
      <c r="E750" s="24"/>
      <c r="F750" s="24"/>
      <c r="G750" s="24"/>
      <c r="H750" s="24"/>
      <c r="I750" s="24"/>
      <c r="J750" s="41">
        <f>K745+K746+K747+K748</f>
        <v>56.269999999999996</v>
      </c>
      <c r="K750" s="41"/>
      <c r="L750" s="25">
        <f>IF(Source!I572&lt;&gt;0, ROUND(J750/Source!I572, 2), 0)</f>
        <v>14067.5</v>
      </c>
      <c r="P750" s="23">
        <f>J750</f>
        <v>56.269999999999996</v>
      </c>
    </row>
    <row r="751" spans="1:22" ht="57" x14ac:dyDescent="0.2">
      <c r="A751" s="18">
        <v>83</v>
      </c>
      <c r="B751" s="18">
        <v>83</v>
      </c>
      <c r="C751" s="18" t="str">
        <f>Source!F574</f>
        <v>1.21-2103-9-7/1</v>
      </c>
      <c r="D751" s="18" t="str">
        <f>Source!G574</f>
        <v>Техническое обслуживание силовых сетей, проложенных по кирпичным и бетонным основаниям, провод сечением 3х25-35 мм2  //  сеч. 5х150</v>
      </c>
      <c r="E751" s="19" t="str">
        <f>Source!H574</f>
        <v>100 м</v>
      </c>
      <c r="F751" s="9">
        <f>Source!I574</f>
        <v>8.3999999999999995E-3</v>
      </c>
      <c r="G751" s="21"/>
      <c r="H751" s="20"/>
      <c r="I751" s="9"/>
      <c r="J751" s="9"/>
      <c r="K751" s="21"/>
      <c r="L751" s="21"/>
      <c r="Q751">
        <f>ROUND((Source!BZ574/100)*ROUND((Source!AF574*Source!AV574)*Source!I574, 2), 2)</f>
        <v>45.89</v>
      </c>
      <c r="R751">
        <f>Source!X574</f>
        <v>45.89</v>
      </c>
      <c r="S751">
        <f>ROUND((Source!CA574/100)*ROUND((Source!AF574*Source!AV574)*Source!I574, 2), 2)</f>
        <v>6.56</v>
      </c>
      <c r="T751">
        <f>Source!Y574</f>
        <v>6.56</v>
      </c>
      <c r="U751">
        <f>ROUND((175/100)*ROUND((Source!AE574*Source!AV574)*Source!I574, 2), 2)</f>
        <v>0</v>
      </c>
      <c r="V751">
        <f>ROUND((108/100)*ROUND(Source!CS574*Source!I574, 2), 2)</f>
        <v>0</v>
      </c>
    </row>
    <row r="752" spans="1:22" x14ac:dyDescent="0.2">
      <c r="D752" s="22" t="str">
        <f>"Объем: "&amp;Source!I574&amp;"=42*"&amp;"0,2*"&amp;"0,1/"&amp;"100"</f>
        <v>Объем: 0,0084=42*0,2*0,1/100</v>
      </c>
    </row>
    <row r="753" spans="1:22" ht="14.25" x14ac:dyDescent="0.2">
      <c r="A753" s="18"/>
      <c r="B753" s="18"/>
      <c r="C753" s="18"/>
      <c r="D753" s="18" t="s">
        <v>884</v>
      </c>
      <c r="E753" s="19"/>
      <c r="F753" s="9"/>
      <c r="G753" s="21">
        <f>Source!AO574</f>
        <v>7804.89</v>
      </c>
      <c r="H753" s="20" t="str">
        <f>Source!DG574</f>
        <v/>
      </c>
      <c r="I753" s="9">
        <f>Source!AV574</f>
        <v>1</v>
      </c>
      <c r="J753" s="9">
        <f>IF(Source!BA574&lt;&gt; 0, Source!BA574, 1)</f>
        <v>1</v>
      </c>
      <c r="K753" s="21">
        <f>Source!S574</f>
        <v>65.56</v>
      </c>
      <c r="L753" s="21"/>
    </row>
    <row r="754" spans="1:22" ht="14.25" x14ac:dyDescent="0.2">
      <c r="A754" s="18"/>
      <c r="B754" s="18"/>
      <c r="C754" s="18"/>
      <c r="D754" s="18" t="s">
        <v>886</v>
      </c>
      <c r="E754" s="19"/>
      <c r="F754" s="9"/>
      <c r="G754" s="21">
        <f>Source!AL574</f>
        <v>19.13</v>
      </c>
      <c r="H754" s="20" t="str">
        <f>Source!DD574</f>
        <v/>
      </c>
      <c r="I754" s="9">
        <f>Source!AW574</f>
        <v>1</v>
      </c>
      <c r="J754" s="9">
        <f>IF(Source!BC574&lt;&gt; 0, Source!BC574, 1)</f>
        <v>1</v>
      </c>
      <c r="K754" s="21">
        <f>Source!P574</f>
        <v>0.16</v>
      </c>
      <c r="L754" s="21"/>
    </row>
    <row r="755" spans="1:22" ht="14.25" x14ac:dyDescent="0.2">
      <c r="A755" s="18"/>
      <c r="B755" s="18"/>
      <c r="C755" s="18"/>
      <c r="D755" s="18" t="s">
        <v>887</v>
      </c>
      <c r="E755" s="19" t="s">
        <v>888</v>
      </c>
      <c r="F755" s="9">
        <f>Source!AT574</f>
        <v>70</v>
      </c>
      <c r="G755" s="21"/>
      <c r="H755" s="20"/>
      <c r="I755" s="9"/>
      <c r="J755" s="9"/>
      <c r="K755" s="21">
        <f>SUM(R751:R754)</f>
        <v>45.89</v>
      </c>
      <c r="L755" s="21"/>
    </row>
    <row r="756" spans="1:22" ht="14.25" x14ac:dyDescent="0.2">
      <c r="A756" s="18"/>
      <c r="B756" s="18"/>
      <c r="C756" s="18"/>
      <c r="D756" s="18" t="s">
        <v>889</v>
      </c>
      <c r="E756" s="19" t="s">
        <v>888</v>
      </c>
      <c r="F756" s="9">
        <f>Source!AU574</f>
        <v>10</v>
      </c>
      <c r="G756" s="21"/>
      <c r="H756" s="20"/>
      <c r="I756" s="9"/>
      <c r="J756" s="9"/>
      <c r="K756" s="21">
        <f>SUM(T751:T755)</f>
        <v>6.56</v>
      </c>
      <c r="L756" s="21"/>
    </row>
    <row r="757" spans="1:22" ht="14.25" x14ac:dyDescent="0.2">
      <c r="A757" s="18"/>
      <c r="B757" s="18"/>
      <c r="C757" s="18"/>
      <c r="D757" s="18" t="s">
        <v>890</v>
      </c>
      <c r="E757" s="19" t="s">
        <v>891</v>
      </c>
      <c r="F757" s="9">
        <f>Source!AQ574</f>
        <v>14.58</v>
      </c>
      <c r="G757" s="21"/>
      <c r="H757" s="20" t="str">
        <f>Source!DI574</f>
        <v/>
      </c>
      <c r="I757" s="9">
        <f>Source!AV574</f>
        <v>1</v>
      </c>
      <c r="J757" s="9"/>
      <c r="K757" s="21"/>
      <c r="L757" s="21">
        <f>Source!U574</f>
        <v>0.122472</v>
      </c>
    </row>
    <row r="758" spans="1:22" ht="15" x14ac:dyDescent="0.25">
      <c r="A758" s="24"/>
      <c r="B758" s="24"/>
      <c r="C758" s="24"/>
      <c r="D758" s="24"/>
      <c r="E758" s="24"/>
      <c r="F758" s="24"/>
      <c r="G758" s="24"/>
      <c r="H758" s="24"/>
      <c r="I758" s="24"/>
      <c r="J758" s="41">
        <f>K753+K754+K755+K756</f>
        <v>118.17</v>
      </c>
      <c r="K758" s="41"/>
      <c r="L758" s="25">
        <f>IF(Source!I574&lt;&gt;0, ROUND(J758/Source!I574, 2), 0)</f>
        <v>14067.86</v>
      </c>
      <c r="P758" s="23">
        <f>J758</f>
        <v>118.17</v>
      </c>
    </row>
    <row r="759" spans="1:22" ht="71.25" x14ac:dyDescent="0.2">
      <c r="A759" s="18">
        <v>84</v>
      </c>
      <c r="B759" s="18">
        <v>84</v>
      </c>
      <c r="C759" s="18" t="str">
        <f>Source!F576</f>
        <v>1.21-2103-9-5/1</v>
      </c>
      <c r="D759" s="18" t="str">
        <f>Source!G576</f>
        <v>Техническое обслуживание силовых сетей, проложенных по кирпичным и бетонным основаниям, провод сечением 3х10-16 мм2  //  сеч. 3х10; 5х10</v>
      </c>
      <c r="E759" s="19" t="str">
        <f>Source!H576</f>
        <v>100 м</v>
      </c>
      <c r="F759" s="9">
        <f>Source!I576</f>
        <v>3.8800000000000001E-2</v>
      </c>
      <c r="G759" s="21"/>
      <c r="H759" s="20"/>
      <c r="I759" s="9"/>
      <c r="J759" s="9"/>
      <c r="K759" s="21"/>
      <c r="L759" s="21"/>
      <c r="Q759">
        <f>ROUND((Source!BZ576/100)*ROUND((Source!AF576*Source!AV576)*Source!I576, 2), 2)</f>
        <v>172.73</v>
      </c>
      <c r="R759">
        <f>Source!X576</f>
        <v>172.73</v>
      </c>
      <c r="S759">
        <f>ROUND((Source!CA576/100)*ROUND((Source!AF576*Source!AV576)*Source!I576, 2), 2)</f>
        <v>24.68</v>
      </c>
      <c r="T759">
        <f>Source!Y576</f>
        <v>24.68</v>
      </c>
      <c r="U759">
        <f>ROUND((175/100)*ROUND((Source!AE576*Source!AV576)*Source!I576, 2), 2)</f>
        <v>0</v>
      </c>
      <c r="V759">
        <f>ROUND((108/100)*ROUND(Source!CS576*Source!I576, 2), 2)</f>
        <v>0</v>
      </c>
    </row>
    <row r="760" spans="1:22" x14ac:dyDescent="0.2">
      <c r="D760" s="22" t="str">
        <f>"Объем: "&amp;Source!I576&amp;"=(173+"&amp;"21)*"&amp;"0,2*"&amp;"0,1/"&amp;"100"</f>
        <v>Объем: 0,0388=(173+21)*0,2*0,1/100</v>
      </c>
    </row>
    <row r="761" spans="1:22" ht="14.25" x14ac:dyDescent="0.2">
      <c r="A761" s="18"/>
      <c r="B761" s="18"/>
      <c r="C761" s="18"/>
      <c r="D761" s="18" t="s">
        <v>884</v>
      </c>
      <c r="E761" s="19"/>
      <c r="F761" s="9"/>
      <c r="G761" s="21">
        <f>Source!AO576</f>
        <v>6359.54</v>
      </c>
      <c r="H761" s="20" t="str">
        <f>Source!DG576</f>
        <v/>
      </c>
      <c r="I761" s="9">
        <f>Source!AV576</f>
        <v>1</v>
      </c>
      <c r="J761" s="9">
        <f>IF(Source!BA576&lt;&gt; 0, Source!BA576, 1)</f>
        <v>1</v>
      </c>
      <c r="K761" s="21">
        <f>Source!S576</f>
        <v>246.75</v>
      </c>
      <c r="L761" s="21"/>
    </row>
    <row r="762" spans="1:22" ht="14.25" x14ac:dyDescent="0.2">
      <c r="A762" s="18"/>
      <c r="B762" s="18"/>
      <c r="C762" s="18"/>
      <c r="D762" s="18" t="s">
        <v>886</v>
      </c>
      <c r="E762" s="19"/>
      <c r="F762" s="9"/>
      <c r="G762" s="21">
        <f>Source!AL576</f>
        <v>15.76</v>
      </c>
      <c r="H762" s="20" t="str">
        <f>Source!DD576</f>
        <v/>
      </c>
      <c r="I762" s="9">
        <f>Source!AW576</f>
        <v>1</v>
      </c>
      <c r="J762" s="9">
        <f>IF(Source!BC576&lt;&gt; 0, Source!BC576, 1)</f>
        <v>1</v>
      </c>
      <c r="K762" s="21">
        <f>Source!P576</f>
        <v>0.61</v>
      </c>
      <c r="L762" s="21"/>
    </row>
    <row r="763" spans="1:22" ht="14.25" x14ac:dyDescent="0.2">
      <c r="A763" s="18"/>
      <c r="B763" s="18"/>
      <c r="C763" s="18"/>
      <c r="D763" s="18" t="s">
        <v>887</v>
      </c>
      <c r="E763" s="19" t="s">
        <v>888</v>
      </c>
      <c r="F763" s="9">
        <f>Source!AT576</f>
        <v>70</v>
      </c>
      <c r="G763" s="21"/>
      <c r="H763" s="20"/>
      <c r="I763" s="9"/>
      <c r="J763" s="9"/>
      <c r="K763" s="21">
        <f>SUM(R759:R762)</f>
        <v>172.73</v>
      </c>
      <c r="L763" s="21"/>
    </row>
    <row r="764" spans="1:22" ht="14.25" x14ac:dyDescent="0.2">
      <c r="A764" s="18"/>
      <c r="B764" s="18"/>
      <c r="C764" s="18"/>
      <c r="D764" s="18" t="s">
        <v>889</v>
      </c>
      <c r="E764" s="19" t="s">
        <v>888</v>
      </c>
      <c r="F764" s="9">
        <f>Source!AU576</f>
        <v>10</v>
      </c>
      <c r="G764" s="21"/>
      <c r="H764" s="20"/>
      <c r="I764" s="9"/>
      <c r="J764" s="9"/>
      <c r="K764" s="21">
        <f>SUM(T759:T763)</f>
        <v>24.68</v>
      </c>
      <c r="L764" s="21"/>
    </row>
    <row r="765" spans="1:22" ht="14.25" x14ac:dyDescent="0.2">
      <c r="A765" s="18"/>
      <c r="B765" s="18"/>
      <c r="C765" s="18"/>
      <c r="D765" s="18" t="s">
        <v>890</v>
      </c>
      <c r="E765" s="19" t="s">
        <v>891</v>
      </c>
      <c r="F765" s="9">
        <f>Source!AQ576</f>
        <v>11.88</v>
      </c>
      <c r="G765" s="21"/>
      <c r="H765" s="20" t="str">
        <f>Source!DI576</f>
        <v/>
      </c>
      <c r="I765" s="9">
        <f>Source!AV576</f>
        <v>1</v>
      </c>
      <c r="J765" s="9"/>
      <c r="K765" s="21"/>
      <c r="L765" s="21">
        <f>Source!U576</f>
        <v>0.46094400000000002</v>
      </c>
    </row>
    <row r="766" spans="1:22" ht="15" x14ac:dyDescent="0.25">
      <c r="A766" s="24"/>
      <c r="B766" s="24"/>
      <c r="C766" s="24"/>
      <c r="D766" s="24"/>
      <c r="E766" s="24"/>
      <c r="F766" s="24"/>
      <c r="G766" s="24"/>
      <c r="H766" s="24"/>
      <c r="I766" s="24"/>
      <c r="J766" s="41">
        <f>K761+K762+K763+K764</f>
        <v>444.77000000000004</v>
      </c>
      <c r="K766" s="41"/>
      <c r="L766" s="25">
        <f>IF(Source!I576&lt;&gt;0, ROUND(J766/Source!I576, 2), 0)</f>
        <v>11463.14</v>
      </c>
      <c r="P766" s="23">
        <f>J766</f>
        <v>444.77000000000004</v>
      </c>
    </row>
    <row r="767" spans="1:22" ht="71.25" x14ac:dyDescent="0.2">
      <c r="A767" s="18">
        <v>85</v>
      </c>
      <c r="B767" s="18">
        <v>85</v>
      </c>
      <c r="C767" s="18" t="str">
        <f>Source!F578</f>
        <v>1.21-2103-9-3/1</v>
      </c>
      <c r="D767" s="18" t="str">
        <f>Source!G578</f>
        <v>Техническое обслуживание силовых сетей, проложенных по кирпичным и бетонным основаниям, провод сечением 4х1,5-6 мм2  //  сеч. 5х1,5; 5х4; 5х6</v>
      </c>
      <c r="E767" s="19" t="str">
        <f>Source!H578</f>
        <v>100 м</v>
      </c>
      <c r="F767" s="9">
        <f>Source!I578</f>
        <v>0.50460000000000005</v>
      </c>
      <c r="G767" s="21"/>
      <c r="H767" s="20"/>
      <c r="I767" s="9"/>
      <c r="J767" s="9"/>
      <c r="K767" s="21"/>
      <c r="L767" s="21"/>
      <c r="Q767">
        <f>ROUND((Source!BZ578/100)*ROUND((Source!AF578*Source!AV578)*Source!I578, 2), 2)</f>
        <v>2121.5300000000002</v>
      </c>
      <c r="R767">
        <f>Source!X578</f>
        <v>2121.5300000000002</v>
      </c>
      <c r="S767">
        <f>ROUND((Source!CA578/100)*ROUND((Source!AF578*Source!AV578)*Source!I578, 2), 2)</f>
        <v>303.08</v>
      </c>
      <c r="T767">
        <f>Source!Y578</f>
        <v>303.08</v>
      </c>
      <c r="U767">
        <f>ROUND((175/100)*ROUND((Source!AE578*Source!AV578)*Source!I578, 2), 2)</f>
        <v>0</v>
      </c>
      <c r="V767">
        <f>ROUND((108/100)*ROUND(Source!CS578*Source!I578, 2), 2)</f>
        <v>0</v>
      </c>
    </row>
    <row r="768" spans="1:22" x14ac:dyDescent="0.2">
      <c r="D768" s="22" t="str">
        <f>"Объем: "&amp;Source!I578&amp;"=(25+"&amp;"1323+"&amp;"1175)*"&amp;"0,2*"&amp;"0,1/"&amp;"100"</f>
        <v>Объем: 0,5046=(25+1323+1175)*0,2*0,1/100</v>
      </c>
    </row>
    <row r="769" spans="1:22" ht="14.25" x14ac:dyDescent="0.2">
      <c r="A769" s="18"/>
      <c r="B769" s="18"/>
      <c r="C769" s="18"/>
      <c r="D769" s="18" t="s">
        <v>884</v>
      </c>
      <c r="E769" s="19"/>
      <c r="F769" s="9"/>
      <c r="G769" s="21">
        <f>Source!AO578</f>
        <v>6006.24</v>
      </c>
      <c r="H769" s="20" t="str">
        <f>Source!DG578</f>
        <v/>
      </c>
      <c r="I769" s="9">
        <f>Source!AV578</f>
        <v>1</v>
      </c>
      <c r="J769" s="9">
        <f>IF(Source!BA578&lt;&gt; 0, Source!BA578, 1)</f>
        <v>1</v>
      </c>
      <c r="K769" s="21">
        <f>Source!S578</f>
        <v>3030.75</v>
      </c>
      <c r="L769" s="21"/>
    </row>
    <row r="770" spans="1:22" ht="14.25" x14ac:dyDescent="0.2">
      <c r="A770" s="18"/>
      <c r="B770" s="18"/>
      <c r="C770" s="18"/>
      <c r="D770" s="18" t="s">
        <v>886</v>
      </c>
      <c r="E770" s="19"/>
      <c r="F770" s="9"/>
      <c r="G770" s="21">
        <f>Source!AL578</f>
        <v>14.63</v>
      </c>
      <c r="H770" s="20" t="str">
        <f>Source!DD578</f>
        <v/>
      </c>
      <c r="I770" s="9">
        <f>Source!AW578</f>
        <v>1</v>
      </c>
      <c r="J770" s="9">
        <f>IF(Source!BC578&lt;&gt; 0, Source!BC578, 1)</f>
        <v>1</v>
      </c>
      <c r="K770" s="21">
        <f>Source!P578</f>
        <v>7.38</v>
      </c>
      <c r="L770" s="21"/>
    </row>
    <row r="771" spans="1:22" ht="14.25" x14ac:dyDescent="0.2">
      <c r="A771" s="18"/>
      <c r="B771" s="18"/>
      <c r="C771" s="18"/>
      <c r="D771" s="18" t="s">
        <v>887</v>
      </c>
      <c r="E771" s="19" t="s">
        <v>888</v>
      </c>
      <c r="F771" s="9">
        <f>Source!AT578</f>
        <v>70</v>
      </c>
      <c r="G771" s="21"/>
      <c r="H771" s="20"/>
      <c r="I771" s="9"/>
      <c r="J771" s="9"/>
      <c r="K771" s="21">
        <f>SUM(R767:R770)</f>
        <v>2121.5300000000002</v>
      </c>
      <c r="L771" s="21"/>
    </row>
    <row r="772" spans="1:22" ht="14.25" x14ac:dyDescent="0.2">
      <c r="A772" s="18"/>
      <c r="B772" s="18"/>
      <c r="C772" s="18"/>
      <c r="D772" s="18" t="s">
        <v>889</v>
      </c>
      <c r="E772" s="19" t="s">
        <v>888</v>
      </c>
      <c r="F772" s="9">
        <f>Source!AU578</f>
        <v>10</v>
      </c>
      <c r="G772" s="21"/>
      <c r="H772" s="20"/>
      <c r="I772" s="9"/>
      <c r="J772" s="9"/>
      <c r="K772" s="21">
        <f>SUM(T767:T771)</f>
        <v>303.08</v>
      </c>
      <c r="L772" s="21"/>
    </row>
    <row r="773" spans="1:22" ht="14.25" x14ac:dyDescent="0.2">
      <c r="A773" s="18"/>
      <c r="B773" s="18"/>
      <c r="C773" s="18"/>
      <c r="D773" s="18" t="s">
        <v>890</v>
      </c>
      <c r="E773" s="19" t="s">
        <v>891</v>
      </c>
      <c r="F773" s="9">
        <f>Source!AQ578</f>
        <v>11.22</v>
      </c>
      <c r="G773" s="21"/>
      <c r="H773" s="20" t="str">
        <f>Source!DI578</f>
        <v/>
      </c>
      <c r="I773" s="9">
        <f>Source!AV578</f>
        <v>1</v>
      </c>
      <c r="J773" s="9"/>
      <c r="K773" s="21"/>
      <c r="L773" s="21">
        <f>Source!U578</f>
        <v>5.6616120000000008</v>
      </c>
    </row>
    <row r="774" spans="1:22" ht="15" x14ac:dyDescent="0.25">
      <c r="A774" s="24"/>
      <c r="B774" s="24"/>
      <c r="C774" s="24"/>
      <c r="D774" s="24"/>
      <c r="E774" s="24"/>
      <c r="F774" s="24"/>
      <c r="G774" s="24"/>
      <c r="H774" s="24"/>
      <c r="I774" s="24"/>
      <c r="J774" s="41">
        <f>K769+K770+K771+K772</f>
        <v>5462.74</v>
      </c>
      <c r="K774" s="41"/>
      <c r="L774" s="25">
        <f>IF(Source!I578&lt;&gt;0, ROUND(J774/Source!I578, 2), 0)</f>
        <v>10825.88</v>
      </c>
      <c r="P774" s="23">
        <f>J774</f>
        <v>5462.74</v>
      </c>
    </row>
    <row r="775" spans="1:22" ht="71.25" x14ac:dyDescent="0.2">
      <c r="A775" s="18">
        <v>86</v>
      </c>
      <c r="B775" s="18">
        <v>86</v>
      </c>
      <c r="C775" s="18" t="str">
        <f>Source!F580</f>
        <v>1.21-2103-9-2/1</v>
      </c>
      <c r="D775" s="18" t="str">
        <f>Source!G580</f>
        <v>Техническое обслуживание силовых сетей, проложенных по кирпичным и бетонным основаниям, провод сечением 3х1,5-6 мм2  //  сеч. 3х2,5; 3х1,5</v>
      </c>
      <c r="E775" s="19" t="str">
        <f>Source!H580</f>
        <v>100 м</v>
      </c>
      <c r="F775" s="9">
        <f>Source!I580</f>
        <v>0.95520000000000005</v>
      </c>
      <c r="G775" s="21"/>
      <c r="H775" s="20"/>
      <c r="I775" s="9"/>
      <c r="J775" s="9"/>
      <c r="K775" s="21"/>
      <c r="L775" s="21"/>
      <c r="Q775">
        <f>ROUND((Source!BZ580/100)*ROUND((Source!AF580*Source!AV580)*Source!I580, 2), 2)</f>
        <v>3579.33</v>
      </c>
      <c r="R775">
        <f>Source!X580</f>
        <v>3579.33</v>
      </c>
      <c r="S775">
        <f>ROUND((Source!CA580/100)*ROUND((Source!AF580*Source!AV580)*Source!I580, 2), 2)</f>
        <v>511.33</v>
      </c>
      <c r="T775">
        <f>Source!Y580</f>
        <v>511.33</v>
      </c>
      <c r="U775">
        <f>ROUND((175/100)*ROUND((Source!AE580*Source!AV580)*Source!I580, 2), 2)</f>
        <v>0</v>
      </c>
      <c r="V775">
        <f>ROUND((108/100)*ROUND(Source!CS580*Source!I580, 2), 2)</f>
        <v>0</v>
      </c>
    </row>
    <row r="776" spans="1:22" x14ac:dyDescent="0.2">
      <c r="D776" s="22" t="str">
        <f>"Объем: "&amp;Source!I580&amp;"=(74+"&amp;"4702)*"&amp;"0,2*"&amp;"0,1/"&amp;"100"</f>
        <v>Объем: 0,9552=(74+4702)*0,2*0,1/100</v>
      </c>
    </row>
    <row r="777" spans="1:22" ht="14.25" x14ac:dyDescent="0.2">
      <c r="A777" s="18"/>
      <c r="B777" s="18"/>
      <c r="C777" s="18"/>
      <c r="D777" s="18" t="s">
        <v>884</v>
      </c>
      <c r="E777" s="19"/>
      <c r="F777" s="9"/>
      <c r="G777" s="21">
        <f>Source!AO580</f>
        <v>5353.15</v>
      </c>
      <c r="H777" s="20" t="str">
        <f>Source!DG580</f>
        <v/>
      </c>
      <c r="I777" s="9">
        <f>Source!AV580</f>
        <v>1</v>
      </c>
      <c r="J777" s="9">
        <f>IF(Source!BA580&lt;&gt; 0, Source!BA580, 1)</f>
        <v>1</v>
      </c>
      <c r="K777" s="21">
        <f>Source!S580</f>
        <v>5113.33</v>
      </c>
      <c r="L777" s="21"/>
    </row>
    <row r="778" spans="1:22" ht="14.25" x14ac:dyDescent="0.2">
      <c r="A778" s="18"/>
      <c r="B778" s="18"/>
      <c r="C778" s="18"/>
      <c r="D778" s="18" t="s">
        <v>886</v>
      </c>
      <c r="E778" s="19"/>
      <c r="F778" s="9"/>
      <c r="G778" s="21">
        <f>Source!AL580</f>
        <v>22.51</v>
      </c>
      <c r="H778" s="20" t="str">
        <f>Source!DD580</f>
        <v/>
      </c>
      <c r="I778" s="9">
        <f>Source!AW580</f>
        <v>1</v>
      </c>
      <c r="J778" s="9">
        <f>IF(Source!BC580&lt;&gt; 0, Source!BC580, 1)</f>
        <v>1</v>
      </c>
      <c r="K778" s="21">
        <f>Source!P580</f>
        <v>21.5</v>
      </c>
      <c r="L778" s="21"/>
    </row>
    <row r="779" spans="1:22" ht="14.25" x14ac:dyDescent="0.2">
      <c r="A779" s="18"/>
      <c r="B779" s="18"/>
      <c r="C779" s="18"/>
      <c r="D779" s="18" t="s">
        <v>887</v>
      </c>
      <c r="E779" s="19" t="s">
        <v>888</v>
      </c>
      <c r="F779" s="9">
        <f>Source!AT580</f>
        <v>70</v>
      </c>
      <c r="G779" s="21"/>
      <c r="H779" s="20"/>
      <c r="I779" s="9"/>
      <c r="J779" s="9"/>
      <c r="K779" s="21">
        <f>SUM(R775:R778)</f>
        <v>3579.33</v>
      </c>
      <c r="L779" s="21"/>
    </row>
    <row r="780" spans="1:22" ht="14.25" x14ac:dyDescent="0.2">
      <c r="A780" s="18"/>
      <c r="B780" s="18"/>
      <c r="C780" s="18"/>
      <c r="D780" s="18" t="s">
        <v>889</v>
      </c>
      <c r="E780" s="19" t="s">
        <v>888</v>
      </c>
      <c r="F780" s="9">
        <f>Source!AU580</f>
        <v>10</v>
      </c>
      <c r="G780" s="21"/>
      <c r="H780" s="20"/>
      <c r="I780" s="9"/>
      <c r="J780" s="9"/>
      <c r="K780" s="21">
        <f>SUM(T775:T779)</f>
        <v>511.33</v>
      </c>
      <c r="L780" s="21"/>
    </row>
    <row r="781" spans="1:22" ht="14.25" x14ac:dyDescent="0.2">
      <c r="A781" s="18"/>
      <c r="B781" s="18"/>
      <c r="C781" s="18"/>
      <c r="D781" s="18" t="s">
        <v>890</v>
      </c>
      <c r="E781" s="19" t="s">
        <v>891</v>
      </c>
      <c r="F781" s="9">
        <f>Source!AQ580</f>
        <v>10</v>
      </c>
      <c r="G781" s="21"/>
      <c r="H781" s="20" t="str">
        <f>Source!DI580</f>
        <v/>
      </c>
      <c r="I781" s="9">
        <f>Source!AV580</f>
        <v>1</v>
      </c>
      <c r="J781" s="9"/>
      <c r="K781" s="21"/>
      <c r="L781" s="21">
        <f>Source!U580</f>
        <v>9.5519999999999996</v>
      </c>
    </row>
    <row r="782" spans="1:22" ht="15" x14ac:dyDescent="0.25">
      <c r="A782" s="24"/>
      <c r="B782" s="24"/>
      <c r="C782" s="24"/>
      <c r="D782" s="24"/>
      <c r="E782" s="24"/>
      <c r="F782" s="24"/>
      <c r="G782" s="24"/>
      <c r="H782" s="24"/>
      <c r="I782" s="24"/>
      <c r="J782" s="41">
        <f>K777+K778+K779+K780</f>
        <v>9225.49</v>
      </c>
      <c r="K782" s="41"/>
      <c r="L782" s="25">
        <f>IF(Source!I580&lt;&gt;0, ROUND(J782/Source!I580, 2), 0)</f>
        <v>9658.18</v>
      </c>
      <c r="P782" s="23">
        <f>J782</f>
        <v>9225.49</v>
      </c>
    </row>
    <row r="783" spans="1:22" ht="57" x14ac:dyDescent="0.2">
      <c r="A783" s="18">
        <v>87</v>
      </c>
      <c r="B783" s="18">
        <v>87</v>
      </c>
      <c r="C783" s="18" t="str">
        <f>Source!F582</f>
        <v>1.21-2103-9-1/1</v>
      </c>
      <c r="D783" s="18" t="str">
        <f>Source!G582</f>
        <v>Техническое обслуживание силовых сетей, проложенных по кирпичным и бетонным основаниям, провод сечением 2х1,5-6 мм2</v>
      </c>
      <c r="E783" s="19" t="str">
        <f>Source!H582</f>
        <v>100 м</v>
      </c>
      <c r="F783" s="9">
        <f>Source!I582</f>
        <v>0.17899999999999999</v>
      </c>
      <c r="G783" s="21"/>
      <c r="H783" s="20"/>
      <c r="I783" s="9"/>
      <c r="J783" s="9"/>
      <c r="K783" s="21"/>
      <c r="L783" s="21"/>
      <c r="Q783">
        <f>ROUND((Source!BZ582/100)*ROUND((Source!AF582*Source!AV582)*Source!I582, 2), 2)</f>
        <v>478.91</v>
      </c>
      <c r="R783">
        <f>Source!X582</f>
        <v>478.91</v>
      </c>
      <c r="S783">
        <f>ROUND((Source!CA582/100)*ROUND((Source!AF582*Source!AV582)*Source!I582, 2), 2)</f>
        <v>68.42</v>
      </c>
      <c r="T783">
        <f>Source!Y582</f>
        <v>68.42</v>
      </c>
      <c r="U783">
        <f>ROUND((175/100)*ROUND((Source!AE582*Source!AV582)*Source!I582, 2), 2)</f>
        <v>0</v>
      </c>
      <c r="V783">
        <f>ROUND((108/100)*ROUND(Source!CS582*Source!I582, 2), 2)</f>
        <v>0</v>
      </c>
    </row>
    <row r="784" spans="1:22" x14ac:dyDescent="0.2">
      <c r="D784" s="22" t="str">
        <f>"Объем: "&amp;Source!I582&amp;"=895*"&amp;"0,2*"&amp;"0,1/"&amp;"100"</f>
        <v>Объем: 0,179=895*0,2*0,1/100</v>
      </c>
    </row>
    <row r="785" spans="1:22" ht="14.25" x14ac:dyDescent="0.2">
      <c r="A785" s="18"/>
      <c r="B785" s="18"/>
      <c r="C785" s="18"/>
      <c r="D785" s="18" t="s">
        <v>884</v>
      </c>
      <c r="E785" s="19"/>
      <c r="F785" s="9"/>
      <c r="G785" s="21">
        <f>Source!AO582</f>
        <v>3822.15</v>
      </c>
      <c r="H785" s="20" t="str">
        <f>Source!DG582</f>
        <v/>
      </c>
      <c r="I785" s="9">
        <f>Source!AV582</f>
        <v>1</v>
      </c>
      <c r="J785" s="9">
        <f>IF(Source!BA582&lt;&gt; 0, Source!BA582, 1)</f>
        <v>1</v>
      </c>
      <c r="K785" s="21">
        <f>Source!S582</f>
        <v>684.16</v>
      </c>
      <c r="L785" s="21"/>
    </row>
    <row r="786" spans="1:22" ht="14.25" x14ac:dyDescent="0.2">
      <c r="A786" s="18"/>
      <c r="B786" s="18"/>
      <c r="C786" s="18"/>
      <c r="D786" s="18" t="s">
        <v>886</v>
      </c>
      <c r="E786" s="19"/>
      <c r="F786" s="9"/>
      <c r="G786" s="21">
        <f>Source!AL582</f>
        <v>22.51</v>
      </c>
      <c r="H786" s="20" t="str">
        <f>Source!DD582</f>
        <v/>
      </c>
      <c r="I786" s="9">
        <f>Source!AW582</f>
        <v>1</v>
      </c>
      <c r="J786" s="9">
        <f>IF(Source!BC582&lt;&gt; 0, Source!BC582, 1)</f>
        <v>1</v>
      </c>
      <c r="K786" s="21">
        <f>Source!P582</f>
        <v>4.03</v>
      </c>
      <c r="L786" s="21"/>
    </row>
    <row r="787" spans="1:22" ht="14.25" x14ac:dyDescent="0.2">
      <c r="A787" s="18"/>
      <c r="B787" s="18"/>
      <c r="C787" s="18"/>
      <c r="D787" s="18" t="s">
        <v>887</v>
      </c>
      <c r="E787" s="19" t="s">
        <v>888</v>
      </c>
      <c r="F787" s="9">
        <f>Source!AT582</f>
        <v>70</v>
      </c>
      <c r="G787" s="21"/>
      <c r="H787" s="20"/>
      <c r="I787" s="9"/>
      <c r="J787" s="9"/>
      <c r="K787" s="21">
        <f>SUM(R783:R786)</f>
        <v>478.91</v>
      </c>
      <c r="L787" s="21"/>
    </row>
    <row r="788" spans="1:22" ht="14.25" x14ac:dyDescent="0.2">
      <c r="A788" s="18"/>
      <c r="B788" s="18"/>
      <c r="C788" s="18"/>
      <c r="D788" s="18" t="s">
        <v>889</v>
      </c>
      <c r="E788" s="19" t="s">
        <v>888</v>
      </c>
      <c r="F788" s="9">
        <f>Source!AU582</f>
        <v>10</v>
      </c>
      <c r="G788" s="21"/>
      <c r="H788" s="20"/>
      <c r="I788" s="9"/>
      <c r="J788" s="9"/>
      <c r="K788" s="21">
        <f>SUM(T783:T787)</f>
        <v>68.42</v>
      </c>
      <c r="L788" s="21"/>
    </row>
    <row r="789" spans="1:22" ht="14.25" x14ac:dyDescent="0.2">
      <c r="A789" s="18"/>
      <c r="B789" s="18"/>
      <c r="C789" s="18"/>
      <c r="D789" s="18" t="s">
        <v>890</v>
      </c>
      <c r="E789" s="19" t="s">
        <v>891</v>
      </c>
      <c r="F789" s="9">
        <f>Source!AQ582</f>
        <v>7.14</v>
      </c>
      <c r="G789" s="21"/>
      <c r="H789" s="20" t="str">
        <f>Source!DI582</f>
        <v/>
      </c>
      <c r="I789" s="9">
        <f>Source!AV582</f>
        <v>1</v>
      </c>
      <c r="J789" s="9"/>
      <c r="K789" s="21"/>
      <c r="L789" s="21">
        <f>Source!U582</f>
        <v>1.27806</v>
      </c>
    </row>
    <row r="790" spans="1:22" ht="15" x14ac:dyDescent="0.25">
      <c r="A790" s="24"/>
      <c r="B790" s="24"/>
      <c r="C790" s="24"/>
      <c r="D790" s="24"/>
      <c r="E790" s="24"/>
      <c r="F790" s="24"/>
      <c r="G790" s="24"/>
      <c r="H790" s="24"/>
      <c r="I790" s="24"/>
      <c r="J790" s="41">
        <f>K785+K786+K787+K788</f>
        <v>1235.52</v>
      </c>
      <c r="K790" s="41"/>
      <c r="L790" s="25">
        <f>IF(Source!I582&lt;&gt;0, ROUND(J790/Source!I582, 2), 0)</f>
        <v>6902.35</v>
      </c>
      <c r="P790" s="23">
        <f>J790</f>
        <v>1235.52</v>
      </c>
    </row>
    <row r="792" spans="1:22" ht="15" x14ac:dyDescent="0.25">
      <c r="C792" s="45" t="str">
        <f>Source!G584</f>
        <v>Электроустановочные изделия</v>
      </c>
      <c r="D792" s="45"/>
      <c r="E792" s="45"/>
      <c r="F792" s="45"/>
      <c r="G792" s="45"/>
      <c r="H792" s="45"/>
      <c r="I792" s="45"/>
      <c r="J792" s="45"/>
      <c r="K792" s="45"/>
    </row>
    <row r="793" spans="1:22" ht="57" x14ac:dyDescent="0.2">
      <c r="A793" s="18">
        <v>88</v>
      </c>
      <c r="B793" s="18">
        <v>88</v>
      </c>
      <c r="C793" s="18" t="str">
        <f>Source!F585</f>
        <v>1.21-2303-28-1/1</v>
      </c>
      <c r="D793" s="18" t="str">
        <f>Source!G585</f>
        <v>Техническое обслуживание автоматического выключателя до 160 А  //  Выключатель одноклавишный; Выключатель двухклавишный</v>
      </c>
      <c r="E793" s="19" t="str">
        <f>Source!H585</f>
        <v>шт.</v>
      </c>
      <c r="F793" s="9">
        <f>Source!I585</f>
        <v>98</v>
      </c>
      <c r="G793" s="21"/>
      <c r="H793" s="20"/>
      <c r="I793" s="9"/>
      <c r="J793" s="9"/>
      <c r="K793" s="21"/>
      <c r="L793" s="21"/>
      <c r="Q793">
        <f>ROUND((Source!BZ585/100)*ROUND((Source!AF585*Source!AV585)*Source!I585, 2), 2)</f>
        <v>14604.94</v>
      </c>
      <c r="R793">
        <f>Source!X585</f>
        <v>14604.94</v>
      </c>
      <c r="S793">
        <f>ROUND((Source!CA585/100)*ROUND((Source!AF585*Source!AV585)*Source!I585, 2), 2)</f>
        <v>2086.42</v>
      </c>
      <c r="T793">
        <f>Source!Y585</f>
        <v>2086.42</v>
      </c>
      <c r="U793">
        <f>ROUND((175/100)*ROUND((Source!AE585*Source!AV585)*Source!I585, 2), 2)</f>
        <v>0</v>
      </c>
      <c r="V793">
        <f>ROUND((108/100)*ROUND(Source!CS585*Source!I585, 2), 2)</f>
        <v>0</v>
      </c>
    </row>
    <row r="794" spans="1:22" x14ac:dyDescent="0.2">
      <c r="D794" s="22" t="str">
        <f>"Объем: "&amp;Source!I585&amp;"=54+"&amp;"12+"&amp;"22+"&amp;"10"</f>
        <v>Объем: 98=54+12+22+10</v>
      </c>
    </row>
    <row r="795" spans="1:22" ht="14.25" x14ac:dyDescent="0.2">
      <c r="A795" s="18"/>
      <c r="B795" s="18"/>
      <c r="C795" s="18"/>
      <c r="D795" s="18" t="s">
        <v>884</v>
      </c>
      <c r="E795" s="19"/>
      <c r="F795" s="9"/>
      <c r="G795" s="21">
        <f>Source!AO585</f>
        <v>212.9</v>
      </c>
      <c r="H795" s="20" t="str">
        <f>Source!DG585</f>
        <v/>
      </c>
      <c r="I795" s="9">
        <f>Source!AV585</f>
        <v>1</v>
      </c>
      <c r="J795" s="9">
        <f>IF(Source!BA585&lt;&gt; 0, Source!BA585, 1)</f>
        <v>1</v>
      </c>
      <c r="K795" s="21">
        <f>Source!S585</f>
        <v>20864.2</v>
      </c>
      <c r="L795" s="21"/>
    </row>
    <row r="796" spans="1:22" ht="14.25" x14ac:dyDescent="0.2">
      <c r="A796" s="18"/>
      <c r="B796" s="18"/>
      <c r="C796" s="18"/>
      <c r="D796" s="18" t="s">
        <v>886</v>
      </c>
      <c r="E796" s="19"/>
      <c r="F796" s="9"/>
      <c r="G796" s="21">
        <f>Source!AL585</f>
        <v>4.53</v>
      </c>
      <c r="H796" s="20" t="str">
        <f>Source!DD585</f>
        <v/>
      </c>
      <c r="I796" s="9">
        <f>Source!AW585</f>
        <v>1</v>
      </c>
      <c r="J796" s="9">
        <f>IF(Source!BC585&lt;&gt; 0, Source!BC585, 1)</f>
        <v>1</v>
      </c>
      <c r="K796" s="21">
        <f>Source!P585</f>
        <v>443.94</v>
      </c>
      <c r="L796" s="21"/>
    </row>
    <row r="797" spans="1:22" ht="14.25" x14ac:dyDescent="0.2">
      <c r="A797" s="18"/>
      <c r="B797" s="18"/>
      <c r="C797" s="18"/>
      <c r="D797" s="18" t="s">
        <v>887</v>
      </c>
      <c r="E797" s="19" t="s">
        <v>888</v>
      </c>
      <c r="F797" s="9">
        <f>Source!AT585</f>
        <v>70</v>
      </c>
      <c r="G797" s="21"/>
      <c r="H797" s="20"/>
      <c r="I797" s="9"/>
      <c r="J797" s="9"/>
      <c r="K797" s="21">
        <f>SUM(R793:R796)</f>
        <v>14604.94</v>
      </c>
      <c r="L797" s="21"/>
    </row>
    <row r="798" spans="1:22" ht="14.25" x14ac:dyDescent="0.2">
      <c r="A798" s="18"/>
      <c r="B798" s="18"/>
      <c r="C798" s="18"/>
      <c r="D798" s="18" t="s">
        <v>889</v>
      </c>
      <c r="E798" s="19" t="s">
        <v>888</v>
      </c>
      <c r="F798" s="9">
        <f>Source!AU585</f>
        <v>10</v>
      </c>
      <c r="G798" s="21"/>
      <c r="H798" s="20"/>
      <c r="I798" s="9"/>
      <c r="J798" s="9"/>
      <c r="K798" s="21">
        <f>SUM(T793:T797)</f>
        <v>2086.42</v>
      </c>
      <c r="L798" s="21"/>
    </row>
    <row r="799" spans="1:22" ht="14.25" x14ac:dyDescent="0.2">
      <c r="A799" s="18"/>
      <c r="B799" s="18"/>
      <c r="C799" s="18"/>
      <c r="D799" s="18" t="s">
        <v>890</v>
      </c>
      <c r="E799" s="19" t="s">
        <v>891</v>
      </c>
      <c r="F799" s="9">
        <f>Source!AQ585</f>
        <v>0.3</v>
      </c>
      <c r="G799" s="21"/>
      <c r="H799" s="20" t="str">
        <f>Source!DI585</f>
        <v/>
      </c>
      <c r="I799" s="9">
        <f>Source!AV585</f>
        <v>1</v>
      </c>
      <c r="J799" s="9"/>
      <c r="K799" s="21"/>
      <c r="L799" s="21">
        <f>Source!U585</f>
        <v>29.4</v>
      </c>
    </row>
    <row r="800" spans="1:22" ht="15" x14ac:dyDescent="0.25">
      <c r="A800" s="24"/>
      <c r="B800" s="24"/>
      <c r="C800" s="24"/>
      <c r="D800" s="24"/>
      <c r="E800" s="24"/>
      <c r="F800" s="24"/>
      <c r="G800" s="24"/>
      <c r="H800" s="24"/>
      <c r="I800" s="24"/>
      <c r="J800" s="41">
        <f>K795+K796+K797+K798</f>
        <v>37999.5</v>
      </c>
      <c r="K800" s="41"/>
      <c r="L800" s="25">
        <f>IF(Source!I585&lt;&gt;0, ROUND(J800/Source!I585, 2), 0)</f>
        <v>387.75</v>
      </c>
      <c r="P800" s="23">
        <f>J800</f>
        <v>37999.5</v>
      </c>
    </row>
    <row r="801" spans="1:22" ht="71.25" x14ac:dyDescent="0.2">
      <c r="A801" s="18">
        <v>89</v>
      </c>
      <c r="B801" s="18">
        <v>89</v>
      </c>
      <c r="C801" s="18" t="str">
        <f>Source!F587</f>
        <v>1.21-2303-37-1/1</v>
      </c>
      <c r="D801" s="18" t="str">
        <f>Source!G587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E801" s="19" t="str">
        <f>Source!H587</f>
        <v>10 шт.</v>
      </c>
      <c r="F801" s="9">
        <f>Source!I587</f>
        <v>22.2</v>
      </c>
      <c r="G801" s="21"/>
      <c r="H801" s="20"/>
      <c r="I801" s="9"/>
      <c r="J801" s="9"/>
      <c r="K801" s="21"/>
      <c r="L801" s="21"/>
      <c r="Q801">
        <f>ROUND((Source!BZ587/100)*ROUND((Source!AF587*Source!AV587)*Source!I587, 2), 2)</f>
        <v>1727.27</v>
      </c>
      <c r="R801">
        <f>Source!X587</f>
        <v>1727.27</v>
      </c>
      <c r="S801">
        <f>ROUND((Source!CA587/100)*ROUND((Source!AF587*Source!AV587)*Source!I587, 2), 2)</f>
        <v>246.75</v>
      </c>
      <c r="T801">
        <f>Source!Y587</f>
        <v>246.75</v>
      </c>
      <c r="U801">
        <f>ROUND((175/100)*ROUND((Source!AE587*Source!AV587)*Source!I587, 2), 2)</f>
        <v>0</v>
      </c>
      <c r="V801">
        <f>ROUND((108/100)*ROUND(Source!CS587*Source!I587, 2), 2)</f>
        <v>0</v>
      </c>
    </row>
    <row r="802" spans="1:22" x14ac:dyDescent="0.2">
      <c r="D802" s="22" t="str">
        <f>"Объем: "&amp;Source!I587&amp;"=(204+"&amp;"18)/"&amp;"10"</f>
        <v>Объем: 22,2=(204+18)/10</v>
      </c>
    </row>
    <row r="803" spans="1:22" ht="14.25" x14ac:dyDescent="0.2">
      <c r="A803" s="18"/>
      <c r="B803" s="18"/>
      <c r="C803" s="18"/>
      <c r="D803" s="18" t="s">
        <v>884</v>
      </c>
      <c r="E803" s="19"/>
      <c r="F803" s="9"/>
      <c r="G803" s="21">
        <f>Source!AO587</f>
        <v>111.15</v>
      </c>
      <c r="H803" s="20" t="str">
        <f>Source!DG587</f>
        <v/>
      </c>
      <c r="I803" s="9">
        <f>Source!AV587</f>
        <v>1</v>
      </c>
      <c r="J803" s="9">
        <f>IF(Source!BA587&lt;&gt; 0, Source!BA587, 1)</f>
        <v>1</v>
      </c>
      <c r="K803" s="21">
        <f>Source!S587</f>
        <v>2467.5300000000002</v>
      </c>
      <c r="L803" s="21"/>
    </row>
    <row r="804" spans="1:22" ht="14.25" x14ac:dyDescent="0.2">
      <c r="A804" s="18"/>
      <c r="B804" s="18"/>
      <c r="C804" s="18"/>
      <c r="D804" s="18" t="s">
        <v>886</v>
      </c>
      <c r="E804" s="19"/>
      <c r="F804" s="9"/>
      <c r="G804" s="21">
        <f>Source!AL587</f>
        <v>6.3</v>
      </c>
      <c r="H804" s="20" t="str">
        <f>Source!DD587</f>
        <v/>
      </c>
      <c r="I804" s="9">
        <f>Source!AW587</f>
        <v>1</v>
      </c>
      <c r="J804" s="9">
        <f>IF(Source!BC587&lt;&gt; 0, Source!BC587, 1)</f>
        <v>1</v>
      </c>
      <c r="K804" s="21">
        <f>Source!P587</f>
        <v>139.86000000000001</v>
      </c>
      <c r="L804" s="21"/>
    </row>
    <row r="805" spans="1:22" ht="14.25" x14ac:dyDescent="0.2">
      <c r="A805" s="18"/>
      <c r="B805" s="18"/>
      <c r="C805" s="18"/>
      <c r="D805" s="18" t="s">
        <v>887</v>
      </c>
      <c r="E805" s="19" t="s">
        <v>888</v>
      </c>
      <c r="F805" s="9">
        <f>Source!AT587</f>
        <v>70</v>
      </c>
      <c r="G805" s="21"/>
      <c r="H805" s="20"/>
      <c r="I805" s="9"/>
      <c r="J805" s="9"/>
      <c r="K805" s="21">
        <f>SUM(R801:R804)</f>
        <v>1727.27</v>
      </c>
      <c r="L805" s="21"/>
    </row>
    <row r="806" spans="1:22" ht="14.25" x14ac:dyDescent="0.2">
      <c r="A806" s="18"/>
      <c r="B806" s="18"/>
      <c r="C806" s="18"/>
      <c r="D806" s="18" t="s">
        <v>889</v>
      </c>
      <c r="E806" s="19" t="s">
        <v>888</v>
      </c>
      <c r="F806" s="9">
        <f>Source!AU587</f>
        <v>10</v>
      </c>
      <c r="G806" s="21"/>
      <c r="H806" s="20"/>
      <c r="I806" s="9"/>
      <c r="J806" s="9"/>
      <c r="K806" s="21">
        <f>SUM(T801:T805)</f>
        <v>246.75</v>
      </c>
      <c r="L806" s="21"/>
    </row>
    <row r="807" spans="1:22" ht="14.25" x14ac:dyDescent="0.2">
      <c r="A807" s="18"/>
      <c r="B807" s="18"/>
      <c r="C807" s="18"/>
      <c r="D807" s="18" t="s">
        <v>890</v>
      </c>
      <c r="E807" s="19" t="s">
        <v>891</v>
      </c>
      <c r="F807" s="9">
        <f>Source!AQ587</f>
        <v>0.18</v>
      </c>
      <c r="G807" s="21"/>
      <c r="H807" s="20" t="str">
        <f>Source!DI587</f>
        <v/>
      </c>
      <c r="I807" s="9">
        <f>Source!AV587</f>
        <v>1</v>
      </c>
      <c r="J807" s="9"/>
      <c r="K807" s="21"/>
      <c r="L807" s="21">
        <f>Source!U587</f>
        <v>3.9959999999999996</v>
      </c>
    </row>
    <row r="808" spans="1:22" ht="15" x14ac:dyDescent="0.25">
      <c r="A808" s="24"/>
      <c r="B808" s="24"/>
      <c r="C808" s="24"/>
      <c r="D808" s="24"/>
      <c r="E808" s="24"/>
      <c r="F808" s="24"/>
      <c r="G808" s="24"/>
      <c r="H808" s="24"/>
      <c r="I808" s="24"/>
      <c r="J808" s="41">
        <f>K803+K804+K805+K806</f>
        <v>4581.41</v>
      </c>
      <c r="K808" s="41"/>
      <c r="L808" s="25">
        <f>IF(Source!I587&lt;&gt;0, ROUND(J808/Source!I587, 2), 0)</f>
        <v>206.37</v>
      </c>
      <c r="P808" s="23">
        <f>J808</f>
        <v>4581.41</v>
      </c>
    </row>
    <row r="810" spans="1:22" ht="15" x14ac:dyDescent="0.25">
      <c r="A810" s="44" t="str">
        <f>CONCATENATE("Итого по разделу: ",IF(Source!G593&lt;&gt;"Новый раздел", Source!G593, ""))</f>
        <v>Итого по разделу: Электрооборудование</v>
      </c>
      <c r="B810" s="44"/>
      <c r="C810" s="44"/>
      <c r="D810" s="44"/>
      <c r="E810" s="44"/>
      <c r="F810" s="44"/>
      <c r="G810" s="44"/>
      <c r="H810" s="44"/>
      <c r="I810" s="44"/>
      <c r="J810" s="42">
        <f>SUM(P459:P809)</f>
        <v>1269945.6299999999</v>
      </c>
      <c r="K810" s="43"/>
      <c r="L810" s="27"/>
    </row>
    <row r="813" spans="1:22" ht="15" x14ac:dyDescent="0.25">
      <c r="A813" s="44" t="str">
        <f>CONCATENATE("Итого по локальной смете: ",IF(Source!G623&lt;&gt;"Новая локальная смета", Source!G623, ""))</f>
        <v>Итого по локальной смете: Инженерные сети  Конный комплекс</v>
      </c>
      <c r="B813" s="44"/>
      <c r="C813" s="44"/>
      <c r="D813" s="44"/>
      <c r="E813" s="44"/>
      <c r="F813" s="44"/>
      <c r="G813" s="44"/>
      <c r="H813" s="44"/>
      <c r="I813" s="44"/>
      <c r="J813" s="42">
        <f>SUM(P38:P812)</f>
        <v>1766127.93</v>
      </c>
      <c r="K813" s="43"/>
      <c r="L813" s="27"/>
    </row>
    <row r="816" spans="1:22" ht="15" x14ac:dyDescent="0.25">
      <c r="A816" s="44" t="str">
        <f>CONCATENATE("Итого по смете: ",IF(Source!G653&lt;&gt;"Новый объект", Source!G653, ""))</f>
        <v>Итого по смете: Конный комплекс_на 4 мес. (10%) испр.</v>
      </c>
      <c r="B816" s="44"/>
      <c r="C816" s="44"/>
      <c r="D816" s="44"/>
      <c r="E816" s="44"/>
      <c r="F816" s="44"/>
      <c r="G816" s="44"/>
      <c r="H816" s="44"/>
      <c r="I816" s="44"/>
      <c r="J816" s="42">
        <f>SUM(P1:P815)</f>
        <v>1766127.93</v>
      </c>
      <c r="K816" s="43"/>
      <c r="L816" s="27"/>
    </row>
    <row r="817" spans="1:12" ht="14.25" x14ac:dyDescent="0.2">
      <c r="D817" s="39" t="str">
        <f>Source!H682</f>
        <v>Итого по смете</v>
      </c>
      <c r="E817" s="39"/>
      <c r="F817" s="39"/>
      <c r="G817" s="39"/>
      <c r="H817" s="39"/>
      <c r="I817" s="39"/>
      <c r="J817" s="40">
        <f>IF(Source!F682=0, "", Source!F682)</f>
        <v>1766127.93</v>
      </c>
      <c r="K817" s="40"/>
    </row>
    <row r="818" spans="1:12" ht="14.25" x14ac:dyDescent="0.2">
      <c r="D818" s="39" t="str">
        <f>Source!H683</f>
        <v>НДС 22%</v>
      </c>
      <c r="E818" s="39"/>
      <c r="F818" s="39"/>
      <c r="G818" s="39"/>
      <c r="H818" s="39"/>
      <c r="I818" s="39"/>
      <c r="J818" s="40">
        <f>IF(Source!F683=0, "", Source!F683)</f>
        <v>388548.14</v>
      </c>
      <c r="K818" s="40"/>
    </row>
    <row r="819" spans="1:12" ht="14.25" x14ac:dyDescent="0.2">
      <c r="D819" s="39" t="str">
        <f>Source!H684</f>
        <v>Всего с НДС</v>
      </c>
      <c r="E819" s="39"/>
      <c r="F819" s="39"/>
      <c r="G819" s="39"/>
      <c r="H819" s="39"/>
      <c r="I819" s="39"/>
      <c r="J819" s="40">
        <f>IF(Source!F684=0, "", Source!F684)</f>
        <v>2154676.0699999998</v>
      </c>
      <c r="K819" s="40"/>
    </row>
    <row r="822" spans="1:12" ht="14.25" x14ac:dyDescent="0.2">
      <c r="A822" s="10"/>
      <c r="B822" s="37" t="s">
        <v>944</v>
      </c>
      <c r="C822" s="37"/>
      <c r="D822" s="28" t="str">
        <f>IF(Source!AM12&lt;&gt;"", Source!AM12," ")</f>
        <v xml:space="preserve"> </v>
      </c>
      <c r="E822" s="28"/>
      <c r="F822" s="28"/>
      <c r="G822" s="28"/>
      <c r="H822" s="28"/>
      <c r="I822" s="10" t="str">
        <f>IF(Source!AL12&lt;&gt;"", Source!AL12," ")</f>
        <v xml:space="preserve"> </v>
      </c>
      <c r="J822" s="10"/>
      <c r="K822" s="10"/>
      <c r="L822" s="10"/>
    </row>
    <row r="823" spans="1:12" ht="14.25" x14ac:dyDescent="0.2">
      <c r="A823" s="10"/>
      <c r="B823" s="10"/>
      <c r="C823" s="10"/>
      <c r="D823" s="38" t="s">
        <v>910</v>
      </c>
      <c r="E823" s="38"/>
      <c r="F823" s="38"/>
      <c r="G823" s="38"/>
      <c r="H823" s="38"/>
      <c r="I823" s="10"/>
      <c r="J823" s="10"/>
      <c r="K823" s="10"/>
      <c r="L823" s="10"/>
    </row>
    <row r="824" spans="1:12" ht="14.25" x14ac:dyDescent="0.2">
      <c r="A824" s="10"/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</row>
    <row r="825" spans="1:12" ht="14.25" x14ac:dyDescent="0.2">
      <c r="A825" s="10"/>
      <c r="B825" s="37" t="s">
        <v>945</v>
      </c>
      <c r="C825" s="37"/>
      <c r="D825" s="28" t="str">
        <f>IF(Source!AI12&lt;&gt;"", Source!AI12," ")</f>
        <v xml:space="preserve"> </v>
      </c>
      <c r="E825" s="28"/>
      <c r="F825" s="28"/>
      <c r="G825" s="28"/>
      <c r="H825" s="28"/>
      <c r="I825" s="10" t="str">
        <f>IF(Source!AH12&lt;&gt;"", Source!AH12," ")</f>
        <v xml:space="preserve"> </v>
      </c>
      <c r="J825" s="10"/>
      <c r="K825" s="10"/>
      <c r="L825" s="10"/>
    </row>
    <row r="826" spans="1:12" ht="14.25" x14ac:dyDescent="0.2">
      <c r="A826" s="10"/>
      <c r="B826" s="10"/>
      <c r="C826" s="10"/>
      <c r="D826" s="38" t="s">
        <v>910</v>
      </c>
      <c r="E826" s="38"/>
      <c r="F826" s="38"/>
      <c r="G826" s="38"/>
      <c r="H826" s="38"/>
      <c r="I826" s="10"/>
      <c r="J826" s="10"/>
      <c r="K826" s="10"/>
      <c r="L826" s="10"/>
    </row>
  </sheetData>
  <mergeCells count="181">
    <mergeCell ref="I2:L2"/>
    <mergeCell ref="I3:L3"/>
    <mergeCell ref="I4:L4"/>
    <mergeCell ref="J6:L6"/>
    <mergeCell ref="J7:L7"/>
    <mergeCell ref="J8:L9"/>
    <mergeCell ref="C14:H14"/>
    <mergeCell ref="J14:L15"/>
    <mergeCell ref="C15:H15"/>
    <mergeCell ref="C16:H16"/>
    <mergeCell ref="J16:L17"/>
    <mergeCell ref="C17:H17"/>
    <mergeCell ref="C9:H9"/>
    <mergeCell ref="C10:H10"/>
    <mergeCell ref="J10:L11"/>
    <mergeCell ref="C11:H11"/>
    <mergeCell ref="C12:H12"/>
    <mergeCell ref="J12:L13"/>
    <mergeCell ref="C13:H13"/>
    <mergeCell ref="J22:L22"/>
    <mergeCell ref="G24:G25"/>
    <mergeCell ref="H24:H25"/>
    <mergeCell ref="I24:J24"/>
    <mergeCell ref="A28:L28"/>
    <mergeCell ref="A29:L29"/>
    <mergeCell ref="C18:H18"/>
    <mergeCell ref="G19:I19"/>
    <mergeCell ref="J19:L19"/>
    <mergeCell ref="G20:H20"/>
    <mergeCell ref="J20:L20"/>
    <mergeCell ref="J21:L21"/>
    <mergeCell ref="J33:J35"/>
    <mergeCell ref="K33:K35"/>
    <mergeCell ref="A34:A35"/>
    <mergeCell ref="B34:B35"/>
    <mergeCell ref="A38:L38"/>
    <mergeCell ref="A40:L40"/>
    <mergeCell ref="H31:I31"/>
    <mergeCell ref="A33:B33"/>
    <mergeCell ref="C33:C35"/>
    <mergeCell ref="D33:D35"/>
    <mergeCell ref="E33:E35"/>
    <mergeCell ref="F33:F35"/>
    <mergeCell ref="G33:G35"/>
    <mergeCell ref="H33:H35"/>
    <mergeCell ref="I33:I35"/>
    <mergeCell ref="A92:I92"/>
    <mergeCell ref="A95:L95"/>
    <mergeCell ref="A97:L97"/>
    <mergeCell ref="J104:K104"/>
    <mergeCell ref="J111:K111"/>
    <mergeCell ref="J118:K118"/>
    <mergeCell ref="J49:K49"/>
    <mergeCell ref="J60:K60"/>
    <mergeCell ref="J70:K70"/>
    <mergeCell ref="J80:K80"/>
    <mergeCell ref="J90:K90"/>
    <mergeCell ref="J92:K92"/>
    <mergeCell ref="J153:K153"/>
    <mergeCell ref="J160:K160"/>
    <mergeCell ref="J167:K167"/>
    <mergeCell ref="J174:K174"/>
    <mergeCell ref="J176:K176"/>
    <mergeCell ref="A176:I176"/>
    <mergeCell ref="J120:K120"/>
    <mergeCell ref="A120:I120"/>
    <mergeCell ref="A123:L123"/>
    <mergeCell ref="J130:K130"/>
    <mergeCell ref="J137:K137"/>
    <mergeCell ref="J144:K144"/>
    <mergeCell ref="J204:K204"/>
    <mergeCell ref="J215:K215"/>
    <mergeCell ref="J223:K223"/>
    <mergeCell ref="J233:K233"/>
    <mergeCell ref="J243:K243"/>
    <mergeCell ref="J245:K245"/>
    <mergeCell ref="A179:L179"/>
    <mergeCell ref="J186:K186"/>
    <mergeCell ref="J188:K188"/>
    <mergeCell ref="A188:I188"/>
    <mergeCell ref="A191:L191"/>
    <mergeCell ref="C193:K193"/>
    <mergeCell ref="J270:K270"/>
    <mergeCell ref="J280:K280"/>
    <mergeCell ref="J290:K290"/>
    <mergeCell ref="J300:K300"/>
    <mergeCell ref="J310:K310"/>
    <mergeCell ref="J320:K320"/>
    <mergeCell ref="A245:I245"/>
    <mergeCell ref="J248:K248"/>
    <mergeCell ref="A248:I248"/>
    <mergeCell ref="A251:L251"/>
    <mergeCell ref="A253:L253"/>
    <mergeCell ref="J263:K263"/>
    <mergeCell ref="J375:K375"/>
    <mergeCell ref="J382:K382"/>
    <mergeCell ref="J389:K389"/>
    <mergeCell ref="J396:K396"/>
    <mergeCell ref="J406:K406"/>
    <mergeCell ref="J408:K408"/>
    <mergeCell ref="J330:K330"/>
    <mergeCell ref="J337:K337"/>
    <mergeCell ref="J347:K347"/>
    <mergeCell ref="J354:K354"/>
    <mergeCell ref="J361:K361"/>
    <mergeCell ref="J368:K368"/>
    <mergeCell ref="J453:K453"/>
    <mergeCell ref="A453:I453"/>
    <mergeCell ref="J456:K456"/>
    <mergeCell ref="A456:I456"/>
    <mergeCell ref="A459:L459"/>
    <mergeCell ref="J466:K466"/>
    <mergeCell ref="A408:I408"/>
    <mergeCell ref="A411:L411"/>
    <mergeCell ref="J421:K421"/>
    <mergeCell ref="J431:K431"/>
    <mergeCell ref="J441:K441"/>
    <mergeCell ref="J451:K451"/>
    <mergeCell ref="J515:K515"/>
    <mergeCell ref="J522:K522"/>
    <mergeCell ref="J529:K529"/>
    <mergeCell ref="J536:K536"/>
    <mergeCell ref="J543:K543"/>
    <mergeCell ref="J550:K550"/>
    <mergeCell ref="J473:K473"/>
    <mergeCell ref="J480:K480"/>
    <mergeCell ref="J487:K487"/>
    <mergeCell ref="J494:K494"/>
    <mergeCell ref="J501:K501"/>
    <mergeCell ref="J508:K508"/>
    <mergeCell ref="J600:K600"/>
    <mergeCell ref="J608:K608"/>
    <mergeCell ref="J616:K616"/>
    <mergeCell ref="J623:K623"/>
    <mergeCell ref="J631:K631"/>
    <mergeCell ref="J638:K638"/>
    <mergeCell ref="J557:K557"/>
    <mergeCell ref="J564:K564"/>
    <mergeCell ref="J571:K571"/>
    <mergeCell ref="J578:K578"/>
    <mergeCell ref="J585:K585"/>
    <mergeCell ref="J592:K592"/>
    <mergeCell ref="C686:K686"/>
    <mergeCell ref="J694:K694"/>
    <mergeCell ref="J702:K702"/>
    <mergeCell ref="J710:K710"/>
    <mergeCell ref="J718:K718"/>
    <mergeCell ref="J726:K726"/>
    <mergeCell ref="J645:K645"/>
    <mergeCell ref="J652:K652"/>
    <mergeCell ref="J659:K659"/>
    <mergeCell ref="J667:K667"/>
    <mergeCell ref="J677:K677"/>
    <mergeCell ref="J684:K684"/>
    <mergeCell ref="J782:K782"/>
    <mergeCell ref="J790:K790"/>
    <mergeCell ref="C792:K792"/>
    <mergeCell ref="J800:K800"/>
    <mergeCell ref="J808:K808"/>
    <mergeCell ref="J810:K810"/>
    <mergeCell ref="A810:I810"/>
    <mergeCell ref="J734:K734"/>
    <mergeCell ref="J742:K742"/>
    <mergeCell ref="J750:K750"/>
    <mergeCell ref="J758:K758"/>
    <mergeCell ref="J766:K766"/>
    <mergeCell ref="J774:K774"/>
    <mergeCell ref="B825:C825"/>
    <mergeCell ref="D826:H826"/>
    <mergeCell ref="D818:I818"/>
    <mergeCell ref="J818:K818"/>
    <mergeCell ref="D819:I819"/>
    <mergeCell ref="J819:K819"/>
    <mergeCell ref="B822:C822"/>
    <mergeCell ref="D823:H823"/>
    <mergeCell ref="J813:K813"/>
    <mergeCell ref="A813:I813"/>
    <mergeCell ref="J816:K816"/>
    <mergeCell ref="A816:I816"/>
    <mergeCell ref="D817:I817"/>
    <mergeCell ref="J817:K817"/>
  </mergeCells>
  <pageMargins left="0.4" right="0.2" top="0.2" bottom="0.4" header="0.2" footer="0.2"/>
  <pageSetup paperSize="9" scale="61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K696"/>
  <sheetViews>
    <sheetView topLeftCell="A639" workbookViewId="0">
      <selection activeCell="F683" sqref="F683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1045431799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692</v>
      </c>
      <c r="C12" s="1">
        <v>0</v>
      </c>
      <c r="D12" s="1">
        <f>ROW(A653)</f>
        <v>653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16777226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B653</f>
        <v>692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объект_(Копия)_(Копия)</v>
      </c>
      <c r="G18" s="2" t="str">
        <f t="shared" si="0"/>
        <v>Конный комплекс_на 4 мес. (10%) испр.</v>
      </c>
      <c r="H18" s="2"/>
      <c r="I18" s="2"/>
      <c r="J18" s="2"/>
      <c r="K18" s="2"/>
      <c r="L18" s="2"/>
      <c r="M18" s="2"/>
      <c r="N18" s="2"/>
      <c r="O18" s="2">
        <f t="shared" ref="O18:AT18" si="1">O653</f>
        <v>987817.99</v>
      </c>
      <c r="P18" s="2">
        <f t="shared" si="1"/>
        <v>12539.77</v>
      </c>
      <c r="Q18" s="2">
        <f t="shared" si="1"/>
        <v>14048.01</v>
      </c>
      <c r="R18" s="2">
        <f t="shared" si="1"/>
        <v>8634.86</v>
      </c>
      <c r="S18" s="2">
        <f t="shared" si="1"/>
        <v>961230.21</v>
      </c>
      <c r="T18" s="2">
        <f t="shared" si="1"/>
        <v>0</v>
      </c>
      <c r="U18" s="2">
        <f t="shared" si="1"/>
        <v>1566.585372</v>
      </c>
      <c r="V18" s="2">
        <f t="shared" si="1"/>
        <v>0</v>
      </c>
      <c r="W18" s="2">
        <f t="shared" si="1"/>
        <v>0</v>
      </c>
      <c r="X18" s="2">
        <f t="shared" si="1"/>
        <v>672861.23</v>
      </c>
      <c r="Y18" s="2">
        <f t="shared" si="1"/>
        <v>96123.09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1766127.93</v>
      </c>
      <c r="AS18" s="2">
        <f t="shared" si="1"/>
        <v>0</v>
      </c>
      <c r="AT18" s="2">
        <f t="shared" si="1"/>
        <v>0</v>
      </c>
      <c r="AU18" s="2">
        <f t="shared" ref="AU18:BZ18" si="2">AU653</f>
        <v>1766127.93</v>
      </c>
      <c r="AV18" s="2">
        <f t="shared" si="2"/>
        <v>12539.77</v>
      </c>
      <c r="AW18" s="2">
        <f t="shared" si="2"/>
        <v>12539.77</v>
      </c>
      <c r="AX18" s="2">
        <f t="shared" si="2"/>
        <v>0</v>
      </c>
      <c r="AY18" s="2">
        <f t="shared" si="2"/>
        <v>12539.77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CA653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DG653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EM653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FS653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ROW(A623)</f>
        <v>623</v>
      </c>
      <c r="E20" s="1"/>
      <c r="F20" s="1" t="s">
        <v>12</v>
      </c>
      <c r="G20" s="1" t="s">
        <v>13</v>
      </c>
      <c r="H20" s="1" t="s">
        <v>3</v>
      </c>
      <c r="I20" s="1">
        <v>0</v>
      </c>
      <c r="J20" s="1" t="s">
        <v>3</v>
      </c>
      <c r="K20" s="1">
        <v>-1</v>
      </c>
      <c r="L20" s="1" t="s">
        <v>12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B623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Инженерные сети  Конный комплекс</v>
      </c>
      <c r="H22" s="2"/>
      <c r="I22" s="2"/>
      <c r="J22" s="2"/>
      <c r="K22" s="2"/>
      <c r="L22" s="2"/>
      <c r="M22" s="2"/>
      <c r="N22" s="2"/>
      <c r="O22" s="2">
        <f t="shared" ref="O22:AT22" si="8">O623</f>
        <v>987817.99</v>
      </c>
      <c r="P22" s="2">
        <f t="shared" si="8"/>
        <v>12539.77</v>
      </c>
      <c r="Q22" s="2">
        <f t="shared" si="8"/>
        <v>14048.01</v>
      </c>
      <c r="R22" s="2">
        <f t="shared" si="8"/>
        <v>8634.86</v>
      </c>
      <c r="S22" s="2">
        <f t="shared" si="8"/>
        <v>961230.21</v>
      </c>
      <c r="T22" s="2">
        <f t="shared" si="8"/>
        <v>0</v>
      </c>
      <c r="U22" s="2">
        <f t="shared" si="8"/>
        <v>1566.585372</v>
      </c>
      <c r="V22" s="2">
        <f t="shared" si="8"/>
        <v>0</v>
      </c>
      <c r="W22" s="2">
        <f t="shared" si="8"/>
        <v>0</v>
      </c>
      <c r="X22" s="2">
        <f t="shared" si="8"/>
        <v>672861.23</v>
      </c>
      <c r="Y22" s="2">
        <f t="shared" si="8"/>
        <v>96123.09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1766127.93</v>
      </c>
      <c r="AS22" s="2">
        <f t="shared" si="8"/>
        <v>0</v>
      </c>
      <c r="AT22" s="2">
        <f t="shared" si="8"/>
        <v>0</v>
      </c>
      <c r="AU22" s="2">
        <f t="shared" ref="AU22:BZ22" si="9">AU623</f>
        <v>1766127.93</v>
      </c>
      <c r="AV22" s="2">
        <f t="shared" si="9"/>
        <v>12539.77</v>
      </c>
      <c r="AW22" s="2">
        <f t="shared" si="9"/>
        <v>12539.77</v>
      </c>
      <c r="AX22" s="2">
        <f t="shared" si="9"/>
        <v>0</v>
      </c>
      <c r="AY22" s="2">
        <f t="shared" si="9"/>
        <v>12539.77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CA623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DG623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EM623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FS623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ROW(A44)</f>
        <v>44</v>
      </c>
      <c r="E24" s="1"/>
      <c r="F24" s="1" t="s">
        <v>14</v>
      </c>
      <c r="G24" s="1" t="s">
        <v>15</v>
      </c>
      <c r="H24" s="1" t="s">
        <v>3</v>
      </c>
      <c r="I24" s="1">
        <v>0</v>
      </c>
      <c r="J24" s="1"/>
      <c r="K24" s="1">
        <v>-1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B44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Отопление</v>
      </c>
      <c r="H26" s="2"/>
      <c r="I26" s="2"/>
      <c r="J26" s="2"/>
      <c r="K26" s="2"/>
      <c r="L26" s="2"/>
      <c r="M26" s="2"/>
      <c r="N26" s="2"/>
      <c r="O26" s="2">
        <f t="shared" ref="O26:AT26" si="15">O44</f>
        <v>8956.36</v>
      </c>
      <c r="P26" s="2">
        <f t="shared" si="15"/>
        <v>23.66</v>
      </c>
      <c r="Q26" s="2">
        <f t="shared" si="15"/>
        <v>86.94</v>
      </c>
      <c r="R26" s="2">
        <f t="shared" si="15"/>
        <v>1.18</v>
      </c>
      <c r="S26" s="2">
        <f t="shared" si="15"/>
        <v>8845.76</v>
      </c>
      <c r="T26" s="2">
        <f t="shared" si="15"/>
        <v>0</v>
      </c>
      <c r="U26" s="2">
        <f t="shared" si="15"/>
        <v>15.680000000000001</v>
      </c>
      <c r="V26" s="2">
        <f t="shared" si="15"/>
        <v>0</v>
      </c>
      <c r="W26" s="2">
        <f t="shared" si="15"/>
        <v>0</v>
      </c>
      <c r="X26" s="2">
        <f t="shared" si="15"/>
        <v>6192.03</v>
      </c>
      <c r="Y26" s="2">
        <f t="shared" si="15"/>
        <v>884.58</v>
      </c>
      <c r="Z26" s="2">
        <f t="shared" si="15"/>
        <v>0</v>
      </c>
      <c r="AA26" s="2">
        <f t="shared" si="15"/>
        <v>0</v>
      </c>
      <c r="AB26" s="2">
        <f t="shared" si="15"/>
        <v>8956.36</v>
      </c>
      <c r="AC26" s="2">
        <f t="shared" si="15"/>
        <v>23.66</v>
      </c>
      <c r="AD26" s="2">
        <f t="shared" si="15"/>
        <v>86.94</v>
      </c>
      <c r="AE26" s="2">
        <f t="shared" si="15"/>
        <v>1.18</v>
      </c>
      <c r="AF26" s="2">
        <f t="shared" si="15"/>
        <v>8845.76</v>
      </c>
      <c r="AG26" s="2">
        <f t="shared" si="15"/>
        <v>0</v>
      </c>
      <c r="AH26" s="2">
        <f t="shared" si="15"/>
        <v>15.680000000000001</v>
      </c>
      <c r="AI26" s="2">
        <f t="shared" si="15"/>
        <v>0</v>
      </c>
      <c r="AJ26" s="2">
        <f t="shared" si="15"/>
        <v>0</v>
      </c>
      <c r="AK26" s="2">
        <f t="shared" si="15"/>
        <v>6192.03</v>
      </c>
      <c r="AL26" s="2">
        <f t="shared" si="15"/>
        <v>884.58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16034.24</v>
      </c>
      <c r="AS26" s="2">
        <f t="shared" si="15"/>
        <v>0</v>
      </c>
      <c r="AT26" s="2">
        <f t="shared" si="15"/>
        <v>0</v>
      </c>
      <c r="AU26" s="2">
        <f t="shared" ref="AU26:BZ26" si="16">AU44</f>
        <v>16034.24</v>
      </c>
      <c r="AV26" s="2">
        <f t="shared" si="16"/>
        <v>23.66</v>
      </c>
      <c r="AW26" s="2">
        <f t="shared" si="16"/>
        <v>23.66</v>
      </c>
      <c r="AX26" s="2">
        <f t="shared" si="16"/>
        <v>0</v>
      </c>
      <c r="AY26" s="2">
        <f t="shared" si="16"/>
        <v>23.66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CA44</f>
        <v>16034.24</v>
      </c>
      <c r="CB26" s="2">
        <f t="shared" si="17"/>
        <v>0</v>
      </c>
      <c r="CC26" s="2">
        <f t="shared" si="17"/>
        <v>0</v>
      </c>
      <c r="CD26" s="2">
        <f t="shared" si="17"/>
        <v>16034.24</v>
      </c>
      <c r="CE26" s="2">
        <f t="shared" si="17"/>
        <v>23.66</v>
      </c>
      <c r="CF26" s="2">
        <f t="shared" si="17"/>
        <v>23.66</v>
      </c>
      <c r="CG26" s="2">
        <f t="shared" si="17"/>
        <v>0</v>
      </c>
      <c r="CH26" s="2">
        <f t="shared" si="17"/>
        <v>23.66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DG44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EM44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FS44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D28">
        <f>ROW(EtalonRes!A3)</f>
        <v>3</v>
      </c>
      <c r="E28" t="s">
        <v>16</v>
      </c>
      <c r="F28" t="s">
        <v>17</v>
      </c>
      <c r="G28" t="s">
        <v>18</v>
      </c>
      <c r="H28" t="s">
        <v>19</v>
      </c>
      <c r="I28">
        <f>ROUND(2+2,9)</f>
        <v>4</v>
      </c>
      <c r="J28">
        <v>0</v>
      </c>
      <c r="K28">
        <f>ROUND(2+2,9)</f>
        <v>4</v>
      </c>
      <c r="O28">
        <f t="shared" ref="O28:O42" si="21">ROUND(CP28,2)</f>
        <v>355.52</v>
      </c>
      <c r="P28">
        <f t="shared" ref="P28:P42" si="22">ROUND(CQ28*I28,2)</f>
        <v>8.8000000000000007</v>
      </c>
      <c r="Q28">
        <f t="shared" ref="Q28:Q42" si="23">ROUND(CR28*I28,2)</f>
        <v>0.92</v>
      </c>
      <c r="R28">
        <f t="shared" ref="R28:R42" si="24">ROUND(CS28*I28,2)</f>
        <v>0</v>
      </c>
      <c r="S28">
        <f t="shared" ref="S28:S42" si="25">ROUND(CT28*I28,2)</f>
        <v>345.8</v>
      </c>
      <c r="T28">
        <f t="shared" ref="T28:T42" si="26">ROUND(CU28*I28,2)</f>
        <v>0</v>
      </c>
      <c r="U28">
        <f t="shared" ref="U28:U42" si="27">CV28*I28</f>
        <v>0.56000000000000005</v>
      </c>
      <c r="V28">
        <f t="shared" ref="V28:V42" si="28">CW28*I28</f>
        <v>0</v>
      </c>
      <c r="W28">
        <f t="shared" ref="W28:W42" si="29">ROUND(CX28*I28,2)</f>
        <v>0</v>
      </c>
      <c r="X28">
        <f t="shared" ref="X28:X42" si="30">ROUND(CY28,2)</f>
        <v>242.06</v>
      </c>
      <c r="Y28">
        <f t="shared" ref="Y28:Y42" si="31">ROUND(CZ28,2)</f>
        <v>34.58</v>
      </c>
      <c r="AA28">
        <v>1473070128</v>
      </c>
      <c r="AB28">
        <f t="shared" ref="AB28:AB42" si="32">ROUND((AC28+AD28+AF28),6)</f>
        <v>88.88</v>
      </c>
      <c r="AC28">
        <f>ROUND((ES28),6)</f>
        <v>2.2000000000000002</v>
      </c>
      <c r="AD28">
        <f>ROUND((((ET28)-(EU28))+AE28),6)</f>
        <v>0.23</v>
      </c>
      <c r="AE28">
        <f>ROUND((EU28),6)</f>
        <v>0</v>
      </c>
      <c r="AF28">
        <f>ROUND((EV28),6)</f>
        <v>86.45</v>
      </c>
      <c r="AG28">
        <f t="shared" ref="AG28:AG42" si="33">ROUND((AP28),6)</f>
        <v>0</v>
      </c>
      <c r="AH28">
        <f>(EW28)</f>
        <v>0.14000000000000001</v>
      </c>
      <c r="AI28">
        <f>(EX28)</f>
        <v>0</v>
      </c>
      <c r="AJ28">
        <f t="shared" ref="AJ28:AJ42" si="34">(AS28)</f>
        <v>0</v>
      </c>
      <c r="AK28">
        <v>88.88</v>
      </c>
      <c r="AL28">
        <v>2.2000000000000002</v>
      </c>
      <c r="AM28">
        <v>0.23</v>
      </c>
      <c r="AN28">
        <v>0</v>
      </c>
      <c r="AO28">
        <v>86.45</v>
      </c>
      <c r="AP28">
        <v>0</v>
      </c>
      <c r="AQ28">
        <v>0.14000000000000001</v>
      </c>
      <c r="AR28">
        <v>0</v>
      </c>
      <c r="AS28">
        <v>0</v>
      </c>
      <c r="AT28">
        <v>70</v>
      </c>
      <c r="AU28">
        <v>10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4</v>
      </c>
      <c r="BJ28" t="s">
        <v>20</v>
      </c>
      <c r="BM28">
        <v>0</v>
      </c>
      <c r="BN28">
        <v>0</v>
      </c>
      <c r="BO28" t="s">
        <v>3</v>
      </c>
      <c r="BP28">
        <v>0</v>
      </c>
      <c r="BQ28">
        <v>1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70</v>
      </c>
      <c r="CA28">
        <v>10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 t="shared" ref="CP28:CP42" si="35">(P28+Q28+S28)</f>
        <v>355.52000000000004</v>
      </c>
      <c r="CQ28">
        <f t="shared" ref="CQ28:CQ42" si="36">(AC28*BC28*AW28)</f>
        <v>2.2000000000000002</v>
      </c>
      <c r="CR28">
        <f>((((ET28)*BB28-(EU28)*BS28)+AE28*BS28)*AV28)</f>
        <v>0.23</v>
      </c>
      <c r="CS28">
        <f t="shared" ref="CS28:CS42" si="37">(AE28*BS28*AV28)</f>
        <v>0</v>
      </c>
      <c r="CT28">
        <f t="shared" ref="CT28:CT42" si="38">(AF28*BA28*AV28)</f>
        <v>86.45</v>
      </c>
      <c r="CU28">
        <f t="shared" ref="CU28:CU42" si="39">AG28</f>
        <v>0</v>
      </c>
      <c r="CV28">
        <f t="shared" ref="CV28:CV42" si="40">(AH28*AV28)</f>
        <v>0.14000000000000001</v>
      </c>
      <c r="CW28">
        <f t="shared" ref="CW28:CW42" si="41">AI28</f>
        <v>0</v>
      </c>
      <c r="CX28">
        <f t="shared" ref="CX28:CX42" si="42">AJ28</f>
        <v>0</v>
      </c>
      <c r="CY28">
        <f t="shared" ref="CY28:CY42" si="43">((S28*BZ28)/100)</f>
        <v>242.06</v>
      </c>
      <c r="CZ28">
        <f t="shared" ref="CZ28:CZ42" si="44">((S28*CA28)/100)</f>
        <v>34.58</v>
      </c>
      <c r="DC28" t="s">
        <v>3</v>
      </c>
      <c r="DD28" t="s">
        <v>3</v>
      </c>
      <c r="DE28" t="s">
        <v>3</v>
      </c>
      <c r="DF28" t="s">
        <v>3</v>
      </c>
      <c r="DG28" t="s">
        <v>3</v>
      </c>
      <c r="DH28" t="s">
        <v>3</v>
      </c>
      <c r="DI28" t="s">
        <v>3</v>
      </c>
      <c r="DJ28" t="s">
        <v>3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16987630</v>
      </c>
      <c r="DV28" t="s">
        <v>19</v>
      </c>
      <c r="DW28" t="s">
        <v>19</v>
      </c>
      <c r="DX28">
        <v>1</v>
      </c>
      <c r="DZ28" t="s">
        <v>3</v>
      </c>
      <c r="EA28" t="s">
        <v>3</v>
      </c>
      <c r="EB28" t="s">
        <v>3</v>
      </c>
      <c r="EC28" t="s">
        <v>3</v>
      </c>
      <c r="EE28">
        <v>1441815344</v>
      </c>
      <c r="EF28">
        <v>1</v>
      </c>
      <c r="EG28" t="s">
        <v>21</v>
      </c>
      <c r="EH28">
        <v>0</v>
      </c>
      <c r="EI28" t="s">
        <v>3</v>
      </c>
      <c r="EJ28">
        <v>4</v>
      </c>
      <c r="EK28">
        <v>0</v>
      </c>
      <c r="EL28" t="s">
        <v>22</v>
      </c>
      <c r="EM28" t="s">
        <v>23</v>
      </c>
      <c r="EO28" t="s">
        <v>3</v>
      </c>
      <c r="EQ28">
        <v>0</v>
      </c>
      <c r="ER28">
        <v>88.88</v>
      </c>
      <c r="ES28">
        <v>2.2000000000000002</v>
      </c>
      <c r="ET28">
        <v>0.23</v>
      </c>
      <c r="EU28">
        <v>0</v>
      </c>
      <c r="EV28">
        <v>86.45</v>
      </c>
      <c r="EW28">
        <v>0.14000000000000001</v>
      </c>
      <c r="EX28">
        <v>0</v>
      </c>
      <c r="EY28">
        <v>0</v>
      </c>
      <c r="FQ28">
        <v>0</v>
      </c>
      <c r="FR28">
        <f t="shared" ref="FR28:FR42" si="45">ROUND(IF(BI28=3,GM28,0),2)</f>
        <v>0</v>
      </c>
      <c r="FS28">
        <v>0</v>
      </c>
      <c r="FX28">
        <v>70</v>
      </c>
      <c r="FY28">
        <v>10</v>
      </c>
      <c r="GA28" t="s">
        <v>3</v>
      </c>
      <c r="GD28">
        <v>0</v>
      </c>
      <c r="GF28">
        <v>-129403832</v>
      </c>
      <c r="GG28">
        <v>2</v>
      </c>
      <c r="GH28">
        <v>1</v>
      </c>
      <c r="GI28">
        <v>-2</v>
      </c>
      <c r="GJ28">
        <v>0</v>
      </c>
      <c r="GK28">
        <f>ROUND(R28*(R12)/100,2)</f>
        <v>0</v>
      </c>
      <c r="GL28">
        <f t="shared" ref="GL28:GL42" si="46">ROUND(IF(AND(BH28=3,BI28=3,FS28&lt;&gt;0),P28,0),2)</f>
        <v>0</v>
      </c>
      <c r="GM28">
        <f t="shared" ref="GM28:GM42" si="47">ROUND(O28+X28+Y28+GK28,2)+GX28</f>
        <v>632.16</v>
      </c>
      <c r="GN28">
        <f t="shared" ref="GN28:GN42" si="48">IF(OR(BI28=0,BI28=1),GM28-GX28,0)</f>
        <v>0</v>
      </c>
      <c r="GO28">
        <f t="shared" ref="GO28:GO42" si="49">IF(BI28=2,GM28-GX28,0)</f>
        <v>0</v>
      </c>
      <c r="GP28">
        <f t="shared" ref="GP28:GP42" si="50">IF(BI28=4,GM28-GX28,0)</f>
        <v>632.16</v>
      </c>
      <c r="GR28">
        <v>0</v>
      </c>
      <c r="GS28">
        <v>3</v>
      </c>
      <c r="GT28">
        <v>0</v>
      </c>
      <c r="GU28" t="s">
        <v>3</v>
      </c>
      <c r="GV28">
        <f t="shared" ref="GV28:GV42" si="51">ROUND((GT28),6)</f>
        <v>0</v>
      </c>
      <c r="GW28">
        <v>1</v>
      </c>
      <c r="GX28">
        <f t="shared" ref="GX28:GX42" si="52">ROUND(HC28*I28,2)</f>
        <v>0</v>
      </c>
      <c r="HA28">
        <v>0</v>
      </c>
      <c r="HB28">
        <v>0</v>
      </c>
      <c r="HC28">
        <f t="shared" ref="HC28:HC42" si="53">GV28*GW28</f>
        <v>0</v>
      </c>
      <c r="HE28" t="s">
        <v>3</v>
      </c>
      <c r="HF28" t="s">
        <v>3</v>
      </c>
      <c r="HM28" t="s">
        <v>3</v>
      </c>
      <c r="HN28" t="s">
        <v>3</v>
      </c>
      <c r="HO28" t="s">
        <v>3</v>
      </c>
      <c r="HP28" t="s">
        <v>3</v>
      </c>
      <c r="HQ28" t="s">
        <v>3</v>
      </c>
      <c r="IK28">
        <v>0</v>
      </c>
    </row>
    <row r="29" spans="1:245" x14ac:dyDescent="0.2">
      <c r="A29">
        <v>17</v>
      </c>
      <c r="B29">
        <v>1</v>
      </c>
      <c r="D29">
        <f>ROW(EtalonRes!A4)</f>
        <v>4</v>
      </c>
      <c r="E29" t="s">
        <v>3</v>
      </c>
      <c r="F29" t="s">
        <v>24</v>
      </c>
      <c r="G29" t="s">
        <v>25</v>
      </c>
      <c r="H29" t="s">
        <v>26</v>
      </c>
      <c r="I29">
        <f>ROUND((2+2)/10,9)</f>
        <v>0.4</v>
      </c>
      <c r="J29">
        <v>0</v>
      </c>
      <c r="K29">
        <f>ROUND((2+2)/10,9)</f>
        <v>0.4</v>
      </c>
      <c r="O29">
        <f t="shared" si="21"/>
        <v>249.37</v>
      </c>
      <c r="P29">
        <f t="shared" si="22"/>
        <v>0</v>
      </c>
      <c r="Q29">
        <f t="shared" si="23"/>
        <v>0</v>
      </c>
      <c r="R29">
        <f t="shared" si="24"/>
        <v>0</v>
      </c>
      <c r="S29">
        <f t="shared" si="25"/>
        <v>249.37</v>
      </c>
      <c r="T29">
        <f t="shared" si="26"/>
        <v>0</v>
      </c>
      <c r="U29">
        <f t="shared" si="27"/>
        <v>0.49199999999999999</v>
      </c>
      <c r="V29">
        <f t="shared" si="28"/>
        <v>0</v>
      </c>
      <c r="W29">
        <f t="shared" si="29"/>
        <v>0</v>
      </c>
      <c r="X29">
        <f t="shared" si="30"/>
        <v>174.56</v>
      </c>
      <c r="Y29">
        <f t="shared" si="31"/>
        <v>24.94</v>
      </c>
      <c r="AA29">
        <v>-1</v>
      </c>
      <c r="AB29">
        <f t="shared" si="32"/>
        <v>623.42999999999995</v>
      </c>
      <c r="AC29">
        <f>ROUND(((ES29*3)),6)</f>
        <v>0</v>
      </c>
      <c r="AD29">
        <f>ROUND(((((ET29*3))-((EU29*3)))+AE29),6)</f>
        <v>0</v>
      </c>
      <c r="AE29">
        <f>ROUND(((EU29*3)),6)</f>
        <v>0</v>
      </c>
      <c r="AF29">
        <f>ROUND(((EV29*3)),6)</f>
        <v>623.42999999999995</v>
      </c>
      <c r="AG29">
        <f t="shared" si="33"/>
        <v>0</v>
      </c>
      <c r="AH29">
        <f>((EW29*3))</f>
        <v>1.23</v>
      </c>
      <c r="AI29">
        <f>((EX29*3))</f>
        <v>0</v>
      </c>
      <c r="AJ29">
        <f t="shared" si="34"/>
        <v>0</v>
      </c>
      <c r="AK29">
        <v>207.81</v>
      </c>
      <c r="AL29">
        <v>0</v>
      </c>
      <c r="AM29">
        <v>0</v>
      </c>
      <c r="AN29">
        <v>0</v>
      </c>
      <c r="AO29">
        <v>207.81</v>
      </c>
      <c r="AP29">
        <v>0</v>
      </c>
      <c r="AQ29">
        <v>0.41</v>
      </c>
      <c r="AR29">
        <v>0</v>
      </c>
      <c r="AS29">
        <v>0</v>
      </c>
      <c r="AT29">
        <v>70</v>
      </c>
      <c r="AU29">
        <v>10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4</v>
      </c>
      <c r="BJ29" t="s">
        <v>27</v>
      </c>
      <c r="BM29">
        <v>0</v>
      </c>
      <c r="BN29">
        <v>0</v>
      </c>
      <c r="BO29" t="s">
        <v>3</v>
      </c>
      <c r="BP29">
        <v>0</v>
      </c>
      <c r="BQ29">
        <v>1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70</v>
      </c>
      <c r="CA29">
        <v>10</v>
      </c>
      <c r="CB29" t="s">
        <v>3</v>
      </c>
      <c r="CE29">
        <v>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 t="shared" si="35"/>
        <v>249.37</v>
      </c>
      <c r="CQ29">
        <f t="shared" si="36"/>
        <v>0</v>
      </c>
      <c r="CR29">
        <f>(((((ET29*3))*BB29-((EU29*3))*BS29)+AE29*BS29)*AV29)</f>
        <v>0</v>
      </c>
      <c r="CS29">
        <f t="shared" si="37"/>
        <v>0</v>
      </c>
      <c r="CT29">
        <f t="shared" si="38"/>
        <v>623.42999999999995</v>
      </c>
      <c r="CU29">
        <f t="shared" si="39"/>
        <v>0</v>
      </c>
      <c r="CV29">
        <f t="shared" si="40"/>
        <v>1.23</v>
      </c>
      <c r="CW29">
        <f t="shared" si="41"/>
        <v>0</v>
      </c>
      <c r="CX29">
        <f t="shared" si="42"/>
        <v>0</v>
      </c>
      <c r="CY29">
        <f t="shared" si="43"/>
        <v>174.55900000000003</v>
      </c>
      <c r="CZ29">
        <f t="shared" si="44"/>
        <v>24.936999999999998</v>
      </c>
      <c r="DC29" t="s">
        <v>3</v>
      </c>
      <c r="DD29" t="s">
        <v>28</v>
      </c>
      <c r="DE29" t="s">
        <v>28</v>
      </c>
      <c r="DF29" t="s">
        <v>28</v>
      </c>
      <c r="DG29" t="s">
        <v>28</v>
      </c>
      <c r="DH29" t="s">
        <v>3</v>
      </c>
      <c r="DI29" t="s">
        <v>28</v>
      </c>
      <c r="DJ29" t="s">
        <v>28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16987630</v>
      </c>
      <c r="DV29" t="s">
        <v>26</v>
      </c>
      <c r="DW29" t="s">
        <v>26</v>
      </c>
      <c r="DX29">
        <v>10</v>
      </c>
      <c r="DZ29" t="s">
        <v>3</v>
      </c>
      <c r="EA29" t="s">
        <v>3</v>
      </c>
      <c r="EB29" t="s">
        <v>3</v>
      </c>
      <c r="EC29" t="s">
        <v>3</v>
      </c>
      <c r="EE29">
        <v>1441815344</v>
      </c>
      <c r="EF29">
        <v>1</v>
      </c>
      <c r="EG29" t="s">
        <v>21</v>
      </c>
      <c r="EH29">
        <v>0</v>
      </c>
      <c r="EI29" t="s">
        <v>3</v>
      </c>
      <c r="EJ29">
        <v>4</v>
      </c>
      <c r="EK29">
        <v>0</v>
      </c>
      <c r="EL29" t="s">
        <v>22</v>
      </c>
      <c r="EM29" t="s">
        <v>23</v>
      </c>
      <c r="EO29" t="s">
        <v>3</v>
      </c>
      <c r="EQ29">
        <v>1024</v>
      </c>
      <c r="ER29">
        <v>207.81</v>
      </c>
      <c r="ES29">
        <v>0</v>
      </c>
      <c r="ET29">
        <v>0</v>
      </c>
      <c r="EU29">
        <v>0</v>
      </c>
      <c r="EV29">
        <v>207.81</v>
      </c>
      <c r="EW29">
        <v>0.41</v>
      </c>
      <c r="EX29">
        <v>0</v>
      </c>
      <c r="EY29">
        <v>0</v>
      </c>
      <c r="FQ29">
        <v>0</v>
      </c>
      <c r="FR29">
        <f t="shared" si="45"/>
        <v>0</v>
      </c>
      <c r="FS29">
        <v>0</v>
      </c>
      <c r="FX29">
        <v>70</v>
      </c>
      <c r="FY29">
        <v>10</v>
      </c>
      <c r="GA29" t="s">
        <v>3</v>
      </c>
      <c r="GD29">
        <v>0</v>
      </c>
      <c r="GF29">
        <v>1497006217</v>
      </c>
      <c r="GG29">
        <v>2</v>
      </c>
      <c r="GH29">
        <v>1</v>
      </c>
      <c r="GI29">
        <v>-2</v>
      </c>
      <c r="GJ29">
        <v>0</v>
      </c>
      <c r="GK29">
        <f>ROUND(R29*(R12)/100,2)</f>
        <v>0</v>
      </c>
      <c r="GL29">
        <f t="shared" si="46"/>
        <v>0</v>
      </c>
      <c r="GM29">
        <f t="shared" si="47"/>
        <v>448.87</v>
      </c>
      <c r="GN29">
        <f t="shared" si="48"/>
        <v>0</v>
      </c>
      <c r="GO29">
        <f t="shared" si="49"/>
        <v>0</v>
      </c>
      <c r="GP29">
        <f t="shared" si="50"/>
        <v>448.87</v>
      </c>
      <c r="GR29">
        <v>0</v>
      </c>
      <c r="GS29">
        <v>3</v>
      </c>
      <c r="GT29">
        <v>0</v>
      </c>
      <c r="GU29" t="s">
        <v>3</v>
      </c>
      <c r="GV29">
        <f t="shared" si="51"/>
        <v>0</v>
      </c>
      <c r="GW29">
        <v>1</v>
      </c>
      <c r="GX29">
        <f t="shared" si="52"/>
        <v>0</v>
      </c>
      <c r="HA29">
        <v>0</v>
      </c>
      <c r="HB29">
        <v>0</v>
      </c>
      <c r="HC29">
        <f t="shared" si="53"/>
        <v>0</v>
      </c>
      <c r="HE29" t="s">
        <v>3</v>
      </c>
      <c r="HF29" t="s">
        <v>3</v>
      </c>
      <c r="HM29" t="s">
        <v>3</v>
      </c>
      <c r="HN29" t="s">
        <v>3</v>
      </c>
      <c r="HO29" t="s">
        <v>3</v>
      </c>
      <c r="HP29" t="s">
        <v>3</v>
      </c>
      <c r="HQ29" t="s">
        <v>3</v>
      </c>
      <c r="IK29">
        <v>0</v>
      </c>
    </row>
    <row r="30" spans="1:245" x14ac:dyDescent="0.2">
      <c r="A30">
        <v>17</v>
      </c>
      <c r="B30">
        <v>1</v>
      </c>
      <c r="D30">
        <f>ROW(EtalonRes!A7)</f>
        <v>7</v>
      </c>
      <c r="E30" t="s">
        <v>29</v>
      </c>
      <c r="F30" t="s">
        <v>30</v>
      </c>
      <c r="G30" t="s">
        <v>31</v>
      </c>
      <c r="H30" t="s">
        <v>19</v>
      </c>
      <c r="I30">
        <f>ROUND(2+6+4,9)</f>
        <v>12</v>
      </c>
      <c r="J30">
        <v>0</v>
      </c>
      <c r="K30">
        <f>ROUND(2+6+4,9)</f>
        <v>12</v>
      </c>
      <c r="O30">
        <f t="shared" si="21"/>
        <v>6143.4</v>
      </c>
      <c r="P30">
        <f t="shared" si="22"/>
        <v>11.28</v>
      </c>
      <c r="Q30">
        <f t="shared" si="23"/>
        <v>60.72</v>
      </c>
      <c r="R30">
        <f t="shared" si="24"/>
        <v>0.84</v>
      </c>
      <c r="S30">
        <f t="shared" si="25"/>
        <v>6071.4</v>
      </c>
      <c r="T30">
        <f t="shared" si="26"/>
        <v>0</v>
      </c>
      <c r="U30">
        <f t="shared" si="27"/>
        <v>10.8</v>
      </c>
      <c r="V30">
        <f t="shared" si="28"/>
        <v>0</v>
      </c>
      <c r="W30">
        <f t="shared" si="29"/>
        <v>0</v>
      </c>
      <c r="X30">
        <f t="shared" si="30"/>
        <v>4249.9799999999996</v>
      </c>
      <c r="Y30">
        <f t="shared" si="31"/>
        <v>607.14</v>
      </c>
      <c r="AA30">
        <v>1473070128</v>
      </c>
      <c r="AB30">
        <f t="shared" si="32"/>
        <v>511.95</v>
      </c>
      <c r="AC30">
        <f>ROUND((ES30),6)</f>
        <v>0.94</v>
      </c>
      <c r="AD30">
        <f>ROUND((((ET30)-(EU30))+AE30),6)</f>
        <v>5.0599999999999996</v>
      </c>
      <c r="AE30">
        <f t="shared" ref="AE30:AF34" si="54">ROUND((EU30),6)</f>
        <v>7.0000000000000007E-2</v>
      </c>
      <c r="AF30">
        <f t="shared" si="54"/>
        <v>505.95</v>
      </c>
      <c r="AG30">
        <f t="shared" si="33"/>
        <v>0</v>
      </c>
      <c r="AH30">
        <f t="shared" ref="AH30:AI34" si="55">(EW30)</f>
        <v>0.9</v>
      </c>
      <c r="AI30">
        <f t="shared" si="55"/>
        <v>0</v>
      </c>
      <c r="AJ30">
        <f t="shared" si="34"/>
        <v>0</v>
      </c>
      <c r="AK30">
        <v>511.95</v>
      </c>
      <c r="AL30">
        <v>0.94</v>
      </c>
      <c r="AM30">
        <v>5.0599999999999996</v>
      </c>
      <c r="AN30">
        <v>7.0000000000000007E-2</v>
      </c>
      <c r="AO30">
        <v>505.95</v>
      </c>
      <c r="AP30">
        <v>0</v>
      </c>
      <c r="AQ30">
        <v>0.9</v>
      </c>
      <c r="AR30">
        <v>0</v>
      </c>
      <c r="AS30">
        <v>0</v>
      </c>
      <c r="AT30">
        <v>70</v>
      </c>
      <c r="AU30">
        <v>10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4</v>
      </c>
      <c r="BJ30" t="s">
        <v>32</v>
      </c>
      <c r="BM30">
        <v>0</v>
      </c>
      <c r="BN30">
        <v>0</v>
      </c>
      <c r="BO30" t="s">
        <v>3</v>
      </c>
      <c r="BP30">
        <v>0</v>
      </c>
      <c r="BQ30">
        <v>1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70</v>
      </c>
      <c r="CA30">
        <v>10</v>
      </c>
      <c r="CB30" t="s">
        <v>3</v>
      </c>
      <c r="CE30">
        <v>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 t="shared" si="35"/>
        <v>6143.4</v>
      </c>
      <c r="CQ30">
        <f t="shared" si="36"/>
        <v>0.94</v>
      </c>
      <c r="CR30">
        <f>((((ET30)*BB30-(EU30)*BS30)+AE30*BS30)*AV30)</f>
        <v>5.0599999999999996</v>
      </c>
      <c r="CS30">
        <f t="shared" si="37"/>
        <v>7.0000000000000007E-2</v>
      </c>
      <c r="CT30">
        <f t="shared" si="38"/>
        <v>505.95</v>
      </c>
      <c r="CU30">
        <f t="shared" si="39"/>
        <v>0</v>
      </c>
      <c r="CV30">
        <f t="shared" si="40"/>
        <v>0.9</v>
      </c>
      <c r="CW30">
        <f t="shared" si="41"/>
        <v>0</v>
      </c>
      <c r="CX30">
        <f t="shared" si="42"/>
        <v>0</v>
      </c>
      <c r="CY30">
        <f t="shared" si="43"/>
        <v>4249.9799999999996</v>
      </c>
      <c r="CZ30">
        <f t="shared" si="44"/>
        <v>607.14</v>
      </c>
      <c r="DC30" t="s">
        <v>3</v>
      </c>
      <c r="DD30" t="s">
        <v>3</v>
      </c>
      <c r="DE30" t="s">
        <v>3</v>
      </c>
      <c r="DF30" t="s">
        <v>3</v>
      </c>
      <c r="DG30" t="s">
        <v>3</v>
      </c>
      <c r="DH30" t="s">
        <v>3</v>
      </c>
      <c r="DI30" t="s">
        <v>3</v>
      </c>
      <c r="DJ30" t="s">
        <v>3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16987630</v>
      </c>
      <c r="DV30" t="s">
        <v>19</v>
      </c>
      <c r="DW30" t="s">
        <v>19</v>
      </c>
      <c r="DX30">
        <v>1</v>
      </c>
      <c r="DZ30" t="s">
        <v>3</v>
      </c>
      <c r="EA30" t="s">
        <v>3</v>
      </c>
      <c r="EB30" t="s">
        <v>3</v>
      </c>
      <c r="EC30" t="s">
        <v>3</v>
      </c>
      <c r="EE30">
        <v>1441815344</v>
      </c>
      <c r="EF30">
        <v>1</v>
      </c>
      <c r="EG30" t="s">
        <v>21</v>
      </c>
      <c r="EH30">
        <v>0</v>
      </c>
      <c r="EI30" t="s">
        <v>3</v>
      </c>
      <c r="EJ30">
        <v>4</v>
      </c>
      <c r="EK30">
        <v>0</v>
      </c>
      <c r="EL30" t="s">
        <v>22</v>
      </c>
      <c r="EM30" t="s">
        <v>23</v>
      </c>
      <c r="EO30" t="s">
        <v>3</v>
      </c>
      <c r="EQ30">
        <v>0</v>
      </c>
      <c r="ER30">
        <v>511.95</v>
      </c>
      <c r="ES30">
        <v>0.94</v>
      </c>
      <c r="ET30">
        <v>5.0599999999999996</v>
      </c>
      <c r="EU30">
        <v>7.0000000000000007E-2</v>
      </c>
      <c r="EV30">
        <v>505.95</v>
      </c>
      <c r="EW30">
        <v>0.9</v>
      </c>
      <c r="EX30">
        <v>0</v>
      </c>
      <c r="EY30">
        <v>0</v>
      </c>
      <c r="FQ30">
        <v>0</v>
      </c>
      <c r="FR30">
        <f t="shared" si="45"/>
        <v>0</v>
      </c>
      <c r="FS30">
        <v>0</v>
      </c>
      <c r="FX30">
        <v>70</v>
      </c>
      <c r="FY30">
        <v>10</v>
      </c>
      <c r="GA30" t="s">
        <v>3</v>
      </c>
      <c r="GD30">
        <v>0</v>
      </c>
      <c r="GF30">
        <v>2077548805</v>
      </c>
      <c r="GG30">
        <v>2</v>
      </c>
      <c r="GH30">
        <v>1</v>
      </c>
      <c r="GI30">
        <v>-2</v>
      </c>
      <c r="GJ30">
        <v>0</v>
      </c>
      <c r="GK30">
        <f>ROUND(R30*(R12)/100,2)</f>
        <v>0.91</v>
      </c>
      <c r="GL30">
        <f t="shared" si="46"/>
        <v>0</v>
      </c>
      <c r="GM30">
        <f t="shared" si="47"/>
        <v>11001.43</v>
      </c>
      <c r="GN30">
        <f t="shared" si="48"/>
        <v>0</v>
      </c>
      <c r="GO30">
        <f t="shared" si="49"/>
        <v>0</v>
      </c>
      <c r="GP30">
        <f t="shared" si="50"/>
        <v>11001.43</v>
      </c>
      <c r="GR30">
        <v>0</v>
      </c>
      <c r="GS30">
        <v>3</v>
      </c>
      <c r="GT30">
        <v>0</v>
      </c>
      <c r="GU30" t="s">
        <v>3</v>
      </c>
      <c r="GV30">
        <f t="shared" si="51"/>
        <v>0</v>
      </c>
      <c r="GW30">
        <v>1</v>
      </c>
      <c r="GX30">
        <f t="shared" si="52"/>
        <v>0</v>
      </c>
      <c r="HA30">
        <v>0</v>
      </c>
      <c r="HB30">
        <v>0</v>
      </c>
      <c r="HC30">
        <f t="shared" si="53"/>
        <v>0</v>
      </c>
      <c r="HE30" t="s">
        <v>3</v>
      </c>
      <c r="HF30" t="s">
        <v>3</v>
      </c>
      <c r="HM30" t="s">
        <v>3</v>
      </c>
      <c r="HN30" t="s">
        <v>3</v>
      </c>
      <c r="HO30" t="s">
        <v>3</v>
      </c>
      <c r="HP30" t="s">
        <v>3</v>
      </c>
      <c r="HQ30" t="s">
        <v>3</v>
      </c>
      <c r="IK30">
        <v>0</v>
      </c>
    </row>
    <row r="31" spans="1:245" x14ac:dyDescent="0.2">
      <c r="A31">
        <v>17</v>
      </c>
      <c r="B31">
        <v>1</v>
      </c>
      <c r="C31">
        <f>ROW(SmtRes!A3)</f>
        <v>3</v>
      </c>
      <c r="D31">
        <f>ROW(EtalonRes!A10)</f>
        <v>10</v>
      </c>
      <c r="E31" t="s">
        <v>33</v>
      </c>
      <c r="F31" t="s">
        <v>34</v>
      </c>
      <c r="G31" t="s">
        <v>35</v>
      </c>
      <c r="H31" t="s">
        <v>19</v>
      </c>
      <c r="I31">
        <v>2</v>
      </c>
      <c r="J31">
        <v>0</v>
      </c>
      <c r="K31">
        <v>2</v>
      </c>
      <c r="O31">
        <f t="shared" si="21"/>
        <v>567.78</v>
      </c>
      <c r="P31">
        <f t="shared" si="22"/>
        <v>0.56000000000000005</v>
      </c>
      <c r="Q31">
        <f t="shared" si="23"/>
        <v>5.0599999999999996</v>
      </c>
      <c r="R31">
        <f t="shared" si="24"/>
        <v>0.06</v>
      </c>
      <c r="S31">
        <f t="shared" si="25"/>
        <v>562.16</v>
      </c>
      <c r="T31">
        <f t="shared" si="26"/>
        <v>0</v>
      </c>
      <c r="U31">
        <f t="shared" si="27"/>
        <v>1</v>
      </c>
      <c r="V31">
        <f t="shared" si="28"/>
        <v>0</v>
      </c>
      <c r="W31">
        <f t="shared" si="29"/>
        <v>0</v>
      </c>
      <c r="X31">
        <f t="shared" si="30"/>
        <v>393.51</v>
      </c>
      <c r="Y31">
        <f t="shared" si="31"/>
        <v>56.22</v>
      </c>
      <c r="AA31">
        <v>1473070128</v>
      </c>
      <c r="AB31">
        <f t="shared" si="32"/>
        <v>283.89</v>
      </c>
      <c r="AC31">
        <f>ROUND((ES31),6)</f>
        <v>0.28000000000000003</v>
      </c>
      <c r="AD31">
        <f>ROUND((((ET31)-(EU31))+AE31),6)</f>
        <v>2.5299999999999998</v>
      </c>
      <c r="AE31">
        <f t="shared" si="54"/>
        <v>0.03</v>
      </c>
      <c r="AF31">
        <f t="shared" si="54"/>
        <v>281.08</v>
      </c>
      <c r="AG31">
        <f t="shared" si="33"/>
        <v>0</v>
      </c>
      <c r="AH31">
        <f t="shared" si="55"/>
        <v>0.5</v>
      </c>
      <c r="AI31">
        <f t="shared" si="55"/>
        <v>0</v>
      </c>
      <c r="AJ31">
        <f t="shared" si="34"/>
        <v>0</v>
      </c>
      <c r="AK31">
        <v>283.89</v>
      </c>
      <c r="AL31">
        <v>0.28000000000000003</v>
      </c>
      <c r="AM31">
        <v>2.5299999999999998</v>
      </c>
      <c r="AN31">
        <v>0.03</v>
      </c>
      <c r="AO31">
        <v>281.08</v>
      </c>
      <c r="AP31">
        <v>0</v>
      </c>
      <c r="AQ31">
        <v>0.5</v>
      </c>
      <c r="AR31">
        <v>0</v>
      </c>
      <c r="AS31">
        <v>0</v>
      </c>
      <c r="AT31">
        <v>70</v>
      </c>
      <c r="AU31">
        <v>10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3</v>
      </c>
      <c r="BE31" t="s">
        <v>3</v>
      </c>
      <c r="BF31" t="s">
        <v>3</v>
      </c>
      <c r="BG31" t="s">
        <v>3</v>
      </c>
      <c r="BH31">
        <v>0</v>
      </c>
      <c r="BI31">
        <v>4</v>
      </c>
      <c r="BJ31" t="s">
        <v>36</v>
      </c>
      <c r="BM31">
        <v>0</v>
      </c>
      <c r="BN31">
        <v>0</v>
      </c>
      <c r="BO31" t="s">
        <v>3</v>
      </c>
      <c r="BP31">
        <v>0</v>
      </c>
      <c r="BQ31">
        <v>1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70</v>
      </c>
      <c r="CA31">
        <v>10</v>
      </c>
      <c r="CB31" t="s">
        <v>3</v>
      </c>
      <c r="CE31">
        <v>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 t="shared" si="35"/>
        <v>567.78</v>
      </c>
      <c r="CQ31">
        <f t="shared" si="36"/>
        <v>0.28000000000000003</v>
      </c>
      <c r="CR31">
        <f>((((ET31)*BB31-(EU31)*BS31)+AE31*BS31)*AV31)</f>
        <v>2.5299999999999998</v>
      </c>
      <c r="CS31">
        <f t="shared" si="37"/>
        <v>0.03</v>
      </c>
      <c r="CT31">
        <f t="shared" si="38"/>
        <v>281.08</v>
      </c>
      <c r="CU31">
        <f t="shared" si="39"/>
        <v>0</v>
      </c>
      <c r="CV31">
        <f t="shared" si="40"/>
        <v>0.5</v>
      </c>
      <c r="CW31">
        <f t="shared" si="41"/>
        <v>0</v>
      </c>
      <c r="CX31">
        <f t="shared" si="42"/>
        <v>0</v>
      </c>
      <c r="CY31">
        <f t="shared" si="43"/>
        <v>393.51199999999994</v>
      </c>
      <c r="CZ31">
        <f t="shared" si="44"/>
        <v>56.215999999999994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16987630</v>
      </c>
      <c r="DV31" t="s">
        <v>19</v>
      </c>
      <c r="DW31" t="s">
        <v>19</v>
      </c>
      <c r="DX31">
        <v>1</v>
      </c>
      <c r="DZ31" t="s">
        <v>3</v>
      </c>
      <c r="EA31" t="s">
        <v>3</v>
      </c>
      <c r="EB31" t="s">
        <v>3</v>
      </c>
      <c r="EC31" t="s">
        <v>3</v>
      </c>
      <c r="EE31">
        <v>1441815344</v>
      </c>
      <c r="EF31">
        <v>1</v>
      </c>
      <c r="EG31" t="s">
        <v>21</v>
      </c>
      <c r="EH31">
        <v>0</v>
      </c>
      <c r="EI31" t="s">
        <v>3</v>
      </c>
      <c r="EJ31">
        <v>4</v>
      </c>
      <c r="EK31">
        <v>0</v>
      </c>
      <c r="EL31" t="s">
        <v>22</v>
      </c>
      <c r="EM31" t="s">
        <v>23</v>
      </c>
      <c r="EO31" t="s">
        <v>3</v>
      </c>
      <c r="EQ31">
        <v>0</v>
      </c>
      <c r="ER31">
        <v>283.89</v>
      </c>
      <c r="ES31">
        <v>0.28000000000000003</v>
      </c>
      <c r="ET31">
        <v>2.5299999999999998</v>
      </c>
      <c r="EU31">
        <v>0.03</v>
      </c>
      <c r="EV31">
        <v>281.08</v>
      </c>
      <c r="EW31">
        <v>0.5</v>
      </c>
      <c r="EX31">
        <v>0</v>
      </c>
      <c r="EY31">
        <v>0</v>
      </c>
      <c r="FQ31">
        <v>0</v>
      </c>
      <c r="FR31">
        <f t="shared" si="45"/>
        <v>0</v>
      </c>
      <c r="FS31">
        <v>0</v>
      </c>
      <c r="FX31">
        <v>70</v>
      </c>
      <c r="FY31">
        <v>10</v>
      </c>
      <c r="GA31" t="s">
        <v>3</v>
      </c>
      <c r="GD31">
        <v>0</v>
      </c>
      <c r="GF31">
        <v>-171643504</v>
      </c>
      <c r="GG31">
        <v>2</v>
      </c>
      <c r="GH31">
        <v>1</v>
      </c>
      <c r="GI31">
        <v>-2</v>
      </c>
      <c r="GJ31">
        <v>0</v>
      </c>
      <c r="GK31">
        <f>ROUND(R31*(R12)/100,2)</f>
        <v>0.06</v>
      </c>
      <c r="GL31">
        <f t="shared" si="46"/>
        <v>0</v>
      </c>
      <c r="GM31">
        <f t="shared" si="47"/>
        <v>1017.57</v>
      </c>
      <c r="GN31">
        <f t="shared" si="48"/>
        <v>0</v>
      </c>
      <c r="GO31">
        <f t="shared" si="49"/>
        <v>0</v>
      </c>
      <c r="GP31">
        <f t="shared" si="50"/>
        <v>1017.57</v>
      </c>
      <c r="GR31">
        <v>0</v>
      </c>
      <c r="GS31">
        <v>3</v>
      </c>
      <c r="GT31">
        <v>0</v>
      </c>
      <c r="GU31" t="s">
        <v>3</v>
      </c>
      <c r="GV31">
        <f t="shared" si="51"/>
        <v>0</v>
      </c>
      <c r="GW31">
        <v>1</v>
      </c>
      <c r="GX31">
        <f t="shared" si="52"/>
        <v>0</v>
      </c>
      <c r="HA31">
        <v>0</v>
      </c>
      <c r="HB31">
        <v>0</v>
      </c>
      <c r="HC31">
        <f t="shared" si="53"/>
        <v>0</v>
      </c>
      <c r="HE31" t="s">
        <v>3</v>
      </c>
      <c r="HF31" t="s">
        <v>3</v>
      </c>
      <c r="HM31" t="s">
        <v>3</v>
      </c>
      <c r="HN31" t="s">
        <v>3</v>
      </c>
      <c r="HO31" t="s">
        <v>3</v>
      </c>
      <c r="HP31" t="s">
        <v>3</v>
      </c>
      <c r="HQ31" t="s">
        <v>3</v>
      </c>
      <c r="IK31">
        <v>0</v>
      </c>
    </row>
    <row r="32" spans="1:245" x14ac:dyDescent="0.2">
      <c r="A32">
        <v>17</v>
      </c>
      <c r="B32">
        <v>1</v>
      </c>
      <c r="C32">
        <f>ROW(SmtRes!A6)</f>
        <v>6</v>
      </c>
      <c r="D32">
        <f>ROW(EtalonRes!A13)</f>
        <v>13</v>
      </c>
      <c r="E32" t="s">
        <v>37</v>
      </c>
      <c r="F32" t="s">
        <v>38</v>
      </c>
      <c r="G32" t="s">
        <v>39</v>
      </c>
      <c r="H32" t="s">
        <v>19</v>
      </c>
      <c r="I32">
        <v>2</v>
      </c>
      <c r="J32">
        <v>0</v>
      </c>
      <c r="K32">
        <v>2</v>
      </c>
      <c r="O32">
        <f t="shared" si="21"/>
        <v>865.76</v>
      </c>
      <c r="P32">
        <f t="shared" si="22"/>
        <v>1.1399999999999999</v>
      </c>
      <c r="Q32">
        <f t="shared" si="23"/>
        <v>10.119999999999999</v>
      </c>
      <c r="R32">
        <f t="shared" si="24"/>
        <v>0.14000000000000001</v>
      </c>
      <c r="S32">
        <f t="shared" si="25"/>
        <v>854.5</v>
      </c>
      <c r="T32">
        <f t="shared" si="26"/>
        <v>0</v>
      </c>
      <c r="U32">
        <f t="shared" si="27"/>
        <v>1.52</v>
      </c>
      <c r="V32">
        <f t="shared" si="28"/>
        <v>0</v>
      </c>
      <c r="W32">
        <f t="shared" si="29"/>
        <v>0</v>
      </c>
      <c r="X32">
        <f t="shared" si="30"/>
        <v>598.15</v>
      </c>
      <c r="Y32">
        <f t="shared" si="31"/>
        <v>85.45</v>
      </c>
      <c r="AA32">
        <v>1473070128</v>
      </c>
      <c r="AB32">
        <f t="shared" si="32"/>
        <v>432.88</v>
      </c>
      <c r="AC32">
        <f>ROUND((ES32),6)</f>
        <v>0.56999999999999995</v>
      </c>
      <c r="AD32">
        <f>ROUND((((ET32)-(EU32))+AE32),6)</f>
        <v>5.0599999999999996</v>
      </c>
      <c r="AE32">
        <f t="shared" si="54"/>
        <v>7.0000000000000007E-2</v>
      </c>
      <c r="AF32">
        <f t="shared" si="54"/>
        <v>427.25</v>
      </c>
      <c r="AG32">
        <f t="shared" si="33"/>
        <v>0</v>
      </c>
      <c r="AH32">
        <f t="shared" si="55"/>
        <v>0.76</v>
      </c>
      <c r="AI32">
        <f t="shared" si="55"/>
        <v>0</v>
      </c>
      <c r="AJ32">
        <f t="shared" si="34"/>
        <v>0</v>
      </c>
      <c r="AK32">
        <v>432.88</v>
      </c>
      <c r="AL32">
        <v>0.56999999999999995</v>
      </c>
      <c r="AM32">
        <v>5.0599999999999996</v>
      </c>
      <c r="AN32">
        <v>7.0000000000000007E-2</v>
      </c>
      <c r="AO32">
        <v>427.25</v>
      </c>
      <c r="AP32">
        <v>0</v>
      </c>
      <c r="AQ32">
        <v>0.76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40</v>
      </c>
      <c r="BM32">
        <v>0</v>
      </c>
      <c r="BN32">
        <v>0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si="35"/>
        <v>865.76</v>
      </c>
      <c r="CQ32">
        <f t="shared" si="36"/>
        <v>0.56999999999999995</v>
      </c>
      <c r="CR32">
        <f>((((ET32)*BB32-(EU32)*BS32)+AE32*BS32)*AV32)</f>
        <v>5.0599999999999996</v>
      </c>
      <c r="CS32">
        <f t="shared" si="37"/>
        <v>7.0000000000000007E-2</v>
      </c>
      <c r="CT32">
        <f t="shared" si="38"/>
        <v>427.25</v>
      </c>
      <c r="CU32">
        <f t="shared" si="39"/>
        <v>0</v>
      </c>
      <c r="CV32">
        <f t="shared" si="40"/>
        <v>0.76</v>
      </c>
      <c r="CW32">
        <f t="shared" si="41"/>
        <v>0</v>
      </c>
      <c r="CX32">
        <f t="shared" si="42"/>
        <v>0</v>
      </c>
      <c r="CY32">
        <f t="shared" si="43"/>
        <v>598.15</v>
      </c>
      <c r="CZ32">
        <f t="shared" si="44"/>
        <v>85.45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I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16987630</v>
      </c>
      <c r="DV32" t="s">
        <v>19</v>
      </c>
      <c r="DW32" t="s">
        <v>19</v>
      </c>
      <c r="DX32">
        <v>1</v>
      </c>
      <c r="DZ32" t="s">
        <v>3</v>
      </c>
      <c r="EA32" t="s">
        <v>3</v>
      </c>
      <c r="EB32" t="s">
        <v>3</v>
      </c>
      <c r="EC32" t="s">
        <v>3</v>
      </c>
      <c r="EE32">
        <v>1441815344</v>
      </c>
      <c r="EF32">
        <v>1</v>
      </c>
      <c r="EG32" t="s">
        <v>21</v>
      </c>
      <c r="EH32">
        <v>0</v>
      </c>
      <c r="EI32" t="s">
        <v>3</v>
      </c>
      <c r="EJ32">
        <v>4</v>
      </c>
      <c r="EK32">
        <v>0</v>
      </c>
      <c r="EL32" t="s">
        <v>22</v>
      </c>
      <c r="EM32" t="s">
        <v>23</v>
      </c>
      <c r="EO32" t="s">
        <v>3</v>
      </c>
      <c r="EQ32">
        <v>0</v>
      </c>
      <c r="ER32">
        <v>432.88</v>
      </c>
      <c r="ES32">
        <v>0.56999999999999995</v>
      </c>
      <c r="ET32">
        <v>5.0599999999999996</v>
      </c>
      <c r="EU32">
        <v>7.0000000000000007E-2</v>
      </c>
      <c r="EV32">
        <v>427.25</v>
      </c>
      <c r="EW32">
        <v>0.76</v>
      </c>
      <c r="EX32">
        <v>0</v>
      </c>
      <c r="EY32">
        <v>0</v>
      </c>
      <c r="FQ32">
        <v>0</v>
      </c>
      <c r="FR32">
        <f t="shared" si="45"/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-2134156229</v>
      </c>
      <c r="GG32">
        <v>2</v>
      </c>
      <c r="GH32">
        <v>1</v>
      </c>
      <c r="GI32">
        <v>-2</v>
      </c>
      <c r="GJ32">
        <v>0</v>
      </c>
      <c r="GK32">
        <f>ROUND(R32*(R12)/100,2)</f>
        <v>0.15</v>
      </c>
      <c r="GL32">
        <f t="shared" si="46"/>
        <v>0</v>
      </c>
      <c r="GM32">
        <f t="shared" si="47"/>
        <v>1549.51</v>
      </c>
      <c r="GN32">
        <f t="shared" si="48"/>
        <v>0</v>
      </c>
      <c r="GO32">
        <f t="shared" si="49"/>
        <v>0</v>
      </c>
      <c r="GP32">
        <f t="shared" si="50"/>
        <v>1549.51</v>
      </c>
      <c r="GR32">
        <v>0</v>
      </c>
      <c r="GS32">
        <v>3</v>
      </c>
      <c r="GT32">
        <v>0</v>
      </c>
      <c r="GU32" t="s">
        <v>3</v>
      </c>
      <c r="GV32">
        <f t="shared" si="51"/>
        <v>0</v>
      </c>
      <c r="GW32">
        <v>1</v>
      </c>
      <c r="GX32">
        <f t="shared" si="52"/>
        <v>0</v>
      </c>
      <c r="HA32">
        <v>0</v>
      </c>
      <c r="HB32">
        <v>0</v>
      </c>
      <c r="HC32">
        <f t="shared" si="53"/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">
      <c r="A33">
        <v>17</v>
      </c>
      <c r="B33">
        <v>1</v>
      </c>
      <c r="D33">
        <f>ROW(EtalonRes!A16)</f>
        <v>16</v>
      </c>
      <c r="E33" t="s">
        <v>41</v>
      </c>
      <c r="F33" t="s">
        <v>30</v>
      </c>
      <c r="G33" t="s">
        <v>42</v>
      </c>
      <c r="H33" t="s">
        <v>19</v>
      </c>
      <c r="I33">
        <v>2</v>
      </c>
      <c r="J33">
        <v>0</v>
      </c>
      <c r="K33">
        <v>2</v>
      </c>
      <c r="O33">
        <f t="shared" si="21"/>
        <v>1023.9</v>
      </c>
      <c r="P33">
        <f t="shared" si="22"/>
        <v>1.88</v>
      </c>
      <c r="Q33">
        <f t="shared" si="23"/>
        <v>10.119999999999999</v>
      </c>
      <c r="R33">
        <f t="shared" si="24"/>
        <v>0.14000000000000001</v>
      </c>
      <c r="S33">
        <f t="shared" si="25"/>
        <v>1011.9</v>
      </c>
      <c r="T33">
        <f t="shared" si="26"/>
        <v>0</v>
      </c>
      <c r="U33">
        <f t="shared" si="27"/>
        <v>1.8</v>
      </c>
      <c r="V33">
        <f t="shared" si="28"/>
        <v>0</v>
      </c>
      <c r="W33">
        <f t="shared" si="29"/>
        <v>0</v>
      </c>
      <c r="X33">
        <f t="shared" si="30"/>
        <v>708.33</v>
      </c>
      <c r="Y33">
        <f t="shared" si="31"/>
        <v>101.19</v>
      </c>
      <c r="AA33">
        <v>1473070128</v>
      </c>
      <c r="AB33">
        <f t="shared" si="32"/>
        <v>511.95</v>
      </c>
      <c r="AC33">
        <f>ROUND((ES33),6)</f>
        <v>0.94</v>
      </c>
      <c r="AD33">
        <f>ROUND((((ET33)-(EU33))+AE33),6)</f>
        <v>5.0599999999999996</v>
      </c>
      <c r="AE33">
        <f t="shared" si="54"/>
        <v>7.0000000000000007E-2</v>
      </c>
      <c r="AF33">
        <f t="shared" si="54"/>
        <v>505.95</v>
      </c>
      <c r="AG33">
        <f t="shared" si="33"/>
        <v>0</v>
      </c>
      <c r="AH33">
        <f t="shared" si="55"/>
        <v>0.9</v>
      </c>
      <c r="AI33">
        <f t="shared" si="55"/>
        <v>0</v>
      </c>
      <c r="AJ33">
        <f t="shared" si="34"/>
        <v>0</v>
      </c>
      <c r="AK33">
        <v>511.95</v>
      </c>
      <c r="AL33">
        <v>0.94</v>
      </c>
      <c r="AM33">
        <v>5.0599999999999996</v>
      </c>
      <c r="AN33">
        <v>7.0000000000000007E-2</v>
      </c>
      <c r="AO33">
        <v>505.95</v>
      </c>
      <c r="AP33">
        <v>0</v>
      </c>
      <c r="AQ33">
        <v>0.9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32</v>
      </c>
      <c r="BM33">
        <v>0</v>
      </c>
      <c r="BN33">
        <v>0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35"/>
        <v>1023.9</v>
      </c>
      <c r="CQ33">
        <f t="shared" si="36"/>
        <v>0.94</v>
      </c>
      <c r="CR33">
        <f>((((ET33)*BB33-(EU33)*BS33)+AE33*BS33)*AV33)</f>
        <v>5.0599999999999996</v>
      </c>
      <c r="CS33">
        <f t="shared" si="37"/>
        <v>7.0000000000000007E-2</v>
      </c>
      <c r="CT33">
        <f t="shared" si="38"/>
        <v>505.95</v>
      </c>
      <c r="CU33">
        <f t="shared" si="39"/>
        <v>0</v>
      </c>
      <c r="CV33">
        <f t="shared" si="40"/>
        <v>0.9</v>
      </c>
      <c r="CW33">
        <f t="shared" si="41"/>
        <v>0</v>
      </c>
      <c r="CX33">
        <f t="shared" si="42"/>
        <v>0</v>
      </c>
      <c r="CY33">
        <f t="shared" si="43"/>
        <v>708.33</v>
      </c>
      <c r="CZ33">
        <f t="shared" si="44"/>
        <v>101.19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16987630</v>
      </c>
      <c r="DV33" t="s">
        <v>19</v>
      </c>
      <c r="DW33" t="s">
        <v>19</v>
      </c>
      <c r="DX33">
        <v>1</v>
      </c>
      <c r="DZ33" t="s">
        <v>3</v>
      </c>
      <c r="EA33" t="s">
        <v>3</v>
      </c>
      <c r="EB33" t="s">
        <v>3</v>
      </c>
      <c r="EC33" t="s">
        <v>3</v>
      </c>
      <c r="EE33">
        <v>1441815344</v>
      </c>
      <c r="EF33">
        <v>1</v>
      </c>
      <c r="EG33" t="s">
        <v>21</v>
      </c>
      <c r="EH33">
        <v>0</v>
      </c>
      <c r="EI33" t="s">
        <v>3</v>
      </c>
      <c r="EJ33">
        <v>4</v>
      </c>
      <c r="EK33">
        <v>0</v>
      </c>
      <c r="EL33" t="s">
        <v>22</v>
      </c>
      <c r="EM33" t="s">
        <v>23</v>
      </c>
      <c r="EO33" t="s">
        <v>3</v>
      </c>
      <c r="EQ33">
        <v>0</v>
      </c>
      <c r="ER33">
        <v>511.95</v>
      </c>
      <c r="ES33">
        <v>0.94</v>
      </c>
      <c r="ET33">
        <v>5.0599999999999996</v>
      </c>
      <c r="EU33">
        <v>7.0000000000000007E-2</v>
      </c>
      <c r="EV33">
        <v>505.95</v>
      </c>
      <c r="EW33">
        <v>0.9</v>
      </c>
      <c r="EX33">
        <v>0</v>
      </c>
      <c r="EY33">
        <v>0</v>
      </c>
      <c r="FQ33">
        <v>0</v>
      </c>
      <c r="FR33">
        <f t="shared" si="45"/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-518477794</v>
      </c>
      <c r="GG33">
        <v>2</v>
      </c>
      <c r="GH33">
        <v>1</v>
      </c>
      <c r="GI33">
        <v>-2</v>
      </c>
      <c r="GJ33">
        <v>0</v>
      </c>
      <c r="GK33">
        <f>ROUND(R33*(R12)/100,2)</f>
        <v>0.15</v>
      </c>
      <c r="GL33">
        <f t="shared" si="46"/>
        <v>0</v>
      </c>
      <c r="GM33">
        <f t="shared" si="47"/>
        <v>1833.57</v>
      </c>
      <c r="GN33">
        <f t="shared" si="48"/>
        <v>0</v>
      </c>
      <c r="GO33">
        <f t="shared" si="49"/>
        <v>0</v>
      </c>
      <c r="GP33">
        <f t="shared" si="50"/>
        <v>1833.57</v>
      </c>
      <c r="GR33">
        <v>0</v>
      </c>
      <c r="GS33">
        <v>3</v>
      </c>
      <c r="GT33">
        <v>0</v>
      </c>
      <c r="GU33" t="s">
        <v>3</v>
      </c>
      <c r="GV33">
        <f t="shared" si="51"/>
        <v>0</v>
      </c>
      <c r="GW33">
        <v>1</v>
      </c>
      <c r="GX33">
        <f t="shared" si="52"/>
        <v>0</v>
      </c>
      <c r="HA33">
        <v>0</v>
      </c>
      <c r="HB33">
        <v>0</v>
      </c>
      <c r="HC33">
        <f t="shared" si="53"/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4" spans="1:245" x14ac:dyDescent="0.2">
      <c r="A34">
        <v>17</v>
      </c>
      <c r="B34">
        <v>1</v>
      </c>
      <c r="D34">
        <f>ROW(EtalonRes!A18)</f>
        <v>18</v>
      </c>
      <c r="E34" t="s">
        <v>3</v>
      </c>
      <c r="F34" t="s">
        <v>43</v>
      </c>
      <c r="G34" t="s">
        <v>44</v>
      </c>
      <c r="H34" t="s">
        <v>19</v>
      </c>
      <c r="I34">
        <v>92</v>
      </c>
      <c r="J34">
        <v>0</v>
      </c>
      <c r="K34">
        <v>92</v>
      </c>
      <c r="O34">
        <f t="shared" si="21"/>
        <v>103837.64</v>
      </c>
      <c r="P34">
        <f t="shared" si="22"/>
        <v>28.52</v>
      </c>
      <c r="Q34">
        <f t="shared" si="23"/>
        <v>0</v>
      </c>
      <c r="R34">
        <f t="shared" si="24"/>
        <v>0</v>
      </c>
      <c r="S34">
        <f t="shared" si="25"/>
        <v>103809.12</v>
      </c>
      <c r="T34">
        <f t="shared" si="26"/>
        <v>0</v>
      </c>
      <c r="U34">
        <f t="shared" si="27"/>
        <v>146.28</v>
      </c>
      <c r="V34">
        <f t="shared" si="28"/>
        <v>0</v>
      </c>
      <c r="W34">
        <f t="shared" si="29"/>
        <v>0</v>
      </c>
      <c r="X34">
        <f t="shared" si="30"/>
        <v>72666.38</v>
      </c>
      <c r="Y34">
        <f t="shared" si="31"/>
        <v>10380.91</v>
      </c>
      <c r="AA34">
        <v>-1</v>
      </c>
      <c r="AB34">
        <f t="shared" si="32"/>
        <v>1128.67</v>
      </c>
      <c r="AC34">
        <f>ROUND((ES34),6)</f>
        <v>0.31</v>
      </c>
      <c r="AD34">
        <f>ROUND((((ET34)-(EU34))+AE34),6)</f>
        <v>0</v>
      </c>
      <c r="AE34">
        <f t="shared" si="54"/>
        <v>0</v>
      </c>
      <c r="AF34">
        <f t="shared" si="54"/>
        <v>1128.3599999999999</v>
      </c>
      <c r="AG34">
        <f t="shared" si="33"/>
        <v>0</v>
      </c>
      <c r="AH34">
        <f t="shared" si="55"/>
        <v>1.59</v>
      </c>
      <c r="AI34">
        <f t="shared" si="55"/>
        <v>0</v>
      </c>
      <c r="AJ34">
        <f t="shared" si="34"/>
        <v>0</v>
      </c>
      <c r="AK34">
        <v>1128.67</v>
      </c>
      <c r="AL34">
        <v>0.31</v>
      </c>
      <c r="AM34">
        <v>0</v>
      </c>
      <c r="AN34">
        <v>0</v>
      </c>
      <c r="AO34">
        <v>1128.3599999999999</v>
      </c>
      <c r="AP34">
        <v>0</v>
      </c>
      <c r="AQ34">
        <v>1.59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45</v>
      </c>
      <c r="BM34">
        <v>0</v>
      </c>
      <c r="BN34">
        <v>0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35"/>
        <v>103837.64</v>
      </c>
      <c r="CQ34">
        <f t="shared" si="36"/>
        <v>0.31</v>
      </c>
      <c r="CR34">
        <f>((((ET34)*BB34-(EU34)*BS34)+AE34*BS34)*AV34)</f>
        <v>0</v>
      </c>
      <c r="CS34">
        <f t="shared" si="37"/>
        <v>0</v>
      </c>
      <c r="CT34">
        <f t="shared" si="38"/>
        <v>1128.3599999999999</v>
      </c>
      <c r="CU34">
        <f t="shared" si="39"/>
        <v>0</v>
      </c>
      <c r="CV34">
        <f t="shared" si="40"/>
        <v>1.59</v>
      </c>
      <c r="CW34">
        <f t="shared" si="41"/>
        <v>0</v>
      </c>
      <c r="CX34">
        <f t="shared" si="42"/>
        <v>0</v>
      </c>
      <c r="CY34">
        <f t="shared" si="43"/>
        <v>72666.383999999991</v>
      </c>
      <c r="CZ34">
        <f t="shared" si="44"/>
        <v>10380.912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16987630</v>
      </c>
      <c r="DV34" t="s">
        <v>19</v>
      </c>
      <c r="DW34" t="s">
        <v>19</v>
      </c>
      <c r="DX34">
        <v>1</v>
      </c>
      <c r="DZ34" t="s">
        <v>3</v>
      </c>
      <c r="EA34" t="s">
        <v>3</v>
      </c>
      <c r="EB34" t="s">
        <v>3</v>
      </c>
      <c r="EC34" t="s">
        <v>3</v>
      </c>
      <c r="EE34">
        <v>1441815344</v>
      </c>
      <c r="EF34">
        <v>1</v>
      </c>
      <c r="EG34" t="s">
        <v>21</v>
      </c>
      <c r="EH34">
        <v>0</v>
      </c>
      <c r="EI34" t="s">
        <v>3</v>
      </c>
      <c r="EJ34">
        <v>4</v>
      </c>
      <c r="EK34">
        <v>0</v>
      </c>
      <c r="EL34" t="s">
        <v>22</v>
      </c>
      <c r="EM34" t="s">
        <v>23</v>
      </c>
      <c r="EO34" t="s">
        <v>3</v>
      </c>
      <c r="EQ34">
        <v>1024</v>
      </c>
      <c r="ER34">
        <v>1128.67</v>
      </c>
      <c r="ES34">
        <v>0.31</v>
      </c>
      <c r="ET34">
        <v>0</v>
      </c>
      <c r="EU34">
        <v>0</v>
      </c>
      <c r="EV34">
        <v>1128.3599999999999</v>
      </c>
      <c r="EW34">
        <v>1.59</v>
      </c>
      <c r="EX34">
        <v>0</v>
      </c>
      <c r="EY34">
        <v>0</v>
      </c>
      <c r="FQ34">
        <v>0</v>
      </c>
      <c r="FR34">
        <f t="shared" si="45"/>
        <v>0</v>
      </c>
      <c r="FS34">
        <v>0</v>
      </c>
      <c r="FX34">
        <v>70</v>
      </c>
      <c r="FY34">
        <v>10</v>
      </c>
      <c r="GA34" t="s">
        <v>3</v>
      </c>
      <c r="GD34">
        <v>0</v>
      </c>
      <c r="GF34">
        <v>2029808212</v>
      </c>
      <c r="GG34">
        <v>2</v>
      </c>
      <c r="GH34">
        <v>1</v>
      </c>
      <c r="GI34">
        <v>-2</v>
      </c>
      <c r="GJ34">
        <v>0</v>
      </c>
      <c r="GK34">
        <f>ROUND(R34*(R12)/100,2)</f>
        <v>0</v>
      </c>
      <c r="GL34">
        <f t="shared" si="46"/>
        <v>0</v>
      </c>
      <c r="GM34">
        <f t="shared" si="47"/>
        <v>186884.93</v>
      </c>
      <c r="GN34">
        <f t="shared" si="48"/>
        <v>0</v>
      </c>
      <c r="GO34">
        <f t="shared" si="49"/>
        <v>0</v>
      </c>
      <c r="GP34">
        <f t="shared" si="50"/>
        <v>186884.93</v>
      </c>
      <c r="GR34">
        <v>0</v>
      </c>
      <c r="GS34">
        <v>3</v>
      </c>
      <c r="GT34">
        <v>0</v>
      </c>
      <c r="GU34" t="s">
        <v>3</v>
      </c>
      <c r="GV34">
        <f t="shared" si="51"/>
        <v>0</v>
      </c>
      <c r="GW34">
        <v>1</v>
      </c>
      <c r="GX34">
        <f t="shared" si="52"/>
        <v>0</v>
      </c>
      <c r="HA34">
        <v>0</v>
      </c>
      <c r="HB34">
        <v>0</v>
      </c>
      <c r="HC34">
        <f t="shared" si="53"/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5" spans="1:245" x14ac:dyDescent="0.2">
      <c r="A35">
        <v>17</v>
      </c>
      <c r="B35">
        <v>1</v>
      </c>
      <c r="D35">
        <f>ROW(EtalonRes!A19)</f>
        <v>19</v>
      </c>
      <c r="E35" t="s">
        <v>3</v>
      </c>
      <c r="F35" t="s">
        <v>46</v>
      </c>
      <c r="G35" t="s">
        <v>47</v>
      </c>
      <c r="H35" t="s">
        <v>48</v>
      </c>
      <c r="I35">
        <f>ROUND(ROUND((2144)*0.25/100,9),9)</f>
        <v>5.36</v>
      </c>
      <c r="J35">
        <v>0</v>
      </c>
      <c r="K35">
        <f>ROUND(ROUND((2144)*0.25/100,9),9)</f>
        <v>5.36</v>
      </c>
      <c r="O35">
        <f t="shared" si="21"/>
        <v>32542.7</v>
      </c>
      <c r="P35">
        <f t="shared" si="22"/>
        <v>0</v>
      </c>
      <c r="Q35">
        <f t="shared" si="23"/>
        <v>0</v>
      </c>
      <c r="R35">
        <f t="shared" si="24"/>
        <v>0</v>
      </c>
      <c r="S35">
        <f t="shared" si="25"/>
        <v>32542.7</v>
      </c>
      <c r="T35">
        <f t="shared" si="26"/>
        <v>0</v>
      </c>
      <c r="U35">
        <f t="shared" si="27"/>
        <v>57.888000000000005</v>
      </c>
      <c r="V35">
        <f t="shared" si="28"/>
        <v>0</v>
      </c>
      <c r="W35">
        <f t="shared" si="29"/>
        <v>0</v>
      </c>
      <c r="X35">
        <f t="shared" si="30"/>
        <v>22779.89</v>
      </c>
      <c r="Y35">
        <f t="shared" si="31"/>
        <v>3254.27</v>
      </c>
      <c r="AA35">
        <v>-1</v>
      </c>
      <c r="AB35">
        <f t="shared" si="32"/>
        <v>6071.4</v>
      </c>
      <c r="AC35">
        <f>ROUND(((ES35*12)),6)</f>
        <v>0</v>
      </c>
      <c r="AD35">
        <f>ROUND(((((ET35*12))-((EU35*12)))+AE35),6)</f>
        <v>0</v>
      </c>
      <c r="AE35">
        <f>ROUND(((EU35*12)),6)</f>
        <v>0</v>
      </c>
      <c r="AF35">
        <f>ROUND(((EV35*12)),6)</f>
        <v>6071.4</v>
      </c>
      <c r="AG35">
        <f t="shared" si="33"/>
        <v>0</v>
      </c>
      <c r="AH35">
        <f>((EW35*12))</f>
        <v>10.8</v>
      </c>
      <c r="AI35">
        <f>((EX35*12))</f>
        <v>0</v>
      </c>
      <c r="AJ35">
        <f t="shared" si="34"/>
        <v>0</v>
      </c>
      <c r="AK35">
        <v>505.95</v>
      </c>
      <c r="AL35">
        <v>0</v>
      </c>
      <c r="AM35">
        <v>0</v>
      </c>
      <c r="AN35">
        <v>0</v>
      </c>
      <c r="AO35">
        <v>505.95</v>
      </c>
      <c r="AP35">
        <v>0</v>
      </c>
      <c r="AQ35">
        <v>0.9</v>
      </c>
      <c r="AR35">
        <v>0</v>
      </c>
      <c r="AS35">
        <v>0</v>
      </c>
      <c r="AT35">
        <v>70</v>
      </c>
      <c r="AU35">
        <v>10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4</v>
      </c>
      <c r="BJ35" t="s">
        <v>49</v>
      </c>
      <c r="BM35">
        <v>0</v>
      </c>
      <c r="BN35">
        <v>0</v>
      </c>
      <c r="BO35" t="s">
        <v>3</v>
      </c>
      <c r="BP35">
        <v>0</v>
      </c>
      <c r="BQ35">
        <v>1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70</v>
      </c>
      <c r="CA35">
        <v>10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35"/>
        <v>32542.7</v>
      </c>
      <c r="CQ35">
        <f t="shared" si="36"/>
        <v>0</v>
      </c>
      <c r="CR35">
        <f>(((((ET35*12))*BB35-((EU35*12))*BS35)+AE35*BS35)*AV35)</f>
        <v>0</v>
      </c>
      <c r="CS35">
        <f t="shared" si="37"/>
        <v>0</v>
      </c>
      <c r="CT35">
        <f t="shared" si="38"/>
        <v>6071.4</v>
      </c>
      <c r="CU35">
        <f t="shared" si="39"/>
        <v>0</v>
      </c>
      <c r="CV35">
        <f t="shared" si="40"/>
        <v>10.8</v>
      </c>
      <c r="CW35">
        <f t="shared" si="41"/>
        <v>0</v>
      </c>
      <c r="CX35">
        <f t="shared" si="42"/>
        <v>0</v>
      </c>
      <c r="CY35">
        <f t="shared" si="43"/>
        <v>22779.89</v>
      </c>
      <c r="CZ35">
        <f t="shared" si="44"/>
        <v>3254.27</v>
      </c>
      <c r="DC35" t="s">
        <v>3</v>
      </c>
      <c r="DD35" t="s">
        <v>50</v>
      </c>
      <c r="DE35" t="s">
        <v>50</v>
      </c>
      <c r="DF35" t="s">
        <v>50</v>
      </c>
      <c r="DG35" t="s">
        <v>50</v>
      </c>
      <c r="DH35" t="s">
        <v>3</v>
      </c>
      <c r="DI35" t="s">
        <v>50</v>
      </c>
      <c r="DJ35" t="s">
        <v>50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1003</v>
      </c>
      <c r="DV35" t="s">
        <v>48</v>
      </c>
      <c r="DW35" t="s">
        <v>48</v>
      </c>
      <c r="DX35">
        <v>100</v>
      </c>
      <c r="DZ35" t="s">
        <v>3</v>
      </c>
      <c r="EA35" t="s">
        <v>3</v>
      </c>
      <c r="EB35" t="s">
        <v>3</v>
      </c>
      <c r="EC35" t="s">
        <v>3</v>
      </c>
      <c r="EE35">
        <v>1441815344</v>
      </c>
      <c r="EF35">
        <v>1</v>
      </c>
      <c r="EG35" t="s">
        <v>21</v>
      </c>
      <c r="EH35">
        <v>0</v>
      </c>
      <c r="EI35" t="s">
        <v>3</v>
      </c>
      <c r="EJ35">
        <v>4</v>
      </c>
      <c r="EK35">
        <v>0</v>
      </c>
      <c r="EL35" t="s">
        <v>22</v>
      </c>
      <c r="EM35" t="s">
        <v>23</v>
      </c>
      <c r="EO35" t="s">
        <v>3</v>
      </c>
      <c r="EQ35">
        <v>1024</v>
      </c>
      <c r="ER35">
        <v>505.95</v>
      </c>
      <c r="ES35">
        <v>0</v>
      </c>
      <c r="ET35">
        <v>0</v>
      </c>
      <c r="EU35">
        <v>0</v>
      </c>
      <c r="EV35">
        <v>505.95</v>
      </c>
      <c r="EW35">
        <v>0.9</v>
      </c>
      <c r="EX35">
        <v>0</v>
      </c>
      <c r="EY35">
        <v>0</v>
      </c>
      <c r="FQ35">
        <v>0</v>
      </c>
      <c r="FR35">
        <f t="shared" si="45"/>
        <v>0</v>
      </c>
      <c r="FS35">
        <v>0</v>
      </c>
      <c r="FX35">
        <v>70</v>
      </c>
      <c r="FY35">
        <v>10</v>
      </c>
      <c r="GA35" t="s">
        <v>3</v>
      </c>
      <c r="GD35">
        <v>0</v>
      </c>
      <c r="GF35">
        <v>-341239612</v>
      </c>
      <c r="GG35">
        <v>2</v>
      </c>
      <c r="GH35">
        <v>1</v>
      </c>
      <c r="GI35">
        <v>-2</v>
      </c>
      <c r="GJ35">
        <v>0</v>
      </c>
      <c r="GK35">
        <f>ROUND(R35*(R12)/100,2)</f>
        <v>0</v>
      </c>
      <c r="GL35">
        <f t="shared" si="46"/>
        <v>0</v>
      </c>
      <c r="GM35">
        <f t="shared" si="47"/>
        <v>58576.86</v>
      </c>
      <c r="GN35">
        <f t="shared" si="48"/>
        <v>0</v>
      </c>
      <c r="GO35">
        <f t="shared" si="49"/>
        <v>0</v>
      </c>
      <c r="GP35">
        <f t="shared" si="50"/>
        <v>58576.86</v>
      </c>
      <c r="GR35">
        <v>0</v>
      </c>
      <c r="GS35">
        <v>3</v>
      </c>
      <c r="GT35">
        <v>0</v>
      </c>
      <c r="GU35" t="s">
        <v>3</v>
      </c>
      <c r="GV35">
        <f t="shared" si="51"/>
        <v>0</v>
      </c>
      <c r="GW35">
        <v>1</v>
      </c>
      <c r="GX35">
        <f t="shared" si="52"/>
        <v>0</v>
      </c>
      <c r="HA35">
        <v>0</v>
      </c>
      <c r="HB35">
        <v>0</v>
      </c>
      <c r="HC35">
        <f t="shared" si="53"/>
        <v>0</v>
      </c>
      <c r="HE35" t="s">
        <v>3</v>
      </c>
      <c r="HF35" t="s">
        <v>3</v>
      </c>
      <c r="HM35" t="s">
        <v>3</v>
      </c>
      <c r="HN35" t="s">
        <v>3</v>
      </c>
      <c r="HO35" t="s">
        <v>3</v>
      </c>
      <c r="HP35" t="s">
        <v>3</v>
      </c>
      <c r="HQ35" t="s">
        <v>3</v>
      </c>
      <c r="IK35">
        <v>0</v>
      </c>
    </row>
    <row r="36" spans="1:245" x14ac:dyDescent="0.2">
      <c r="A36">
        <v>17</v>
      </c>
      <c r="B36">
        <v>1</v>
      </c>
      <c r="D36">
        <f>ROW(EtalonRes!A20)</f>
        <v>20</v>
      </c>
      <c r="E36" t="s">
        <v>3</v>
      </c>
      <c r="F36" t="s">
        <v>51</v>
      </c>
      <c r="G36" t="s">
        <v>52</v>
      </c>
      <c r="H36" t="s">
        <v>48</v>
      </c>
      <c r="I36">
        <f>ROUND(ROUND((2144)*0.75/100,9),9)</f>
        <v>16.079999999999998</v>
      </c>
      <c r="J36">
        <v>0</v>
      </c>
      <c r="K36">
        <f>ROUND(ROUND((2144)*0.75/100,9),9)</f>
        <v>16.079999999999998</v>
      </c>
      <c r="O36">
        <f t="shared" si="21"/>
        <v>315015.5</v>
      </c>
      <c r="P36">
        <f t="shared" si="22"/>
        <v>0</v>
      </c>
      <c r="Q36">
        <f t="shared" si="23"/>
        <v>0</v>
      </c>
      <c r="R36">
        <f t="shared" si="24"/>
        <v>0</v>
      </c>
      <c r="S36">
        <f t="shared" si="25"/>
        <v>315015.5</v>
      </c>
      <c r="T36">
        <f t="shared" si="26"/>
        <v>0</v>
      </c>
      <c r="U36">
        <f t="shared" si="27"/>
        <v>560.35583999999994</v>
      </c>
      <c r="V36">
        <f t="shared" si="28"/>
        <v>0</v>
      </c>
      <c r="W36">
        <f t="shared" si="29"/>
        <v>0</v>
      </c>
      <c r="X36">
        <f t="shared" si="30"/>
        <v>220510.85</v>
      </c>
      <c r="Y36">
        <f t="shared" si="31"/>
        <v>31501.55</v>
      </c>
      <c r="AA36">
        <v>-1</v>
      </c>
      <c r="AB36">
        <f t="shared" si="32"/>
        <v>19590.516</v>
      </c>
      <c r="AC36">
        <f>ROUND(((ES36*12)),6)</f>
        <v>0</v>
      </c>
      <c r="AD36">
        <f>ROUND(((((ET36*12))-((EU36*12)))+AE36),6)</f>
        <v>0</v>
      </c>
      <c r="AE36">
        <f>ROUND(((EU36*12)),6)</f>
        <v>0</v>
      </c>
      <c r="AF36">
        <f>ROUND((((EV36*12)*1.1)),6)</f>
        <v>19590.516</v>
      </c>
      <c r="AG36">
        <f t="shared" si="33"/>
        <v>0</v>
      </c>
      <c r="AH36">
        <f>(((EW36*12)*1.1))</f>
        <v>34.847999999999999</v>
      </c>
      <c r="AI36">
        <f>((EX36*12))</f>
        <v>0</v>
      </c>
      <c r="AJ36">
        <f t="shared" si="34"/>
        <v>0</v>
      </c>
      <c r="AK36">
        <v>1484.13</v>
      </c>
      <c r="AL36">
        <v>0</v>
      </c>
      <c r="AM36">
        <v>0</v>
      </c>
      <c r="AN36">
        <v>0</v>
      </c>
      <c r="AO36">
        <v>1484.13</v>
      </c>
      <c r="AP36">
        <v>0</v>
      </c>
      <c r="AQ36">
        <v>2.64</v>
      </c>
      <c r="AR36">
        <v>0</v>
      </c>
      <c r="AS36">
        <v>0</v>
      </c>
      <c r="AT36">
        <v>70</v>
      </c>
      <c r="AU36">
        <v>10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4</v>
      </c>
      <c r="BJ36" t="s">
        <v>53</v>
      </c>
      <c r="BM36">
        <v>0</v>
      </c>
      <c r="BN36">
        <v>0</v>
      </c>
      <c r="BO36" t="s">
        <v>3</v>
      </c>
      <c r="BP36">
        <v>0</v>
      </c>
      <c r="BQ36">
        <v>1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70</v>
      </c>
      <c r="CA36">
        <v>10</v>
      </c>
      <c r="CB36" t="s">
        <v>3</v>
      </c>
      <c r="CE36">
        <v>0</v>
      </c>
      <c r="CF36">
        <v>0</v>
      </c>
      <c r="CG36">
        <v>0</v>
      </c>
      <c r="CM36">
        <v>0</v>
      </c>
      <c r="CN36" t="s">
        <v>54</v>
      </c>
      <c r="CO36">
        <v>0</v>
      </c>
      <c r="CP36">
        <f t="shared" si="35"/>
        <v>315015.5</v>
      </c>
      <c r="CQ36">
        <f t="shared" si="36"/>
        <v>0</v>
      </c>
      <c r="CR36">
        <f>(((((ET36*12))*BB36-((EU36*12))*BS36)+AE36*BS36)*AV36)</f>
        <v>0</v>
      </c>
      <c r="CS36">
        <f t="shared" si="37"/>
        <v>0</v>
      </c>
      <c r="CT36">
        <f t="shared" si="38"/>
        <v>19590.516</v>
      </c>
      <c r="CU36">
        <f t="shared" si="39"/>
        <v>0</v>
      </c>
      <c r="CV36">
        <f t="shared" si="40"/>
        <v>34.847999999999999</v>
      </c>
      <c r="CW36">
        <f t="shared" si="41"/>
        <v>0</v>
      </c>
      <c r="CX36">
        <f t="shared" si="42"/>
        <v>0</v>
      </c>
      <c r="CY36">
        <f t="shared" si="43"/>
        <v>220510.85</v>
      </c>
      <c r="CZ36">
        <f t="shared" si="44"/>
        <v>31501.55</v>
      </c>
      <c r="DC36" t="s">
        <v>3</v>
      </c>
      <c r="DD36" t="s">
        <v>50</v>
      </c>
      <c r="DE36" t="s">
        <v>50</v>
      </c>
      <c r="DF36" t="s">
        <v>50</v>
      </c>
      <c r="DG36" t="s">
        <v>55</v>
      </c>
      <c r="DH36" t="s">
        <v>3</v>
      </c>
      <c r="DI36" t="s">
        <v>55</v>
      </c>
      <c r="DJ36" t="s">
        <v>50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1003</v>
      </c>
      <c r="DV36" t="s">
        <v>48</v>
      </c>
      <c r="DW36" t="s">
        <v>48</v>
      </c>
      <c r="DX36">
        <v>100</v>
      </c>
      <c r="DZ36" t="s">
        <v>3</v>
      </c>
      <c r="EA36" t="s">
        <v>3</v>
      </c>
      <c r="EB36" t="s">
        <v>3</v>
      </c>
      <c r="EC36" t="s">
        <v>3</v>
      </c>
      <c r="EE36">
        <v>1441815344</v>
      </c>
      <c r="EF36">
        <v>1</v>
      </c>
      <c r="EG36" t="s">
        <v>21</v>
      </c>
      <c r="EH36">
        <v>0</v>
      </c>
      <c r="EI36" t="s">
        <v>3</v>
      </c>
      <c r="EJ36">
        <v>4</v>
      </c>
      <c r="EK36">
        <v>0</v>
      </c>
      <c r="EL36" t="s">
        <v>22</v>
      </c>
      <c r="EM36" t="s">
        <v>23</v>
      </c>
      <c r="EO36" t="s">
        <v>56</v>
      </c>
      <c r="EQ36">
        <v>1792</v>
      </c>
      <c r="ER36">
        <v>1484.13</v>
      </c>
      <c r="ES36">
        <v>0</v>
      </c>
      <c r="ET36">
        <v>0</v>
      </c>
      <c r="EU36">
        <v>0</v>
      </c>
      <c r="EV36">
        <v>1484.13</v>
      </c>
      <c r="EW36">
        <v>2.64</v>
      </c>
      <c r="EX36">
        <v>0</v>
      </c>
      <c r="EY36">
        <v>0</v>
      </c>
      <c r="FQ36">
        <v>0</v>
      </c>
      <c r="FR36">
        <f t="shared" si="45"/>
        <v>0</v>
      </c>
      <c r="FS36">
        <v>0</v>
      </c>
      <c r="FX36">
        <v>70</v>
      </c>
      <c r="FY36">
        <v>10</v>
      </c>
      <c r="GA36" t="s">
        <v>3</v>
      </c>
      <c r="GD36">
        <v>0</v>
      </c>
      <c r="GF36">
        <v>1802126441</v>
      </c>
      <c r="GG36">
        <v>2</v>
      </c>
      <c r="GH36">
        <v>1</v>
      </c>
      <c r="GI36">
        <v>-2</v>
      </c>
      <c r="GJ36">
        <v>0</v>
      </c>
      <c r="GK36">
        <f>ROUND(R36*(R12)/100,2)</f>
        <v>0</v>
      </c>
      <c r="GL36">
        <f t="shared" si="46"/>
        <v>0</v>
      </c>
      <c r="GM36">
        <f t="shared" si="47"/>
        <v>567027.9</v>
      </c>
      <c r="GN36">
        <f t="shared" si="48"/>
        <v>0</v>
      </c>
      <c r="GO36">
        <f t="shared" si="49"/>
        <v>0</v>
      </c>
      <c r="GP36">
        <f t="shared" si="50"/>
        <v>567027.9</v>
      </c>
      <c r="GR36">
        <v>0</v>
      </c>
      <c r="GS36">
        <v>3</v>
      </c>
      <c r="GT36">
        <v>0</v>
      </c>
      <c r="GU36" t="s">
        <v>3</v>
      </c>
      <c r="GV36">
        <f t="shared" si="51"/>
        <v>0</v>
      </c>
      <c r="GW36">
        <v>1</v>
      </c>
      <c r="GX36">
        <f t="shared" si="52"/>
        <v>0</v>
      </c>
      <c r="HA36">
        <v>0</v>
      </c>
      <c r="HB36">
        <v>0</v>
      </c>
      <c r="HC36">
        <f t="shared" si="53"/>
        <v>0</v>
      </c>
      <c r="HE36" t="s">
        <v>3</v>
      </c>
      <c r="HF36" t="s">
        <v>3</v>
      </c>
      <c r="HM36" t="s">
        <v>3</v>
      </c>
      <c r="HN36" t="s">
        <v>3</v>
      </c>
      <c r="HO36" t="s">
        <v>3</v>
      </c>
      <c r="HP36" t="s">
        <v>3</v>
      </c>
      <c r="HQ36" t="s">
        <v>3</v>
      </c>
      <c r="IK36">
        <v>0</v>
      </c>
    </row>
    <row r="37" spans="1:245" x14ac:dyDescent="0.2">
      <c r="A37">
        <v>17</v>
      </c>
      <c r="B37">
        <v>1</v>
      </c>
      <c r="D37">
        <f>ROW(EtalonRes!A23)</f>
        <v>23</v>
      </c>
      <c r="E37" t="s">
        <v>3</v>
      </c>
      <c r="F37" t="s">
        <v>57</v>
      </c>
      <c r="G37" t="s">
        <v>58</v>
      </c>
      <c r="H37" t="s">
        <v>48</v>
      </c>
      <c r="I37">
        <f>ROUND(2144/100,9)</f>
        <v>21.44</v>
      </c>
      <c r="J37">
        <v>0</v>
      </c>
      <c r="K37">
        <f>ROUND(2144/100,9)</f>
        <v>21.44</v>
      </c>
      <c r="O37">
        <f t="shared" si="21"/>
        <v>35874.480000000003</v>
      </c>
      <c r="P37">
        <f t="shared" si="22"/>
        <v>1210.29</v>
      </c>
      <c r="Q37">
        <f t="shared" si="23"/>
        <v>234.77</v>
      </c>
      <c r="R37">
        <f t="shared" si="24"/>
        <v>0.64</v>
      </c>
      <c r="S37">
        <f t="shared" si="25"/>
        <v>34429.42</v>
      </c>
      <c r="T37">
        <f t="shared" si="26"/>
        <v>0</v>
      </c>
      <c r="U37">
        <f t="shared" si="27"/>
        <v>51.884799999999998</v>
      </c>
      <c r="V37">
        <f t="shared" si="28"/>
        <v>0</v>
      </c>
      <c r="W37">
        <f t="shared" si="29"/>
        <v>0</v>
      </c>
      <c r="X37">
        <f t="shared" si="30"/>
        <v>24100.59</v>
      </c>
      <c r="Y37">
        <f t="shared" si="31"/>
        <v>3442.94</v>
      </c>
      <c r="AA37">
        <v>-1</v>
      </c>
      <c r="AB37">
        <f t="shared" si="32"/>
        <v>1673.25</v>
      </c>
      <c r="AC37">
        <f>ROUND((ES37),6)</f>
        <v>56.45</v>
      </c>
      <c r="AD37">
        <f>ROUND((((ET37)-(EU37))+AE37),6)</f>
        <v>10.95</v>
      </c>
      <c r="AE37">
        <f>ROUND((EU37),6)</f>
        <v>0.03</v>
      </c>
      <c r="AF37">
        <f>ROUND((EV37),6)</f>
        <v>1605.85</v>
      </c>
      <c r="AG37">
        <f t="shared" si="33"/>
        <v>0</v>
      </c>
      <c r="AH37">
        <f>(EW37)</f>
        <v>2.42</v>
      </c>
      <c r="AI37">
        <f>(EX37)</f>
        <v>0</v>
      </c>
      <c r="AJ37">
        <f t="shared" si="34"/>
        <v>0</v>
      </c>
      <c r="AK37">
        <v>1673.25</v>
      </c>
      <c r="AL37">
        <v>56.45</v>
      </c>
      <c r="AM37">
        <v>10.95</v>
      </c>
      <c r="AN37">
        <v>0.03</v>
      </c>
      <c r="AO37">
        <v>1605.85</v>
      </c>
      <c r="AP37">
        <v>0</v>
      </c>
      <c r="AQ37">
        <v>2.42</v>
      </c>
      <c r="AR37">
        <v>0</v>
      </c>
      <c r="AS37">
        <v>0</v>
      </c>
      <c r="AT37">
        <v>70</v>
      </c>
      <c r="AU37">
        <v>10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4</v>
      </c>
      <c r="BJ37" t="s">
        <v>59</v>
      </c>
      <c r="BM37">
        <v>0</v>
      </c>
      <c r="BN37">
        <v>0</v>
      </c>
      <c r="BO37" t="s">
        <v>3</v>
      </c>
      <c r="BP37">
        <v>0</v>
      </c>
      <c r="BQ37">
        <v>1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70</v>
      </c>
      <c r="CA37">
        <v>10</v>
      </c>
      <c r="CB37" t="s">
        <v>3</v>
      </c>
      <c r="CE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35"/>
        <v>35874.479999999996</v>
      </c>
      <c r="CQ37">
        <f t="shared" si="36"/>
        <v>56.45</v>
      </c>
      <c r="CR37">
        <f>((((ET37)*BB37-(EU37)*BS37)+AE37*BS37)*AV37)</f>
        <v>10.95</v>
      </c>
      <c r="CS37">
        <f t="shared" si="37"/>
        <v>0.03</v>
      </c>
      <c r="CT37">
        <f t="shared" si="38"/>
        <v>1605.85</v>
      </c>
      <c r="CU37">
        <f t="shared" si="39"/>
        <v>0</v>
      </c>
      <c r="CV37">
        <f t="shared" si="40"/>
        <v>2.42</v>
      </c>
      <c r="CW37">
        <f t="shared" si="41"/>
        <v>0</v>
      </c>
      <c r="CX37">
        <f t="shared" si="42"/>
        <v>0</v>
      </c>
      <c r="CY37">
        <f t="shared" si="43"/>
        <v>24100.593999999997</v>
      </c>
      <c r="CZ37">
        <f t="shared" si="44"/>
        <v>3442.9419999999996</v>
      </c>
      <c r="DC37" t="s">
        <v>3</v>
      </c>
      <c r="DD37" t="s">
        <v>3</v>
      </c>
      <c r="DE37" t="s">
        <v>3</v>
      </c>
      <c r="DF37" t="s">
        <v>3</v>
      </c>
      <c r="DG37" t="s">
        <v>3</v>
      </c>
      <c r="DH37" t="s">
        <v>3</v>
      </c>
      <c r="DI37" t="s">
        <v>3</v>
      </c>
      <c r="DJ37" t="s">
        <v>3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1003</v>
      </c>
      <c r="DV37" t="s">
        <v>48</v>
      </c>
      <c r="DW37" t="s">
        <v>48</v>
      </c>
      <c r="DX37">
        <v>100</v>
      </c>
      <c r="DZ37" t="s">
        <v>3</v>
      </c>
      <c r="EA37" t="s">
        <v>3</v>
      </c>
      <c r="EB37" t="s">
        <v>3</v>
      </c>
      <c r="EC37" t="s">
        <v>3</v>
      </c>
      <c r="EE37">
        <v>1441815344</v>
      </c>
      <c r="EF37">
        <v>1</v>
      </c>
      <c r="EG37" t="s">
        <v>21</v>
      </c>
      <c r="EH37">
        <v>0</v>
      </c>
      <c r="EI37" t="s">
        <v>3</v>
      </c>
      <c r="EJ37">
        <v>4</v>
      </c>
      <c r="EK37">
        <v>0</v>
      </c>
      <c r="EL37" t="s">
        <v>22</v>
      </c>
      <c r="EM37" t="s">
        <v>23</v>
      </c>
      <c r="EO37" t="s">
        <v>3</v>
      </c>
      <c r="EQ37">
        <v>1024</v>
      </c>
      <c r="ER37">
        <v>1673.25</v>
      </c>
      <c r="ES37">
        <v>56.45</v>
      </c>
      <c r="ET37">
        <v>10.95</v>
      </c>
      <c r="EU37">
        <v>0.03</v>
      </c>
      <c r="EV37">
        <v>1605.85</v>
      </c>
      <c r="EW37">
        <v>2.42</v>
      </c>
      <c r="EX37">
        <v>0</v>
      </c>
      <c r="EY37">
        <v>0</v>
      </c>
      <c r="FQ37">
        <v>0</v>
      </c>
      <c r="FR37">
        <f t="shared" si="45"/>
        <v>0</v>
      </c>
      <c r="FS37">
        <v>0</v>
      </c>
      <c r="FX37">
        <v>70</v>
      </c>
      <c r="FY37">
        <v>10</v>
      </c>
      <c r="GA37" t="s">
        <v>3</v>
      </c>
      <c r="GD37">
        <v>0</v>
      </c>
      <c r="GF37">
        <v>1032671561</v>
      </c>
      <c r="GG37">
        <v>2</v>
      </c>
      <c r="GH37">
        <v>1</v>
      </c>
      <c r="GI37">
        <v>-2</v>
      </c>
      <c r="GJ37">
        <v>0</v>
      </c>
      <c r="GK37">
        <f>ROUND(R37*(R12)/100,2)</f>
        <v>0.69</v>
      </c>
      <c r="GL37">
        <f t="shared" si="46"/>
        <v>0</v>
      </c>
      <c r="GM37">
        <f t="shared" si="47"/>
        <v>63418.7</v>
      </c>
      <c r="GN37">
        <f t="shared" si="48"/>
        <v>0</v>
      </c>
      <c r="GO37">
        <f t="shared" si="49"/>
        <v>0</v>
      </c>
      <c r="GP37">
        <f t="shared" si="50"/>
        <v>63418.7</v>
      </c>
      <c r="GR37">
        <v>0</v>
      </c>
      <c r="GS37">
        <v>3</v>
      </c>
      <c r="GT37">
        <v>0</v>
      </c>
      <c r="GU37" t="s">
        <v>3</v>
      </c>
      <c r="GV37">
        <f t="shared" si="51"/>
        <v>0</v>
      </c>
      <c r="GW37">
        <v>1</v>
      </c>
      <c r="GX37">
        <f t="shared" si="52"/>
        <v>0</v>
      </c>
      <c r="HA37">
        <v>0</v>
      </c>
      <c r="HB37">
        <v>0</v>
      </c>
      <c r="HC37">
        <f t="shared" si="53"/>
        <v>0</v>
      </c>
      <c r="HE37" t="s">
        <v>3</v>
      </c>
      <c r="HF37" t="s">
        <v>3</v>
      </c>
      <c r="HM37" t="s">
        <v>3</v>
      </c>
      <c r="HN37" t="s">
        <v>3</v>
      </c>
      <c r="HO37" t="s">
        <v>3</v>
      </c>
      <c r="HP37" t="s">
        <v>3</v>
      </c>
      <c r="HQ37" t="s">
        <v>3</v>
      </c>
      <c r="IK37">
        <v>0</v>
      </c>
    </row>
    <row r="38" spans="1:245" x14ac:dyDescent="0.2">
      <c r="A38">
        <v>17</v>
      </c>
      <c r="B38">
        <v>1</v>
      </c>
      <c r="D38">
        <f>ROW(EtalonRes!A29)</f>
        <v>29</v>
      </c>
      <c r="E38" t="s">
        <v>3</v>
      </c>
      <c r="F38" t="s">
        <v>60</v>
      </c>
      <c r="G38" t="s">
        <v>61</v>
      </c>
      <c r="H38" t="s">
        <v>48</v>
      </c>
      <c r="I38">
        <f>ROUND(2144/100,9)</f>
        <v>21.44</v>
      </c>
      <c r="J38">
        <v>0</v>
      </c>
      <c r="K38">
        <f>ROUND(2144/100,9)</f>
        <v>21.44</v>
      </c>
      <c r="O38">
        <f t="shared" si="21"/>
        <v>169947.38</v>
      </c>
      <c r="P38">
        <f t="shared" si="22"/>
        <v>1505.73</v>
      </c>
      <c r="Q38">
        <f t="shared" si="23"/>
        <v>1087.01</v>
      </c>
      <c r="R38">
        <f t="shared" si="24"/>
        <v>17.37</v>
      </c>
      <c r="S38">
        <f t="shared" si="25"/>
        <v>167354.64000000001</v>
      </c>
      <c r="T38">
        <f t="shared" si="26"/>
        <v>0</v>
      </c>
      <c r="U38">
        <f t="shared" si="27"/>
        <v>228.12160000000003</v>
      </c>
      <c r="V38">
        <f t="shared" si="28"/>
        <v>0</v>
      </c>
      <c r="W38">
        <f t="shared" si="29"/>
        <v>0</v>
      </c>
      <c r="X38">
        <f t="shared" si="30"/>
        <v>117148.25</v>
      </c>
      <c r="Y38">
        <f t="shared" si="31"/>
        <v>16735.46</v>
      </c>
      <c r="AA38">
        <v>-1</v>
      </c>
      <c r="AB38">
        <f t="shared" si="32"/>
        <v>7926.65</v>
      </c>
      <c r="AC38">
        <f>ROUND((ES38),6)</f>
        <v>70.23</v>
      </c>
      <c r="AD38">
        <f>ROUND((((ET38)-(EU38))+AE38),6)</f>
        <v>50.7</v>
      </c>
      <c r="AE38">
        <f>ROUND((EU38),6)</f>
        <v>0.81</v>
      </c>
      <c r="AF38">
        <f>ROUND((EV38),6)</f>
        <v>7805.72</v>
      </c>
      <c r="AG38">
        <f t="shared" si="33"/>
        <v>0</v>
      </c>
      <c r="AH38">
        <f>(EW38)</f>
        <v>10.64</v>
      </c>
      <c r="AI38">
        <f>(EX38)</f>
        <v>0</v>
      </c>
      <c r="AJ38">
        <f t="shared" si="34"/>
        <v>0</v>
      </c>
      <c r="AK38">
        <v>7926.65</v>
      </c>
      <c r="AL38">
        <v>70.23</v>
      </c>
      <c r="AM38">
        <v>50.7</v>
      </c>
      <c r="AN38">
        <v>0.81</v>
      </c>
      <c r="AO38">
        <v>7805.72</v>
      </c>
      <c r="AP38">
        <v>0</v>
      </c>
      <c r="AQ38">
        <v>10.64</v>
      </c>
      <c r="AR38">
        <v>0</v>
      </c>
      <c r="AS38">
        <v>0</v>
      </c>
      <c r="AT38">
        <v>70</v>
      </c>
      <c r="AU38">
        <v>10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1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4</v>
      </c>
      <c r="BJ38" t="s">
        <v>62</v>
      </c>
      <c r="BM38">
        <v>0</v>
      </c>
      <c r="BN38">
        <v>0</v>
      </c>
      <c r="BO38" t="s">
        <v>3</v>
      </c>
      <c r="BP38">
        <v>0</v>
      </c>
      <c r="BQ38">
        <v>1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70</v>
      </c>
      <c r="CA38">
        <v>10</v>
      </c>
      <c r="CB38" t="s">
        <v>3</v>
      </c>
      <c r="CE38">
        <v>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35"/>
        <v>169947.38</v>
      </c>
      <c r="CQ38">
        <f t="shared" si="36"/>
        <v>70.23</v>
      </c>
      <c r="CR38">
        <f>((((ET38)*BB38-(EU38)*BS38)+AE38*BS38)*AV38)</f>
        <v>50.7</v>
      </c>
      <c r="CS38">
        <f t="shared" si="37"/>
        <v>0.81</v>
      </c>
      <c r="CT38">
        <f t="shared" si="38"/>
        <v>7805.72</v>
      </c>
      <c r="CU38">
        <f t="shared" si="39"/>
        <v>0</v>
      </c>
      <c r="CV38">
        <f t="shared" si="40"/>
        <v>10.64</v>
      </c>
      <c r="CW38">
        <f t="shared" si="41"/>
        <v>0</v>
      </c>
      <c r="CX38">
        <f t="shared" si="42"/>
        <v>0</v>
      </c>
      <c r="CY38">
        <f t="shared" si="43"/>
        <v>117148.24800000001</v>
      </c>
      <c r="CZ38">
        <f t="shared" si="44"/>
        <v>16735.464</v>
      </c>
      <c r="DC38" t="s">
        <v>3</v>
      </c>
      <c r="DD38" t="s">
        <v>3</v>
      </c>
      <c r="DE38" t="s">
        <v>3</v>
      </c>
      <c r="DF38" t="s">
        <v>3</v>
      </c>
      <c r="DG38" t="s">
        <v>3</v>
      </c>
      <c r="DH38" t="s">
        <v>3</v>
      </c>
      <c r="DI38" t="s">
        <v>3</v>
      </c>
      <c r="DJ38" t="s">
        <v>3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1003</v>
      </c>
      <c r="DV38" t="s">
        <v>48</v>
      </c>
      <c r="DW38" t="s">
        <v>48</v>
      </c>
      <c r="DX38">
        <v>100</v>
      </c>
      <c r="DZ38" t="s">
        <v>3</v>
      </c>
      <c r="EA38" t="s">
        <v>3</v>
      </c>
      <c r="EB38" t="s">
        <v>3</v>
      </c>
      <c r="EC38" t="s">
        <v>3</v>
      </c>
      <c r="EE38">
        <v>1441815344</v>
      </c>
      <c r="EF38">
        <v>1</v>
      </c>
      <c r="EG38" t="s">
        <v>21</v>
      </c>
      <c r="EH38">
        <v>0</v>
      </c>
      <c r="EI38" t="s">
        <v>3</v>
      </c>
      <c r="EJ38">
        <v>4</v>
      </c>
      <c r="EK38">
        <v>0</v>
      </c>
      <c r="EL38" t="s">
        <v>22</v>
      </c>
      <c r="EM38" t="s">
        <v>23</v>
      </c>
      <c r="EO38" t="s">
        <v>3</v>
      </c>
      <c r="EQ38">
        <v>1024</v>
      </c>
      <c r="ER38">
        <v>7926.65</v>
      </c>
      <c r="ES38">
        <v>70.23</v>
      </c>
      <c r="ET38">
        <v>50.7</v>
      </c>
      <c r="EU38">
        <v>0.81</v>
      </c>
      <c r="EV38">
        <v>7805.72</v>
      </c>
      <c r="EW38">
        <v>10.64</v>
      </c>
      <c r="EX38">
        <v>0</v>
      </c>
      <c r="EY38">
        <v>0</v>
      </c>
      <c r="FQ38">
        <v>0</v>
      </c>
      <c r="FR38">
        <f t="shared" si="45"/>
        <v>0</v>
      </c>
      <c r="FS38">
        <v>0</v>
      </c>
      <c r="FX38">
        <v>70</v>
      </c>
      <c r="FY38">
        <v>10</v>
      </c>
      <c r="GA38" t="s">
        <v>3</v>
      </c>
      <c r="GD38">
        <v>0</v>
      </c>
      <c r="GF38">
        <v>1087258960</v>
      </c>
      <c r="GG38">
        <v>2</v>
      </c>
      <c r="GH38">
        <v>1</v>
      </c>
      <c r="GI38">
        <v>-2</v>
      </c>
      <c r="GJ38">
        <v>0</v>
      </c>
      <c r="GK38">
        <f>ROUND(R38*(R12)/100,2)</f>
        <v>18.760000000000002</v>
      </c>
      <c r="GL38">
        <f t="shared" si="46"/>
        <v>0</v>
      </c>
      <c r="GM38">
        <f t="shared" si="47"/>
        <v>303849.84999999998</v>
      </c>
      <c r="GN38">
        <f t="shared" si="48"/>
        <v>0</v>
      </c>
      <c r="GO38">
        <f t="shared" si="49"/>
        <v>0</v>
      </c>
      <c r="GP38">
        <f t="shared" si="50"/>
        <v>303849.84999999998</v>
      </c>
      <c r="GR38">
        <v>0</v>
      </c>
      <c r="GS38">
        <v>3</v>
      </c>
      <c r="GT38">
        <v>0</v>
      </c>
      <c r="GU38" t="s">
        <v>3</v>
      </c>
      <c r="GV38">
        <f t="shared" si="51"/>
        <v>0</v>
      </c>
      <c r="GW38">
        <v>1</v>
      </c>
      <c r="GX38">
        <f t="shared" si="52"/>
        <v>0</v>
      </c>
      <c r="HA38">
        <v>0</v>
      </c>
      <c r="HB38">
        <v>0</v>
      </c>
      <c r="HC38">
        <f t="shared" si="53"/>
        <v>0</v>
      </c>
      <c r="HE38" t="s">
        <v>3</v>
      </c>
      <c r="HF38" t="s">
        <v>3</v>
      </c>
      <c r="HM38" t="s">
        <v>3</v>
      </c>
      <c r="HN38" t="s">
        <v>3</v>
      </c>
      <c r="HO38" t="s">
        <v>3</v>
      </c>
      <c r="HP38" t="s">
        <v>3</v>
      </c>
      <c r="HQ38" t="s">
        <v>3</v>
      </c>
      <c r="IK38">
        <v>0</v>
      </c>
    </row>
    <row r="39" spans="1:245" x14ac:dyDescent="0.2">
      <c r="A39">
        <v>17</v>
      </c>
      <c r="B39">
        <v>1</v>
      </c>
      <c r="D39">
        <f>ROW(EtalonRes!A32)</f>
        <v>32</v>
      </c>
      <c r="E39" t="s">
        <v>3</v>
      </c>
      <c r="F39" t="s">
        <v>63</v>
      </c>
      <c r="G39" t="s">
        <v>64</v>
      </c>
      <c r="H39" t="s">
        <v>19</v>
      </c>
      <c r="I39">
        <v>8</v>
      </c>
      <c r="J39">
        <v>0</v>
      </c>
      <c r="K39">
        <v>8</v>
      </c>
      <c r="O39">
        <f t="shared" si="21"/>
        <v>13320.96</v>
      </c>
      <c r="P39">
        <f t="shared" si="22"/>
        <v>8.9600000000000009</v>
      </c>
      <c r="Q39">
        <f t="shared" si="23"/>
        <v>0</v>
      </c>
      <c r="R39">
        <f t="shared" si="24"/>
        <v>0</v>
      </c>
      <c r="S39">
        <f t="shared" si="25"/>
        <v>13312</v>
      </c>
      <c r="T39">
        <f t="shared" si="26"/>
        <v>0</v>
      </c>
      <c r="U39">
        <f t="shared" si="27"/>
        <v>23.68</v>
      </c>
      <c r="V39">
        <f t="shared" si="28"/>
        <v>0</v>
      </c>
      <c r="W39">
        <f t="shared" si="29"/>
        <v>0</v>
      </c>
      <c r="X39">
        <f t="shared" si="30"/>
        <v>9318.4</v>
      </c>
      <c r="Y39">
        <f t="shared" si="31"/>
        <v>1331.2</v>
      </c>
      <c r="AA39">
        <v>-1</v>
      </c>
      <c r="AB39">
        <f t="shared" si="32"/>
        <v>1665.12</v>
      </c>
      <c r="AC39">
        <f>ROUND(((ES39*4)),6)</f>
        <v>1.1200000000000001</v>
      </c>
      <c r="AD39">
        <f>ROUND(((((ET39*4))-((EU39*4)))+AE39),6)</f>
        <v>0</v>
      </c>
      <c r="AE39">
        <f>ROUND(((EU39*4)),6)</f>
        <v>0</v>
      </c>
      <c r="AF39">
        <f>ROUND(((EV39*4)),6)</f>
        <v>1664</v>
      </c>
      <c r="AG39">
        <f t="shared" si="33"/>
        <v>0</v>
      </c>
      <c r="AH39">
        <f>((EW39*4))</f>
        <v>2.96</v>
      </c>
      <c r="AI39">
        <f>((EX39*4))</f>
        <v>0</v>
      </c>
      <c r="AJ39">
        <f t="shared" si="34"/>
        <v>0</v>
      </c>
      <c r="AK39">
        <v>416.28</v>
      </c>
      <c r="AL39">
        <v>0.28000000000000003</v>
      </c>
      <c r="AM39">
        <v>0</v>
      </c>
      <c r="AN39">
        <v>0</v>
      </c>
      <c r="AO39">
        <v>416</v>
      </c>
      <c r="AP39">
        <v>0</v>
      </c>
      <c r="AQ39">
        <v>0.74</v>
      </c>
      <c r="AR39">
        <v>0</v>
      </c>
      <c r="AS39">
        <v>0</v>
      </c>
      <c r="AT39">
        <v>70</v>
      </c>
      <c r="AU39">
        <v>10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1</v>
      </c>
      <c r="BD39" t="s">
        <v>3</v>
      </c>
      <c r="BE39" t="s">
        <v>3</v>
      </c>
      <c r="BF39" t="s">
        <v>3</v>
      </c>
      <c r="BG39" t="s">
        <v>3</v>
      </c>
      <c r="BH39">
        <v>0</v>
      </c>
      <c r="BI39">
        <v>4</v>
      </c>
      <c r="BJ39" t="s">
        <v>65</v>
      </c>
      <c r="BM39">
        <v>0</v>
      </c>
      <c r="BN39">
        <v>0</v>
      </c>
      <c r="BO39" t="s">
        <v>3</v>
      </c>
      <c r="BP39">
        <v>0</v>
      </c>
      <c r="BQ39">
        <v>1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70</v>
      </c>
      <c r="CA39">
        <v>10</v>
      </c>
      <c r="CB39" t="s">
        <v>3</v>
      </c>
      <c r="CE39">
        <v>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35"/>
        <v>13320.96</v>
      </c>
      <c r="CQ39">
        <f t="shared" si="36"/>
        <v>1.1200000000000001</v>
      </c>
      <c r="CR39">
        <f>(((((ET39*4))*BB39-((EU39*4))*BS39)+AE39*BS39)*AV39)</f>
        <v>0</v>
      </c>
      <c r="CS39">
        <f t="shared" si="37"/>
        <v>0</v>
      </c>
      <c r="CT39">
        <f t="shared" si="38"/>
        <v>1664</v>
      </c>
      <c r="CU39">
        <f t="shared" si="39"/>
        <v>0</v>
      </c>
      <c r="CV39">
        <f t="shared" si="40"/>
        <v>2.96</v>
      </c>
      <c r="CW39">
        <f t="shared" si="41"/>
        <v>0</v>
      </c>
      <c r="CX39">
        <f t="shared" si="42"/>
        <v>0</v>
      </c>
      <c r="CY39">
        <f t="shared" si="43"/>
        <v>9318.4</v>
      </c>
      <c r="CZ39">
        <f t="shared" si="44"/>
        <v>1331.2</v>
      </c>
      <c r="DC39" t="s">
        <v>3</v>
      </c>
      <c r="DD39" t="s">
        <v>66</v>
      </c>
      <c r="DE39" t="s">
        <v>66</v>
      </c>
      <c r="DF39" t="s">
        <v>66</v>
      </c>
      <c r="DG39" t="s">
        <v>66</v>
      </c>
      <c r="DH39" t="s">
        <v>3</v>
      </c>
      <c r="DI39" t="s">
        <v>66</v>
      </c>
      <c r="DJ39" t="s">
        <v>66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16987630</v>
      </c>
      <c r="DV39" t="s">
        <v>19</v>
      </c>
      <c r="DW39" t="s">
        <v>19</v>
      </c>
      <c r="DX39">
        <v>1</v>
      </c>
      <c r="DZ39" t="s">
        <v>3</v>
      </c>
      <c r="EA39" t="s">
        <v>3</v>
      </c>
      <c r="EB39" t="s">
        <v>3</v>
      </c>
      <c r="EC39" t="s">
        <v>3</v>
      </c>
      <c r="EE39">
        <v>1441815344</v>
      </c>
      <c r="EF39">
        <v>1</v>
      </c>
      <c r="EG39" t="s">
        <v>21</v>
      </c>
      <c r="EH39">
        <v>0</v>
      </c>
      <c r="EI39" t="s">
        <v>3</v>
      </c>
      <c r="EJ39">
        <v>4</v>
      </c>
      <c r="EK39">
        <v>0</v>
      </c>
      <c r="EL39" t="s">
        <v>22</v>
      </c>
      <c r="EM39" t="s">
        <v>23</v>
      </c>
      <c r="EO39" t="s">
        <v>3</v>
      </c>
      <c r="EQ39">
        <v>1024</v>
      </c>
      <c r="ER39">
        <v>416.28</v>
      </c>
      <c r="ES39">
        <v>0.28000000000000003</v>
      </c>
      <c r="ET39">
        <v>0</v>
      </c>
      <c r="EU39">
        <v>0</v>
      </c>
      <c r="EV39">
        <v>416</v>
      </c>
      <c r="EW39">
        <v>0.74</v>
      </c>
      <c r="EX39">
        <v>0</v>
      </c>
      <c r="EY39">
        <v>0</v>
      </c>
      <c r="FQ39">
        <v>0</v>
      </c>
      <c r="FR39">
        <f t="shared" si="45"/>
        <v>0</v>
      </c>
      <c r="FS39">
        <v>0</v>
      </c>
      <c r="FX39">
        <v>70</v>
      </c>
      <c r="FY39">
        <v>10</v>
      </c>
      <c r="GA39" t="s">
        <v>3</v>
      </c>
      <c r="GD39">
        <v>0</v>
      </c>
      <c r="GF39">
        <v>2123598163</v>
      </c>
      <c r="GG39">
        <v>2</v>
      </c>
      <c r="GH39">
        <v>1</v>
      </c>
      <c r="GI39">
        <v>-2</v>
      </c>
      <c r="GJ39">
        <v>0</v>
      </c>
      <c r="GK39">
        <f>ROUND(R39*(R12)/100,2)</f>
        <v>0</v>
      </c>
      <c r="GL39">
        <f t="shared" si="46"/>
        <v>0</v>
      </c>
      <c r="GM39">
        <f t="shared" si="47"/>
        <v>23970.560000000001</v>
      </c>
      <c r="GN39">
        <f t="shared" si="48"/>
        <v>0</v>
      </c>
      <c r="GO39">
        <f t="shared" si="49"/>
        <v>0</v>
      </c>
      <c r="GP39">
        <f t="shared" si="50"/>
        <v>23970.560000000001</v>
      </c>
      <c r="GR39">
        <v>0</v>
      </c>
      <c r="GS39">
        <v>3</v>
      </c>
      <c r="GT39">
        <v>0</v>
      </c>
      <c r="GU39" t="s">
        <v>3</v>
      </c>
      <c r="GV39">
        <f t="shared" si="51"/>
        <v>0</v>
      </c>
      <c r="GW39">
        <v>1</v>
      </c>
      <c r="GX39">
        <f t="shared" si="52"/>
        <v>0</v>
      </c>
      <c r="HA39">
        <v>0</v>
      </c>
      <c r="HB39">
        <v>0</v>
      </c>
      <c r="HC39">
        <f t="shared" si="53"/>
        <v>0</v>
      </c>
      <c r="HE39" t="s">
        <v>3</v>
      </c>
      <c r="HF39" t="s">
        <v>3</v>
      </c>
      <c r="HM39" t="s">
        <v>3</v>
      </c>
      <c r="HN39" t="s">
        <v>3</v>
      </c>
      <c r="HO39" t="s">
        <v>3</v>
      </c>
      <c r="HP39" t="s">
        <v>3</v>
      </c>
      <c r="HQ39" t="s">
        <v>3</v>
      </c>
      <c r="IK39">
        <v>0</v>
      </c>
    </row>
    <row r="40" spans="1:245" x14ac:dyDescent="0.2">
      <c r="A40">
        <v>18</v>
      </c>
      <c r="B40">
        <v>1</v>
      </c>
      <c r="E40" t="s">
        <v>3</v>
      </c>
      <c r="F40" t="s">
        <v>67</v>
      </c>
      <c r="G40" t="s">
        <v>68</v>
      </c>
      <c r="H40" t="s">
        <v>19</v>
      </c>
      <c r="I40">
        <f>I39*J40</f>
        <v>64</v>
      </c>
      <c r="J40">
        <v>8</v>
      </c>
      <c r="K40">
        <v>2</v>
      </c>
      <c r="O40">
        <f t="shared" si="21"/>
        <v>94.08</v>
      </c>
      <c r="P40">
        <f t="shared" si="22"/>
        <v>94.08</v>
      </c>
      <c r="Q40">
        <f t="shared" si="23"/>
        <v>0</v>
      </c>
      <c r="R40">
        <f t="shared" si="24"/>
        <v>0</v>
      </c>
      <c r="S40">
        <f t="shared" si="25"/>
        <v>0</v>
      </c>
      <c r="T40">
        <f t="shared" si="26"/>
        <v>0</v>
      </c>
      <c r="U40">
        <f t="shared" si="27"/>
        <v>0</v>
      </c>
      <c r="V40">
        <f t="shared" si="28"/>
        <v>0</v>
      </c>
      <c r="W40">
        <f t="shared" si="29"/>
        <v>0</v>
      </c>
      <c r="X40">
        <f t="shared" si="30"/>
        <v>0</v>
      </c>
      <c r="Y40">
        <f t="shared" si="31"/>
        <v>0</v>
      </c>
      <c r="AA40">
        <v>-1</v>
      </c>
      <c r="AB40">
        <f t="shared" si="32"/>
        <v>1.47</v>
      </c>
      <c r="AC40">
        <f>ROUND((ES40),6)</f>
        <v>1.47</v>
      </c>
      <c r="AD40">
        <f>ROUND((((ET40)-(EU40))+AE40),6)</f>
        <v>0</v>
      </c>
      <c r="AE40">
        <f>ROUND((EU40),6)</f>
        <v>0</v>
      </c>
      <c r="AF40">
        <f>ROUND((EV40),6)</f>
        <v>0</v>
      </c>
      <c r="AG40">
        <f t="shared" si="33"/>
        <v>0</v>
      </c>
      <c r="AH40">
        <f>(EW40)</f>
        <v>0</v>
      </c>
      <c r="AI40">
        <f>(EX40)</f>
        <v>0</v>
      </c>
      <c r="AJ40">
        <f t="shared" si="34"/>
        <v>0</v>
      </c>
      <c r="AK40">
        <v>1.47</v>
      </c>
      <c r="AL40">
        <v>1.47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70</v>
      </c>
      <c r="AU40">
        <v>10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1</v>
      </c>
      <c r="BD40" t="s">
        <v>3</v>
      </c>
      <c r="BE40" t="s">
        <v>3</v>
      </c>
      <c r="BF40" t="s">
        <v>3</v>
      </c>
      <c r="BG40" t="s">
        <v>3</v>
      </c>
      <c r="BH40">
        <v>3</v>
      </c>
      <c r="BI40">
        <v>4</v>
      </c>
      <c r="BJ40" t="s">
        <v>69</v>
      </c>
      <c r="BM40">
        <v>0</v>
      </c>
      <c r="BN40">
        <v>0</v>
      </c>
      <c r="BO40" t="s">
        <v>3</v>
      </c>
      <c r="BP40">
        <v>0</v>
      </c>
      <c r="BQ40">
        <v>1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70</v>
      </c>
      <c r="CA40">
        <v>10</v>
      </c>
      <c r="CB40" t="s">
        <v>3</v>
      </c>
      <c r="CE40">
        <v>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35"/>
        <v>94.08</v>
      </c>
      <c r="CQ40">
        <f t="shared" si="36"/>
        <v>1.47</v>
      </c>
      <c r="CR40">
        <f>((((ET40)*BB40-(EU40)*BS40)+AE40*BS40)*AV40)</f>
        <v>0</v>
      </c>
      <c r="CS40">
        <f t="shared" si="37"/>
        <v>0</v>
      </c>
      <c r="CT40">
        <f t="shared" si="38"/>
        <v>0</v>
      </c>
      <c r="CU40">
        <f t="shared" si="39"/>
        <v>0</v>
      </c>
      <c r="CV40">
        <f t="shared" si="40"/>
        <v>0</v>
      </c>
      <c r="CW40">
        <f t="shared" si="41"/>
        <v>0</v>
      </c>
      <c r="CX40">
        <f t="shared" si="42"/>
        <v>0</v>
      </c>
      <c r="CY40">
        <f t="shared" si="43"/>
        <v>0</v>
      </c>
      <c r="CZ40">
        <f t="shared" si="44"/>
        <v>0</v>
      </c>
      <c r="DC40" t="s">
        <v>3</v>
      </c>
      <c r="DD40" t="s">
        <v>3</v>
      </c>
      <c r="DE40" t="s">
        <v>3</v>
      </c>
      <c r="DF40" t="s">
        <v>3</v>
      </c>
      <c r="DG40" t="s">
        <v>3</v>
      </c>
      <c r="DH40" t="s">
        <v>3</v>
      </c>
      <c r="DI40" t="s">
        <v>3</v>
      </c>
      <c r="DJ40" t="s">
        <v>3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16987630</v>
      </c>
      <c r="DV40" t="s">
        <v>19</v>
      </c>
      <c r="DW40" t="s">
        <v>19</v>
      </c>
      <c r="DX40">
        <v>1</v>
      </c>
      <c r="DZ40" t="s">
        <v>3</v>
      </c>
      <c r="EA40" t="s">
        <v>3</v>
      </c>
      <c r="EB40" t="s">
        <v>3</v>
      </c>
      <c r="EC40" t="s">
        <v>3</v>
      </c>
      <c r="EE40">
        <v>1441815344</v>
      </c>
      <c r="EF40">
        <v>1</v>
      </c>
      <c r="EG40" t="s">
        <v>21</v>
      </c>
      <c r="EH40">
        <v>0</v>
      </c>
      <c r="EI40" t="s">
        <v>3</v>
      </c>
      <c r="EJ40">
        <v>4</v>
      </c>
      <c r="EK40">
        <v>0</v>
      </c>
      <c r="EL40" t="s">
        <v>22</v>
      </c>
      <c r="EM40" t="s">
        <v>23</v>
      </c>
      <c r="EO40" t="s">
        <v>3</v>
      </c>
      <c r="EQ40">
        <v>1024</v>
      </c>
      <c r="ER40">
        <v>1.47</v>
      </c>
      <c r="ES40">
        <v>1.47</v>
      </c>
      <c r="ET40">
        <v>0</v>
      </c>
      <c r="EU40">
        <v>0</v>
      </c>
      <c r="EV40">
        <v>0</v>
      </c>
      <c r="EW40">
        <v>0</v>
      </c>
      <c r="EX40">
        <v>0</v>
      </c>
      <c r="FQ40">
        <v>0</v>
      </c>
      <c r="FR40">
        <f t="shared" si="45"/>
        <v>0</v>
      </c>
      <c r="FS40">
        <v>0</v>
      </c>
      <c r="FX40">
        <v>70</v>
      </c>
      <c r="FY40">
        <v>10</v>
      </c>
      <c r="GA40" t="s">
        <v>3</v>
      </c>
      <c r="GD40">
        <v>0</v>
      </c>
      <c r="GF40">
        <v>-11053325</v>
      </c>
      <c r="GG40">
        <v>2</v>
      </c>
      <c r="GH40">
        <v>1</v>
      </c>
      <c r="GI40">
        <v>-2</v>
      </c>
      <c r="GJ40">
        <v>0</v>
      </c>
      <c r="GK40">
        <f>ROUND(R40*(R12)/100,2)</f>
        <v>0</v>
      </c>
      <c r="GL40">
        <f t="shared" si="46"/>
        <v>0</v>
      </c>
      <c r="GM40">
        <f t="shared" si="47"/>
        <v>94.08</v>
      </c>
      <c r="GN40">
        <f t="shared" si="48"/>
        <v>0</v>
      </c>
      <c r="GO40">
        <f t="shared" si="49"/>
        <v>0</v>
      </c>
      <c r="GP40">
        <f t="shared" si="50"/>
        <v>94.08</v>
      </c>
      <c r="GR40">
        <v>0</v>
      </c>
      <c r="GS40">
        <v>3</v>
      </c>
      <c r="GT40">
        <v>0</v>
      </c>
      <c r="GU40" t="s">
        <v>3</v>
      </c>
      <c r="GV40">
        <f t="shared" si="51"/>
        <v>0</v>
      </c>
      <c r="GW40">
        <v>1</v>
      </c>
      <c r="GX40">
        <f t="shared" si="52"/>
        <v>0</v>
      </c>
      <c r="HA40">
        <v>0</v>
      </c>
      <c r="HB40">
        <v>0</v>
      </c>
      <c r="HC40">
        <f t="shared" si="53"/>
        <v>0</v>
      </c>
      <c r="HE40" t="s">
        <v>3</v>
      </c>
      <c r="HF40" t="s">
        <v>3</v>
      </c>
      <c r="HM40" t="s">
        <v>66</v>
      </c>
      <c r="HN40" t="s">
        <v>3</v>
      </c>
      <c r="HO40" t="s">
        <v>3</v>
      </c>
      <c r="HP40" t="s">
        <v>3</v>
      </c>
      <c r="HQ40" t="s">
        <v>3</v>
      </c>
      <c r="IK40">
        <v>0</v>
      </c>
    </row>
    <row r="41" spans="1:245" x14ac:dyDescent="0.2">
      <c r="A41">
        <v>17</v>
      </c>
      <c r="B41">
        <v>1</v>
      </c>
      <c r="D41">
        <f>ROW(EtalonRes!A35)</f>
        <v>35</v>
      </c>
      <c r="E41" t="s">
        <v>3</v>
      </c>
      <c r="F41" t="s">
        <v>63</v>
      </c>
      <c r="G41" t="s">
        <v>64</v>
      </c>
      <c r="H41" t="s">
        <v>19</v>
      </c>
      <c r="I41">
        <v>24</v>
      </c>
      <c r="J41">
        <v>0</v>
      </c>
      <c r="K41">
        <v>24</v>
      </c>
      <c r="O41">
        <f t="shared" si="21"/>
        <v>39962.879999999997</v>
      </c>
      <c r="P41">
        <f t="shared" si="22"/>
        <v>26.88</v>
      </c>
      <c r="Q41">
        <f t="shared" si="23"/>
        <v>0</v>
      </c>
      <c r="R41">
        <f t="shared" si="24"/>
        <v>0</v>
      </c>
      <c r="S41">
        <f t="shared" si="25"/>
        <v>39936</v>
      </c>
      <c r="T41">
        <f t="shared" si="26"/>
        <v>0</v>
      </c>
      <c r="U41">
        <f t="shared" si="27"/>
        <v>71.039999999999992</v>
      </c>
      <c r="V41">
        <f t="shared" si="28"/>
        <v>0</v>
      </c>
      <c r="W41">
        <f t="shared" si="29"/>
        <v>0</v>
      </c>
      <c r="X41">
        <f t="shared" si="30"/>
        <v>27955.200000000001</v>
      </c>
      <c r="Y41">
        <f t="shared" si="31"/>
        <v>3993.6</v>
      </c>
      <c r="AA41">
        <v>-1</v>
      </c>
      <c r="AB41">
        <f t="shared" si="32"/>
        <v>1665.12</v>
      </c>
      <c r="AC41">
        <f>ROUND(((ES41*4)),6)</f>
        <v>1.1200000000000001</v>
      </c>
      <c r="AD41">
        <f>ROUND(((((ET41*4))-((EU41*4)))+AE41),6)</f>
        <v>0</v>
      </c>
      <c r="AE41">
        <f>ROUND(((EU41*4)),6)</f>
        <v>0</v>
      </c>
      <c r="AF41">
        <f>ROUND(((EV41*4)),6)</f>
        <v>1664</v>
      </c>
      <c r="AG41">
        <f t="shared" si="33"/>
        <v>0</v>
      </c>
      <c r="AH41">
        <f>((EW41*4))</f>
        <v>2.96</v>
      </c>
      <c r="AI41">
        <f>((EX41*4))</f>
        <v>0</v>
      </c>
      <c r="AJ41">
        <f t="shared" si="34"/>
        <v>0</v>
      </c>
      <c r="AK41">
        <v>416.28</v>
      </c>
      <c r="AL41">
        <v>0.28000000000000003</v>
      </c>
      <c r="AM41">
        <v>0</v>
      </c>
      <c r="AN41">
        <v>0</v>
      </c>
      <c r="AO41">
        <v>416</v>
      </c>
      <c r="AP41">
        <v>0</v>
      </c>
      <c r="AQ41">
        <v>0.74</v>
      </c>
      <c r="AR41">
        <v>0</v>
      </c>
      <c r="AS41">
        <v>0</v>
      </c>
      <c r="AT41">
        <v>70</v>
      </c>
      <c r="AU41">
        <v>10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1</v>
      </c>
      <c r="BD41" t="s">
        <v>3</v>
      </c>
      <c r="BE41" t="s">
        <v>3</v>
      </c>
      <c r="BF41" t="s">
        <v>3</v>
      </c>
      <c r="BG41" t="s">
        <v>3</v>
      </c>
      <c r="BH41">
        <v>0</v>
      </c>
      <c r="BI41">
        <v>4</v>
      </c>
      <c r="BJ41" t="s">
        <v>65</v>
      </c>
      <c r="BM41">
        <v>0</v>
      </c>
      <c r="BN41">
        <v>0</v>
      </c>
      <c r="BO41" t="s">
        <v>3</v>
      </c>
      <c r="BP41">
        <v>0</v>
      </c>
      <c r="BQ41">
        <v>1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70</v>
      </c>
      <c r="CA41">
        <v>10</v>
      </c>
      <c r="CB41" t="s">
        <v>3</v>
      </c>
      <c r="CE41">
        <v>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35"/>
        <v>39962.879999999997</v>
      </c>
      <c r="CQ41">
        <f t="shared" si="36"/>
        <v>1.1200000000000001</v>
      </c>
      <c r="CR41">
        <f>(((((ET41*4))*BB41-((EU41*4))*BS41)+AE41*BS41)*AV41)</f>
        <v>0</v>
      </c>
      <c r="CS41">
        <f t="shared" si="37"/>
        <v>0</v>
      </c>
      <c r="CT41">
        <f t="shared" si="38"/>
        <v>1664</v>
      </c>
      <c r="CU41">
        <f t="shared" si="39"/>
        <v>0</v>
      </c>
      <c r="CV41">
        <f t="shared" si="40"/>
        <v>2.96</v>
      </c>
      <c r="CW41">
        <f t="shared" si="41"/>
        <v>0</v>
      </c>
      <c r="CX41">
        <f t="shared" si="42"/>
        <v>0</v>
      </c>
      <c r="CY41">
        <f t="shared" si="43"/>
        <v>27955.200000000001</v>
      </c>
      <c r="CZ41">
        <f t="shared" si="44"/>
        <v>3993.6</v>
      </c>
      <c r="DC41" t="s">
        <v>3</v>
      </c>
      <c r="DD41" t="s">
        <v>66</v>
      </c>
      <c r="DE41" t="s">
        <v>66</v>
      </c>
      <c r="DF41" t="s">
        <v>66</v>
      </c>
      <c r="DG41" t="s">
        <v>66</v>
      </c>
      <c r="DH41" t="s">
        <v>3</v>
      </c>
      <c r="DI41" t="s">
        <v>66</v>
      </c>
      <c r="DJ41" t="s">
        <v>66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16987630</v>
      </c>
      <c r="DV41" t="s">
        <v>19</v>
      </c>
      <c r="DW41" t="s">
        <v>19</v>
      </c>
      <c r="DX41">
        <v>1</v>
      </c>
      <c r="DZ41" t="s">
        <v>3</v>
      </c>
      <c r="EA41" t="s">
        <v>3</v>
      </c>
      <c r="EB41" t="s">
        <v>3</v>
      </c>
      <c r="EC41" t="s">
        <v>3</v>
      </c>
      <c r="EE41">
        <v>1441815344</v>
      </c>
      <c r="EF41">
        <v>1</v>
      </c>
      <c r="EG41" t="s">
        <v>21</v>
      </c>
      <c r="EH41">
        <v>0</v>
      </c>
      <c r="EI41" t="s">
        <v>3</v>
      </c>
      <c r="EJ41">
        <v>4</v>
      </c>
      <c r="EK41">
        <v>0</v>
      </c>
      <c r="EL41" t="s">
        <v>22</v>
      </c>
      <c r="EM41" t="s">
        <v>23</v>
      </c>
      <c r="EO41" t="s">
        <v>3</v>
      </c>
      <c r="EQ41">
        <v>1024</v>
      </c>
      <c r="ER41">
        <v>416.28</v>
      </c>
      <c r="ES41">
        <v>0.28000000000000003</v>
      </c>
      <c r="ET41">
        <v>0</v>
      </c>
      <c r="EU41">
        <v>0</v>
      </c>
      <c r="EV41">
        <v>416</v>
      </c>
      <c r="EW41">
        <v>0.74</v>
      </c>
      <c r="EX41">
        <v>0</v>
      </c>
      <c r="EY41">
        <v>0</v>
      </c>
      <c r="FQ41">
        <v>0</v>
      </c>
      <c r="FR41">
        <f t="shared" si="45"/>
        <v>0</v>
      </c>
      <c r="FS41">
        <v>0</v>
      </c>
      <c r="FX41">
        <v>70</v>
      </c>
      <c r="FY41">
        <v>10</v>
      </c>
      <c r="GA41" t="s">
        <v>3</v>
      </c>
      <c r="GD41">
        <v>0</v>
      </c>
      <c r="GF41">
        <v>2123598163</v>
      </c>
      <c r="GG41">
        <v>2</v>
      </c>
      <c r="GH41">
        <v>1</v>
      </c>
      <c r="GI41">
        <v>-2</v>
      </c>
      <c r="GJ41">
        <v>0</v>
      </c>
      <c r="GK41">
        <f>ROUND(R41*(R12)/100,2)</f>
        <v>0</v>
      </c>
      <c r="GL41">
        <f t="shared" si="46"/>
        <v>0</v>
      </c>
      <c r="GM41">
        <f t="shared" si="47"/>
        <v>71911.679999999993</v>
      </c>
      <c r="GN41">
        <f t="shared" si="48"/>
        <v>0</v>
      </c>
      <c r="GO41">
        <f t="shared" si="49"/>
        <v>0</v>
      </c>
      <c r="GP41">
        <f t="shared" si="50"/>
        <v>71911.679999999993</v>
      </c>
      <c r="GR41">
        <v>0</v>
      </c>
      <c r="GS41">
        <v>3</v>
      </c>
      <c r="GT41">
        <v>0</v>
      </c>
      <c r="GU41" t="s">
        <v>3</v>
      </c>
      <c r="GV41">
        <f t="shared" si="51"/>
        <v>0</v>
      </c>
      <c r="GW41">
        <v>1</v>
      </c>
      <c r="GX41">
        <f t="shared" si="52"/>
        <v>0</v>
      </c>
      <c r="HA41">
        <v>0</v>
      </c>
      <c r="HB41">
        <v>0</v>
      </c>
      <c r="HC41">
        <f t="shared" si="53"/>
        <v>0</v>
      </c>
      <c r="HE41" t="s">
        <v>3</v>
      </c>
      <c r="HF41" t="s">
        <v>3</v>
      </c>
      <c r="HM41" t="s">
        <v>3</v>
      </c>
      <c r="HN41" t="s">
        <v>3</v>
      </c>
      <c r="HO41" t="s">
        <v>3</v>
      </c>
      <c r="HP41" t="s">
        <v>3</v>
      </c>
      <c r="HQ41" t="s">
        <v>3</v>
      </c>
      <c r="IK41">
        <v>0</v>
      </c>
    </row>
    <row r="42" spans="1:245" x14ac:dyDescent="0.2">
      <c r="A42">
        <v>18</v>
      </c>
      <c r="B42">
        <v>1</v>
      </c>
      <c r="E42" t="s">
        <v>3</v>
      </c>
      <c r="F42" t="s">
        <v>67</v>
      </c>
      <c r="G42" t="s">
        <v>68</v>
      </c>
      <c r="H42" t="s">
        <v>19</v>
      </c>
      <c r="I42">
        <f>I41*J42</f>
        <v>192</v>
      </c>
      <c r="J42">
        <v>8</v>
      </c>
      <c r="K42">
        <v>2</v>
      </c>
      <c r="O42">
        <f t="shared" si="21"/>
        <v>282.24</v>
      </c>
      <c r="P42">
        <f t="shared" si="22"/>
        <v>282.24</v>
      </c>
      <c r="Q42">
        <f t="shared" si="23"/>
        <v>0</v>
      </c>
      <c r="R42">
        <f t="shared" si="24"/>
        <v>0</v>
      </c>
      <c r="S42">
        <f t="shared" si="25"/>
        <v>0</v>
      </c>
      <c r="T42">
        <f t="shared" si="26"/>
        <v>0</v>
      </c>
      <c r="U42">
        <f t="shared" si="27"/>
        <v>0</v>
      </c>
      <c r="V42">
        <f t="shared" si="28"/>
        <v>0</v>
      </c>
      <c r="W42">
        <f t="shared" si="29"/>
        <v>0</v>
      </c>
      <c r="X42">
        <f t="shared" si="30"/>
        <v>0</v>
      </c>
      <c r="Y42">
        <f t="shared" si="31"/>
        <v>0</v>
      </c>
      <c r="AA42">
        <v>-1</v>
      </c>
      <c r="AB42">
        <f t="shared" si="32"/>
        <v>1.47</v>
      </c>
      <c r="AC42">
        <f>ROUND((ES42),6)</f>
        <v>1.47</v>
      </c>
      <c r="AD42">
        <f>ROUND((((ET42)-(EU42))+AE42),6)</f>
        <v>0</v>
      </c>
      <c r="AE42">
        <f>ROUND((EU42),6)</f>
        <v>0</v>
      </c>
      <c r="AF42">
        <f>ROUND((EV42),6)</f>
        <v>0</v>
      </c>
      <c r="AG42">
        <f t="shared" si="33"/>
        <v>0</v>
      </c>
      <c r="AH42">
        <f>(EW42)</f>
        <v>0</v>
      </c>
      <c r="AI42">
        <f>(EX42)</f>
        <v>0</v>
      </c>
      <c r="AJ42">
        <f t="shared" si="34"/>
        <v>0</v>
      </c>
      <c r="AK42">
        <v>1.47</v>
      </c>
      <c r="AL42">
        <v>1.47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70</v>
      </c>
      <c r="AU42">
        <v>10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1</v>
      </c>
      <c r="BD42" t="s">
        <v>3</v>
      </c>
      <c r="BE42" t="s">
        <v>3</v>
      </c>
      <c r="BF42" t="s">
        <v>3</v>
      </c>
      <c r="BG42" t="s">
        <v>3</v>
      </c>
      <c r="BH42">
        <v>3</v>
      </c>
      <c r="BI42">
        <v>4</v>
      </c>
      <c r="BJ42" t="s">
        <v>69</v>
      </c>
      <c r="BM42">
        <v>0</v>
      </c>
      <c r="BN42">
        <v>0</v>
      </c>
      <c r="BO42" t="s">
        <v>3</v>
      </c>
      <c r="BP42">
        <v>0</v>
      </c>
      <c r="BQ42">
        <v>1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70</v>
      </c>
      <c r="CA42">
        <v>10</v>
      </c>
      <c r="CB42" t="s">
        <v>3</v>
      </c>
      <c r="CE42">
        <v>0</v>
      </c>
      <c r="CF42">
        <v>0</v>
      </c>
      <c r="CG42">
        <v>0</v>
      </c>
      <c r="CM42">
        <v>0</v>
      </c>
      <c r="CN42" t="s">
        <v>3</v>
      </c>
      <c r="CO42">
        <v>0</v>
      </c>
      <c r="CP42">
        <f t="shared" si="35"/>
        <v>282.24</v>
      </c>
      <c r="CQ42">
        <f t="shared" si="36"/>
        <v>1.47</v>
      </c>
      <c r="CR42">
        <f>((((ET42)*BB42-(EU42)*BS42)+AE42*BS42)*AV42)</f>
        <v>0</v>
      </c>
      <c r="CS42">
        <f t="shared" si="37"/>
        <v>0</v>
      </c>
      <c r="CT42">
        <f t="shared" si="38"/>
        <v>0</v>
      </c>
      <c r="CU42">
        <f t="shared" si="39"/>
        <v>0</v>
      </c>
      <c r="CV42">
        <f t="shared" si="40"/>
        <v>0</v>
      </c>
      <c r="CW42">
        <f t="shared" si="41"/>
        <v>0</v>
      </c>
      <c r="CX42">
        <f t="shared" si="42"/>
        <v>0</v>
      </c>
      <c r="CY42">
        <f t="shared" si="43"/>
        <v>0</v>
      </c>
      <c r="CZ42">
        <f t="shared" si="44"/>
        <v>0</v>
      </c>
      <c r="DC42" t="s">
        <v>3</v>
      </c>
      <c r="DD42" t="s">
        <v>3</v>
      </c>
      <c r="DE42" t="s">
        <v>3</v>
      </c>
      <c r="DF42" t="s">
        <v>3</v>
      </c>
      <c r="DG42" t="s">
        <v>3</v>
      </c>
      <c r="DH42" t="s">
        <v>3</v>
      </c>
      <c r="DI42" t="s">
        <v>3</v>
      </c>
      <c r="DJ42" t="s">
        <v>3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16987630</v>
      </c>
      <c r="DV42" t="s">
        <v>19</v>
      </c>
      <c r="DW42" t="s">
        <v>19</v>
      </c>
      <c r="DX42">
        <v>1</v>
      </c>
      <c r="DZ42" t="s">
        <v>3</v>
      </c>
      <c r="EA42" t="s">
        <v>3</v>
      </c>
      <c r="EB42" t="s">
        <v>3</v>
      </c>
      <c r="EC42" t="s">
        <v>3</v>
      </c>
      <c r="EE42">
        <v>1441815344</v>
      </c>
      <c r="EF42">
        <v>1</v>
      </c>
      <c r="EG42" t="s">
        <v>21</v>
      </c>
      <c r="EH42">
        <v>0</v>
      </c>
      <c r="EI42" t="s">
        <v>3</v>
      </c>
      <c r="EJ42">
        <v>4</v>
      </c>
      <c r="EK42">
        <v>0</v>
      </c>
      <c r="EL42" t="s">
        <v>22</v>
      </c>
      <c r="EM42" t="s">
        <v>23</v>
      </c>
      <c r="EO42" t="s">
        <v>3</v>
      </c>
      <c r="EQ42">
        <v>1024</v>
      </c>
      <c r="ER42">
        <v>1.47</v>
      </c>
      <c r="ES42">
        <v>1.47</v>
      </c>
      <c r="ET42">
        <v>0</v>
      </c>
      <c r="EU42">
        <v>0</v>
      </c>
      <c r="EV42">
        <v>0</v>
      </c>
      <c r="EW42">
        <v>0</v>
      </c>
      <c r="EX42">
        <v>0</v>
      </c>
      <c r="FQ42">
        <v>0</v>
      </c>
      <c r="FR42">
        <f t="shared" si="45"/>
        <v>0</v>
      </c>
      <c r="FS42">
        <v>0</v>
      </c>
      <c r="FX42">
        <v>70</v>
      </c>
      <c r="FY42">
        <v>10</v>
      </c>
      <c r="GA42" t="s">
        <v>3</v>
      </c>
      <c r="GD42">
        <v>0</v>
      </c>
      <c r="GF42">
        <v>-11053325</v>
      </c>
      <c r="GG42">
        <v>2</v>
      </c>
      <c r="GH42">
        <v>1</v>
      </c>
      <c r="GI42">
        <v>-2</v>
      </c>
      <c r="GJ42">
        <v>0</v>
      </c>
      <c r="GK42">
        <f>ROUND(R42*(R12)/100,2)</f>
        <v>0</v>
      </c>
      <c r="GL42">
        <f t="shared" si="46"/>
        <v>0</v>
      </c>
      <c r="GM42">
        <f t="shared" si="47"/>
        <v>282.24</v>
      </c>
      <c r="GN42">
        <f t="shared" si="48"/>
        <v>0</v>
      </c>
      <c r="GO42">
        <f t="shared" si="49"/>
        <v>0</v>
      </c>
      <c r="GP42">
        <f t="shared" si="50"/>
        <v>282.24</v>
      </c>
      <c r="GR42">
        <v>0</v>
      </c>
      <c r="GS42">
        <v>3</v>
      </c>
      <c r="GT42">
        <v>0</v>
      </c>
      <c r="GU42" t="s">
        <v>3</v>
      </c>
      <c r="GV42">
        <f t="shared" si="51"/>
        <v>0</v>
      </c>
      <c r="GW42">
        <v>1</v>
      </c>
      <c r="GX42">
        <f t="shared" si="52"/>
        <v>0</v>
      </c>
      <c r="HA42">
        <v>0</v>
      </c>
      <c r="HB42">
        <v>0</v>
      </c>
      <c r="HC42">
        <f t="shared" si="53"/>
        <v>0</v>
      </c>
      <c r="HE42" t="s">
        <v>3</v>
      </c>
      <c r="HF42" t="s">
        <v>3</v>
      </c>
      <c r="HM42" t="s">
        <v>66</v>
      </c>
      <c r="HN42" t="s">
        <v>3</v>
      </c>
      <c r="HO42" t="s">
        <v>3</v>
      </c>
      <c r="HP42" t="s">
        <v>3</v>
      </c>
      <c r="HQ42" t="s">
        <v>3</v>
      </c>
      <c r="IK42">
        <v>0</v>
      </c>
    </row>
    <row r="44" spans="1:245" x14ac:dyDescent="0.2">
      <c r="A44" s="2">
        <v>51</v>
      </c>
      <c r="B44" s="2">
        <f>B24</f>
        <v>1</v>
      </c>
      <c r="C44" s="2">
        <f>A24</f>
        <v>4</v>
      </c>
      <c r="D44" s="2">
        <f>ROW(A24)</f>
        <v>24</v>
      </c>
      <c r="E44" s="2"/>
      <c r="F44" s="2" t="str">
        <f>IF(F24&lt;&gt;"",F24,"")</f>
        <v>Новый раздел</v>
      </c>
      <c r="G44" s="2" t="str">
        <f>IF(G24&lt;&gt;"",G24,"")</f>
        <v>Отопление</v>
      </c>
      <c r="H44" s="2">
        <v>0</v>
      </c>
      <c r="I44" s="2"/>
      <c r="J44" s="2"/>
      <c r="K44" s="2"/>
      <c r="L44" s="2"/>
      <c r="M44" s="2"/>
      <c r="N44" s="2"/>
      <c r="O44" s="2">
        <f t="shared" ref="O44:T44" si="56">ROUND(AB44,2)</f>
        <v>8956.36</v>
      </c>
      <c r="P44" s="2">
        <f t="shared" si="56"/>
        <v>23.66</v>
      </c>
      <c r="Q44" s="2">
        <f t="shared" si="56"/>
        <v>86.94</v>
      </c>
      <c r="R44" s="2">
        <f t="shared" si="56"/>
        <v>1.18</v>
      </c>
      <c r="S44" s="2">
        <f t="shared" si="56"/>
        <v>8845.76</v>
      </c>
      <c r="T44" s="2">
        <f t="shared" si="56"/>
        <v>0</v>
      </c>
      <c r="U44" s="2">
        <f>AH44</f>
        <v>15.680000000000001</v>
      </c>
      <c r="V44" s="2">
        <f>AI44</f>
        <v>0</v>
      </c>
      <c r="W44" s="2">
        <f>ROUND(AJ44,2)</f>
        <v>0</v>
      </c>
      <c r="X44" s="2">
        <f>ROUND(AK44,2)</f>
        <v>6192.03</v>
      </c>
      <c r="Y44" s="2">
        <f>ROUND(AL44,2)</f>
        <v>884.58</v>
      </c>
      <c r="Z44" s="2"/>
      <c r="AA44" s="2"/>
      <c r="AB44" s="2">
        <f>ROUND(SUMIF(AA28:AA42,"=1473070128",O28:O42),2)</f>
        <v>8956.36</v>
      </c>
      <c r="AC44" s="2">
        <f>ROUND(SUMIF(AA28:AA42,"=1473070128",P28:P42),2)</f>
        <v>23.66</v>
      </c>
      <c r="AD44" s="2">
        <f>ROUND(SUMIF(AA28:AA42,"=1473070128",Q28:Q42),2)</f>
        <v>86.94</v>
      </c>
      <c r="AE44" s="2">
        <f>ROUND(SUMIF(AA28:AA42,"=1473070128",R28:R42),2)</f>
        <v>1.18</v>
      </c>
      <c r="AF44" s="2">
        <f>ROUND(SUMIF(AA28:AA42,"=1473070128",S28:S42),2)</f>
        <v>8845.76</v>
      </c>
      <c r="AG44" s="2">
        <f>ROUND(SUMIF(AA28:AA42,"=1473070128",T28:T42),2)</f>
        <v>0</v>
      </c>
      <c r="AH44" s="2">
        <f>SUMIF(AA28:AA42,"=1473070128",U28:U42)</f>
        <v>15.680000000000001</v>
      </c>
      <c r="AI44" s="2">
        <f>SUMIF(AA28:AA42,"=1473070128",V28:V42)</f>
        <v>0</v>
      </c>
      <c r="AJ44" s="2">
        <f>ROUND(SUMIF(AA28:AA42,"=1473070128",W28:W42),2)</f>
        <v>0</v>
      </c>
      <c r="AK44" s="2">
        <f>ROUND(SUMIF(AA28:AA42,"=1473070128",X28:X42),2)</f>
        <v>6192.03</v>
      </c>
      <c r="AL44" s="2">
        <f>ROUND(SUMIF(AA28:AA42,"=1473070128",Y28:Y42),2)</f>
        <v>884.58</v>
      </c>
      <c r="AM44" s="2"/>
      <c r="AN44" s="2"/>
      <c r="AO44" s="2">
        <f t="shared" ref="AO44:BD44" si="57">ROUND(BX44,2)</f>
        <v>0</v>
      </c>
      <c r="AP44" s="2">
        <f t="shared" si="57"/>
        <v>0</v>
      </c>
      <c r="AQ44" s="2">
        <f t="shared" si="57"/>
        <v>0</v>
      </c>
      <c r="AR44" s="2">
        <f t="shared" si="57"/>
        <v>16034.24</v>
      </c>
      <c r="AS44" s="2">
        <f t="shared" si="57"/>
        <v>0</v>
      </c>
      <c r="AT44" s="2">
        <f t="shared" si="57"/>
        <v>0</v>
      </c>
      <c r="AU44" s="2">
        <f t="shared" si="57"/>
        <v>16034.24</v>
      </c>
      <c r="AV44" s="2">
        <f t="shared" si="57"/>
        <v>23.66</v>
      </c>
      <c r="AW44" s="2">
        <f t="shared" si="57"/>
        <v>23.66</v>
      </c>
      <c r="AX44" s="2">
        <f t="shared" si="57"/>
        <v>0</v>
      </c>
      <c r="AY44" s="2">
        <f t="shared" si="57"/>
        <v>23.66</v>
      </c>
      <c r="AZ44" s="2">
        <f t="shared" si="57"/>
        <v>0</v>
      </c>
      <c r="BA44" s="2">
        <f t="shared" si="57"/>
        <v>0</v>
      </c>
      <c r="BB44" s="2">
        <f t="shared" si="57"/>
        <v>0</v>
      </c>
      <c r="BC44" s="2">
        <f t="shared" si="57"/>
        <v>0</v>
      </c>
      <c r="BD44" s="2">
        <f t="shared" si="57"/>
        <v>0</v>
      </c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>
        <f>ROUND(SUMIF(AA28:AA42,"=1473070128",FQ28:FQ42),2)</f>
        <v>0</v>
      </c>
      <c r="BY44" s="2">
        <f>ROUND(SUMIF(AA28:AA42,"=1473070128",FR28:FR42),2)</f>
        <v>0</v>
      </c>
      <c r="BZ44" s="2">
        <f>ROUND(SUMIF(AA28:AA42,"=1473070128",GL28:GL42),2)</f>
        <v>0</v>
      </c>
      <c r="CA44" s="2">
        <f>ROUND(SUMIF(AA28:AA42,"=1473070128",GM28:GM42),2)</f>
        <v>16034.24</v>
      </c>
      <c r="CB44" s="2">
        <f>ROUND(SUMIF(AA28:AA42,"=1473070128",GN28:GN42),2)</f>
        <v>0</v>
      </c>
      <c r="CC44" s="2">
        <f>ROUND(SUMIF(AA28:AA42,"=1473070128",GO28:GO42),2)</f>
        <v>0</v>
      </c>
      <c r="CD44" s="2">
        <f>ROUND(SUMIF(AA28:AA42,"=1473070128",GP28:GP42),2)</f>
        <v>16034.24</v>
      </c>
      <c r="CE44" s="2">
        <f>AC44-BX44</f>
        <v>23.66</v>
      </c>
      <c r="CF44" s="2">
        <f>AC44-BY44</f>
        <v>23.66</v>
      </c>
      <c r="CG44" s="2">
        <f>BX44-BZ44</f>
        <v>0</v>
      </c>
      <c r="CH44" s="2">
        <f>AC44-BX44-BY44+BZ44</f>
        <v>23.66</v>
      </c>
      <c r="CI44" s="2">
        <f>BY44-BZ44</f>
        <v>0</v>
      </c>
      <c r="CJ44" s="2">
        <f>ROUND(SUMIF(AA28:AA42,"=1473070128",GX28:GX42),2)</f>
        <v>0</v>
      </c>
      <c r="CK44" s="2">
        <f>ROUND(SUMIF(AA28:AA42,"=1473070128",GY28:GY42),2)</f>
        <v>0</v>
      </c>
      <c r="CL44" s="2">
        <f>ROUND(SUMIF(AA28:AA42,"=1473070128",GZ28:GZ42),2)</f>
        <v>0</v>
      </c>
      <c r="CM44" s="2">
        <f>ROUND(SUMIF(AA28:AA42,"=1473070128",HD28:HD42),2)</f>
        <v>0</v>
      </c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>
        <v>0</v>
      </c>
    </row>
    <row r="46" spans="1:245" x14ac:dyDescent="0.2">
      <c r="A46" s="4">
        <v>50</v>
      </c>
      <c r="B46" s="4">
        <v>0</v>
      </c>
      <c r="C46" s="4">
        <v>0</v>
      </c>
      <c r="D46" s="4">
        <v>1</v>
      </c>
      <c r="E46" s="4">
        <v>201</v>
      </c>
      <c r="F46" s="4">
        <f>ROUND(Source!O44,O46)</f>
        <v>8956.36</v>
      </c>
      <c r="G46" s="4" t="s">
        <v>70</v>
      </c>
      <c r="H46" s="4" t="s">
        <v>71</v>
      </c>
      <c r="I46" s="4"/>
      <c r="J46" s="4"/>
      <c r="K46" s="4">
        <v>201</v>
      </c>
      <c r="L46" s="4">
        <v>1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8956.36</v>
      </c>
      <c r="X46" s="4">
        <v>1</v>
      </c>
      <c r="Y46" s="4">
        <v>8956.36</v>
      </c>
      <c r="Z46" s="4"/>
      <c r="AA46" s="4"/>
      <c r="AB46" s="4"/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202</v>
      </c>
      <c r="F47" s="4">
        <f>ROUND(Source!P44,O47)</f>
        <v>23.66</v>
      </c>
      <c r="G47" s="4" t="s">
        <v>72</v>
      </c>
      <c r="H47" s="4" t="s">
        <v>73</v>
      </c>
      <c r="I47" s="4"/>
      <c r="J47" s="4"/>
      <c r="K47" s="4">
        <v>202</v>
      </c>
      <c r="L47" s="4">
        <v>2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23.66</v>
      </c>
      <c r="X47" s="4">
        <v>1</v>
      </c>
      <c r="Y47" s="4">
        <v>23.66</v>
      </c>
      <c r="Z47" s="4"/>
      <c r="AA47" s="4"/>
      <c r="AB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222</v>
      </c>
      <c r="F48" s="4">
        <f>ROUND(Source!AO44,O48)</f>
        <v>0</v>
      </c>
      <c r="G48" s="4" t="s">
        <v>74</v>
      </c>
      <c r="H48" s="4" t="s">
        <v>75</v>
      </c>
      <c r="I48" s="4"/>
      <c r="J48" s="4"/>
      <c r="K48" s="4">
        <v>222</v>
      </c>
      <c r="L48" s="4">
        <v>3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8" x14ac:dyDescent="0.2">
      <c r="A49" s="4">
        <v>50</v>
      </c>
      <c r="B49" s="4">
        <v>0</v>
      </c>
      <c r="C49" s="4">
        <v>0</v>
      </c>
      <c r="D49" s="4">
        <v>1</v>
      </c>
      <c r="E49" s="4">
        <v>225</v>
      </c>
      <c r="F49" s="4">
        <f>ROUND(Source!AV44,O49)</f>
        <v>23.66</v>
      </c>
      <c r="G49" s="4" t="s">
        <v>76</v>
      </c>
      <c r="H49" s="4" t="s">
        <v>77</v>
      </c>
      <c r="I49" s="4"/>
      <c r="J49" s="4"/>
      <c r="K49" s="4">
        <v>225</v>
      </c>
      <c r="L49" s="4">
        <v>4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23.66</v>
      </c>
      <c r="X49" s="4">
        <v>1</v>
      </c>
      <c r="Y49" s="4">
        <v>23.66</v>
      </c>
      <c r="Z49" s="4"/>
      <c r="AA49" s="4"/>
      <c r="AB49" s="4"/>
    </row>
    <row r="50" spans="1:28" x14ac:dyDescent="0.2">
      <c r="A50" s="4">
        <v>50</v>
      </c>
      <c r="B50" s="4">
        <v>0</v>
      </c>
      <c r="C50" s="4">
        <v>0</v>
      </c>
      <c r="D50" s="4">
        <v>1</v>
      </c>
      <c r="E50" s="4">
        <v>226</v>
      </c>
      <c r="F50" s="4">
        <f>ROUND(Source!AW44,O50)</f>
        <v>23.66</v>
      </c>
      <c r="G50" s="4" t="s">
        <v>78</v>
      </c>
      <c r="H50" s="4" t="s">
        <v>79</v>
      </c>
      <c r="I50" s="4"/>
      <c r="J50" s="4"/>
      <c r="K50" s="4">
        <v>226</v>
      </c>
      <c r="L50" s="4">
        <v>5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23.66</v>
      </c>
      <c r="X50" s="4">
        <v>1</v>
      </c>
      <c r="Y50" s="4">
        <v>23.66</v>
      </c>
      <c r="Z50" s="4"/>
      <c r="AA50" s="4"/>
      <c r="AB50" s="4"/>
    </row>
    <row r="51" spans="1:28" x14ac:dyDescent="0.2">
      <c r="A51" s="4">
        <v>50</v>
      </c>
      <c r="B51" s="4">
        <v>0</v>
      </c>
      <c r="C51" s="4">
        <v>0</v>
      </c>
      <c r="D51" s="4">
        <v>1</v>
      </c>
      <c r="E51" s="4">
        <v>227</v>
      </c>
      <c r="F51" s="4">
        <f>ROUND(Source!AX44,O51)</f>
        <v>0</v>
      </c>
      <c r="G51" s="4" t="s">
        <v>80</v>
      </c>
      <c r="H51" s="4" t="s">
        <v>81</v>
      </c>
      <c r="I51" s="4"/>
      <c r="J51" s="4"/>
      <c r="K51" s="4">
        <v>227</v>
      </c>
      <c r="L51" s="4">
        <v>6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28" x14ac:dyDescent="0.2">
      <c r="A52" s="4">
        <v>50</v>
      </c>
      <c r="B52" s="4">
        <v>0</v>
      </c>
      <c r="C52" s="4">
        <v>0</v>
      </c>
      <c r="D52" s="4">
        <v>1</v>
      </c>
      <c r="E52" s="4">
        <v>228</v>
      </c>
      <c r="F52" s="4">
        <f>ROUND(Source!AY44,O52)</f>
        <v>23.66</v>
      </c>
      <c r="G52" s="4" t="s">
        <v>82</v>
      </c>
      <c r="H52" s="4" t="s">
        <v>83</v>
      </c>
      <c r="I52" s="4"/>
      <c r="J52" s="4"/>
      <c r="K52" s="4">
        <v>228</v>
      </c>
      <c r="L52" s="4">
        <v>7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23.66</v>
      </c>
      <c r="X52" s="4">
        <v>1</v>
      </c>
      <c r="Y52" s="4">
        <v>23.66</v>
      </c>
      <c r="Z52" s="4"/>
      <c r="AA52" s="4"/>
      <c r="AB52" s="4"/>
    </row>
    <row r="53" spans="1:28" x14ac:dyDescent="0.2">
      <c r="A53" s="4">
        <v>50</v>
      </c>
      <c r="B53" s="4">
        <v>0</v>
      </c>
      <c r="C53" s="4">
        <v>0</v>
      </c>
      <c r="D53" s="4">
        <v>1</v>
      </c>
      <c r="E53" s="4">
        <v>216</v>
      </c>
      <c r="F53" s="4">
        <f>ROUND(Source!AP44,O53)</f>
        <v>0</v>
      </c>
      <c r="G53" s="4" t="s">
        <v>84</v>
      </c>
      <c r="H53" s="4" t="s">
        <v>85</v>
      </c>
      <c r="I53" s="4"/>
      <c r="J53" s="4"/>
      <c r="K53" s="4">
        <v>216</v>
      </c>
      <c r="L53" s="4">
        <v>8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28" x14ac:dyDescent="0.2">
      <c r="A54" s="4">
        <v>50</v>
      </c>
      <c r="B54" s="4">
        <v>0</v>
      </c>
      <c r="C54" s="4">
        <v>0</v>
      </c>
      <c r="D54" s="4">
        <v>1</v>
      </c>
      <c r="E54" s="4">
        <v>223</v>
      </c>
      <c r="F54" s="4">
        <f>ROUND(Source!AQ44,O54)</f>
        <v>0</v>
      </c>
      <c r="G54" s="4" t="s">
        <v>86</v>
      </c>
      <c r="H54" s="4" t="s">
        <v>87</v>
      </c>
      <c r="I54" s="4"/>
      <c r="J54" s="4"/>
      <c r="K54" s="4">
        <v>223</v>
      </c>
      <c r="L54" s="4">
        <v>9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0</v>
      </c>
      <c r="X54" s="4">
        <v>1</v>
      </c>
      <c r="Y54" s="4">
        <v>0</v>
      </c>
      <c r="Z54" s="4"/>
      <c r="AA54" s="4"/>
      <c r="AB54" s="4"/>
    </row>
    <row r="55" spans="1:28" x14ac:dyDescent="0.2">
      <c r="A55" s="4">
        <v>50</v>
      </c>
      <c r="B55" s="4">
        <v>0</v>
      </c>
      <c r="C55" s="4">
        <v>0</v>
      </c>
      <c r="D55" s="4">
        <v>1</v>
      </c>
      <c r="E55" s="4">
        <v>229</v>
      </c>
      <c r="F55" s="4">
        <f>ROUND(Source!AZ44,O55)</f>
        <v>0</v>
      </c>
      <c r="G55" s="4" t="s">
        <v>88</v>
      </c>
      <c r="H55" s="4" t="s">
        <v>89</v>
      </c>
      <c r="I55" s="4"/>
      <c r="J55" s="4"/>
      <c r="K55" s="4">
        <v>229</v>
      </c>
      <c r="L55" s="4">
        <v>10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0</v>
      </c>
      <c r="X55" s="4">
        <v>1</v>
      </c>
      <c r="Y55" s="4">
        <v>0</v>
      </c>
      <c r="Z55" s="4"/>
      <c r="AA55" s="4"/>
      <c r="AB55" s="4"/>
    </row>
    <row r="56" spans="1:28" x14ac:dyDescent="0.2">
      <c r="A56" s="4">
        <v>50</v>
      </c>
      <c r="B56" s="4">
        <v>0</v>
      </c>
      <c r="C56" s="4">
        <v>0</v>
      </c>
      <c r="D56" s="4">
        <v>1</v>
      </c>
      <c r="E56" s="4">
        <v>203</v>
      </c>
      <c r="F56" s="4">
        <f>ROUND(Source!Q44,O56)</f>
        <v>86.94</v>
      </c>
      <c r="G56" s="4" t="s">
        <v>90</v>
      </c>
      <c r="H56" s="4" t="s">
        <v>91</v>
      </c>
      <c r="I56" s="4"/>
      <c r="J56" s="4"/>
      <c r="K56" s="4">
        <v>203</v>
      </c>
      <c r="L56" s="4">
        <v>11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86.94</v>
      </c>
      <c r="X56" s="4">
        <v>1</v>
      </c>
      <c r="Y56" s="4">
        <v>86.94</v>
      </c>
      <c r="Z56" s="4"/>
      <c r="AA56" s="4"/>
      <c r="AB56" s="4"/>
    </row>
    <row r="57" spans="1:28" x14ac:dyDescent="0.2">
      <c r="A57" s="4">
        <v>50</v>
      </c>
      <c r="B57" s="4">
        <v>0</v>
      </c>
      <c r="C57" s="4">
        <v>0</v>
      </c>
      <c r="D57" s="4">
        <v>1</v>
      </c>
      <c r="E57" s="4">
        <v>231</v>
      </c>
      <c r="F57" s="4">
        <f>ROUND(Source!BB44,O57)</f>
        <v>0</v>
      </c>
      <c r="G57" s="4" t="s">
        <v>92</v>
      </c>
      <c r="H57" s="4" t="s">
        <v>93</v>
      </c>
      <c r="I57" s="4"/>
      <c r="J57" s="4"/>
      <c r="K57" s="4">
        <v>231</v>
      </c>
      <c r="L57" s="4">
        <v>12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0</v>
      </c>
      <c r="X57" s="4">
        <v>1</v>
      </c>
      <c r="Y57" s="4">
        <v>0</v>
      </c>
      <c r="Z57" s="4"/>
      <c r="AA57" s="4"/>
      <c r="AB57" s="4"/>
    </row>
    <row r="58" spans="1:28" x14ac:dyDescent="0.2">
      <c r="A58" s="4">
        <v>50</v>
      </c>
      <c r="B58" s="4">
        <v>0</v>
      </c>
      <c r="C58" s="4">
        <v>0</v>
      </c>
      <c r="D58" s="4">
        <v>1</v>
      </c>
      <c r="E58" s="4">
        <v>204</v>
      </c>
      <c r="F58" s="4">
        <f>ROUND(Source!R44,O58)</f>
        <v>1.18</v>
      </c>
      <c r="G58" s="4" t="s">
        <v>94</v>
      </c>
      <c r="H58" s="4" t="s">
        <v>95</v>
      </c>
      <c r="I58" s="4"/>
      <c r="J58" s="4"/>
      <c r="K58" s="4">
        <v>204</v>
      </c>
      <c r="L58" s="4">
        <v>13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1.18</v>
      </c>
      <c r="X58" s="4">
        <v>1</v>
      </c>
      <c r="Y58" s="4">
        <v>1.18</v>
      </c>
      <c r="Z58" s="4"/>
      <c r="AA58" s="4"/>
      <c r="AB58" s="4"/>
    </row>
    <row r="59" spans="1:28" x14ac:dyDescent="0.2">
      <c r="A59" s="4">
        <v>50</v>
      </c>
      <c r="B59" s="4">
        <v>0</v>
      </c>
      <c r="C59" s="4">
        <v>0</v>
      </c>
      <c r="D59" s="4">
        <v>1</v>
      </c>
      <c r="E59" s="4">
        <v>205</v>
      </c>
      <c r="F59" s="4">
        <f>ROUND(Source!S44,O59)</f>
        <v>8845.76</v>
      </c>
      <c r="G59" s="4" t="s">
        <v>96</v>
      </c>
      <c r="H59" s="4" t="s">
        <v>97</v>
      </c>
      <c r="I59" s="4"/>
      <c r="J59" s="4"/>
      <c r="K59" s="4">
        <v>205</v>
      </c>
      <c r="L59" s="4">
        <v>14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8845.76</v>
      </c>
      <c r="X59" s="4">
        <v>1</v>
      </c>
      <c r="Y59" s="4">
        <v>8845.76</v>
      </c>
      <c r="Z59" s="4"/>
      <c r="AA59" s="4"/>
      <c r="AB59" s="4"/>
    </row>
    <row r="60" spans="1:28" x14ac:dyDescent="0.2">
      <c r="A60" s="4">
        <v>50</v>
      </c>
      <c r="B60" s="4">
        <v>0</v>
      </c>
      <c r="C60" s="4">
        <v>0</v>
      </c>
      <c r="D60" s="4">
        <v>1</v>
      </c>
      <c r="E60" s="4">
        <v>232</v>
      </c>
      <c r="F60" s="4">
        <f>ROUND(Source!BC44,O60)</f>
        <v>0</v>
      </c>
      <c r="G60" s="4" t="s">
        <v>98</v>
      </c>
      <c r="H60" s="4" t="s">
        <v>99</v>
      </c>
      <c r="I60" s="4"/>
      <c r="J60" s="4"/>
      <c r="K60" s="4">
        <v>232</v>
      </c>
      <c r="L60" s="4">
        <v>15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0</v>
      </c>
      <c r="X60" s="4">
        <v>1</v>
      </c>
      <c r="Y60" s="4">
        <v>0</v>
      </c>
      <c r="Z60" s="4"/>
      <c r="AA60" s="4"/>
      <c r="AB60" s="4"/>
    </row>
    <row r="61" spans="1:28" x14ac:dyDescent="0.2">
      <c r="A61" s="4">
        <v>50</v>
      </c>
      <c r="B61" s="4">
        <v>0</v>
      </c>
      <c r="C61" s="4">
        <v>0</v>
      </c>
      <c r="D61" s="4">
        <v>1</v>
      </c>
      <c r="E61" s="4">
        <v>214</v>
      </c>
      <c r="F61" s="4">
        <f>ROUND(Source!AS44,O61)</f>
        <v>0</v>
      </c>
      <c r="G61" s="4" t="s">
        <v>100</v>
      </c>
      <c r="H61" s="4" t="s">
        <v>101</v>
      </c>
      <c r="I61" s="4"/>
      <c r="J61" s="4"/>
      <c r="K61" s="4">
        <v>214</v>
      </c>
      <c r="L61" s="4">
        <v>16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0</v>
      </c>
      <c r="X61" s="4">
        <v>1</v>
      </c>
      <c r="Y61" s="4">
        <v>0</v>
      </c>
      <c r="Z61" s="4"/>
      <c r="AA61" s="4"/>
      <c r="AB61" s="4"/>
    </row>
    <row r="62" spans="1:28" x14ac:dyDescent="0.2">
      <c r="A62" s="4">
        <v>50</v>
      </c>
      <c r="B62" s="4">
        <v>0</v>
      </c>
      <c r="C62" s="4">
        <v>0</v>
      </c>
      <c r="D62" s="4">
        <v>1</v>
      </c>
      <c r="E62" s="4">
        <v>215</v>
      </c>
      <c r="F62" s="4">
        <f>ROUND(Source!AT44,O62)</f>
        <v>0</v>
      </c>
      <c r="G62" s="4" t="s">
        <v>102</v>
      </c>
      <c r="H62" s="4" t="s">
        <v>103</v>
      </c>
      <c r="I62" s="4"/>
      <c r="J62" s="4"/>
      <c r="K62" s="4">
        <v>215</v>
      </c>
      <c r="L62" s="4">
        <v>17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0</v>
      </c>
      <c r="X62" s="4">
        <v>1</v>
      </c>
      <c r="Y62" s="4">
        <v>0</v>
      </c>
      <c r="Z62" s="4"/>
      <c r="AA62" s="4"/>
      <c r="AB62" s="4"/>
    </row>
    <row r="63" spans="1:28" x14ac:dyDescent="0.2">
      <c r="A63" s="4">
        <v>50</v>
      </c>
      <c r="B63" s="4">
        <v>0</v>
      </c>
      <c r="C63" s="4">
        <v>0</v>
      </c>
      <c r="D63" s="4">
        <v>1</v>
      </c>
      <c r="E63" s="4">
        <v>217</v>
      </c>
      <c r="F63" s="4">
        <f>ROUND(Source!AU44,O63)</f>
        <v>16034.24</v>
      </c>
      <c r="G63" s="4" t="s">
        <v>104</v>
      </c>
      <c r="H63" s="4" t="s">
        <v>105</v>
      </c>
      <c r="I63" s="4"/>
      <c r="J63" s="4"/>
      <c r="K63" s="4">
        <v>217</v>
      </c>
      <c r="L63" s="4">
        <v>18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16034.24</v>
      </c>
      <c r="X63" s="4">
        <v>1</v>
      </c>
      <c r="Y63" s="4">
        <v>16034.24</v>
      </c>
      <c r="Z63" s="4"/>
      <c r="AA63" s="4"/>
      <c r="AB63" s="4"/>
    </row>
    <row r="64" spans="1:28" x14ac:dyDescent="0.2">
      <c r="A64" s="4">
        <v>50</v>
      </c>
      <c r="B64" s="4">
        <v>0</v>
      </c>
      <c r="C64" s="4">
        <v>0</v>
      </c>
      <c r="D64" s="4">
        <v>1</v>
      </c>
      <c r="E64" s="4">
        <v>230</v>
      </c>
      <c r="F64" s="4">
        <f>ROUND(Source!BA44,O64)</f>
        <v>0</v>
      </c>
      <c r="G64" s="4" t="s">
        <v>106</v>
      </c>
      <c r="H64" s="4" t="s">
        <v>107</v>
      </c>
      <c r="I64" s="4"/>
      <c r="J64" s="4"/>
      <c r="K64" s="4">
        <v>230</v>
      </c>
      <c r="L64" s="4">
        <v>19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0</v>
      </c>
      <c r="X64" s="4">
        <v>1</v>
      </c>
      <c r="Y64" s="4">
        <v>0</v>
      </c>
      <c r="Z64" s="4"/>
      <c r="AA64" s="4"/>
      <c r="AB64" s="4"/>
    </row>
    <row r="65" spans="1:206" x14ac:dyDescent="0.2">
      <c r="A65" s="4">
        <v>50</v>
      </c>
      <c r="B65" s="4">
        <v>0</v>
      </c>
      <c r="C65" s="4">
        <v>0</v>
      </c>
      <c r="D65" s="4">
        <v>1</v>
      </c>
      <c r="E65" s="4">
        <v>206</v>
      </c>
      <c r="F65" s="4">
        <f>ROUND(Source!T44,O65)</f>
        <v>0</v>
      </c>
      <c r="G65" s="4" t="s">
        <v>108</v>
      </c>
      <c r="H65" s="4" t="s">
        <v>109</v>
      </c>
      <c r="I65" s="4"/>
      <c r="J65" s="4"/>
      <c r="K65" s="4">
        <v>206</v>
      </c>
      <c r="L65" s="4">
        <v>20</v>
      </c>
      <c r="M65" s="4">
        <v>3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>
        <v>0</v>
      </c>
      <c r="X65" s="4">
        <v>1</v>
      </c>
      <c r="Y65" s="4">
        <v>0</v>
      </c>
      <c r="Z65" s="4"/>
      <c r="AA65" s="4"/>
      <c r="AB65" s="4"/>
    </row>
    <row r="66" spans="1:206" x14ac:dyDescent="0.2">
      <c r="A66" s="4">
        <v>50</v>
      </c>
      <c r="B66" s="4">
        <v>0</v>
      </c>
      <c r="C66" s="4">
        <v>0</v>
      </c>
      <c r="D66" s="4">
        <v>1</v>
      </c>
      <c r="E66" s="4">
        <v>207</v>
      </c>
      <c r="F66" s="4">
        <f>Source!U44</f>
        <v>15.680000000000001</v>
      </c>
      <c r="G66" s="4" t="s">
        <v>110</v>
      </c>
      <c r="H66" s="4" t="s">
        <v>111</v>
      </c>
      <c r="I66" s="4"/>
      <c r="J66" s="4"/>
      <c r="K66" s="4">
        <v>207</v>
      </c>
      <c r="L66" s="4">
        <v>21</v>
      </c>
      <c r="M66" s="4">
        <v>3</v>
      </c>
      <c r="N66" s="4" t="s">
        <v>3</v>
      </c>
      <c r="O66" s="4">
        <v>-1</v>
      </c>
      <c r="P66" s="4"/>
      <c r="Q66" s="4"/>
      <c r="R66" s="4"/>
      <c r="S66" s="4"/>
      <c r="T66" s="4"/>
      <c r="U66" s="4"/>
      <c r="V66" s="4"/>
      <c r="W66" s="4">
        <v>15.680000000000001</v>
      </c>
      <c r="X66" s="4">
        <v>1</v>
      </c>
      <c r="Y66" s="4">
        <v>15.680000000000001</v>
      </c>
      <c r="Z66" s="4"/>
      <c r="AA66" s="4"/>
      <c r="AB66" s="4"/>
    </row>
    <row r="67" spans="1:206" x14ac:dyDescent="0.2">
      <c r="A67" s="4">
        <v>50</v>
      </c>
      <c r="B67" s="4">
        <v>0</v>
      </c>
      <c r="C67" s="4">
        <v>0</v>
      </c>
      <c r="D67" s="4">
        <v>1</v>
      </c>
      <c r="E67" s="4">
        <v>208</v>
      </c>
      <c r="F67" s="4">
        <f>Source!V44</f>
        <v>0</v>
      </c>
      <c r="G67" s="4" t="s">
        <v>112</v>
      </c>
      <c r="H67" s="4" t="s">
        <v>113</v>
      </c>
      <c r="I67" s="4"/>
      <c r="J67" s="4"/>
      <c r="K67" s="4">
        <v>208</v>
      </c>
      <c r="L67" s="4">
        <v>22</v>
      </c>
      <c r="M67" s="4">
        <v>3</v>
      </c>
      <c r="N67" s="4" t="s">
        <v>3</v>
      </c>
      <c r="O67" s="4">
        <v>-1</v>
      </c>
      <c r="P67" s="4"/>
      <c r="Q67" s="4"/>
      <c r="R67" s="4"/>
      <c r="S67" s="4"/>
      <c r="T67" s="4"/>
      <c r="U67" s="4"/>
      <c r="V67" s="4"/>
      <c r="W67" s="4">
        <v>0</v>
      </c>
      <c r="X67" s="4">
        <v>1</v>
      </c>
      <c r="Y67" s="4">
        <v>0</v>
      </c>
      <c r="Z67" s="4"/>
      <c r="AA67" s="4"/>
      <c r="AB67" s="4"/>
    </row>
    <row r="68" spans="1:206" x14ac:dyDescent="0.2">
      <c r="A68" s="4">
        <v>50</v>
      </c>
      <c r="B68" s="4">
        <v>0</v>
      </c>
      <c r="C68" s="4">
        <v>0</v>
      </c>
      <c r="D68" s="4">
        <v>1</v>
      </c>
      <c r="E68" s="4">
        <v>209</v>
      </c>
      <c r="F68" s="4">
        <f>ROUND(Source!W44,O68)</f>
        <v>0</v>
      </c>
      <c r="G68" s="4" t="s">
        <v>114</v>
      </c>
      <c r="H68" s="4" t="s">
        <v>115</v>
      </c>
      <c r="I68" s="4"/>
      <c r="J68" s="4"/>
      <c r="K68" s="4">
        <v>209</v>
      </c>
      <c r="L68" s="4">
        <v>23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0</v>
      </c>
      <c r="X68" s="4">
        <v>1</v>
      </c>
      <c r="Y68" s="4">
        <v>0</v>
      </c>
      <c r="Z68" s="4"/>
      <c r="AA68" s="4"/>
      <c r="AB68" s="4"/>
    </row>
    <row r="69" spans="1:206" x14ac:dyDescent="0.2">
      <c r="A69" s="4">
        <v>50</v>
      </c>
      <c r="B69" s="4">
        <v>0</v>
      </c>
      <c r="C69" s="4">
        <v>0</v>
      </c>
      <c r="D69" s="4">
        <v>1</v>
      </c>
      <c r="E69" s="4">
        <v>233</v>
      </c>
      <c r="F69" s="4">
        <f>ROUND(Source!BD44,O69)</f>
        <v>0</v>
      </c>
      <c r="G69" s="4" t="s">
        <v>116</v>
      </c>
      <c r="H69" s="4" t="s">
        <v>117</v>
      </c>
      <c r="I69" s="4"/>
      <c r="J69" s="4"/>
      <c r="K69" s="4">
        <v>233</v>
      </c>
      <c r="L69" s="4">
        <v>24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0</v>
      </c>
      <c r="X69" s="4">
        <v>1</v>
      </c>
      <c r="Y69" s="4">
        <v>0</v>
      </c>
      <c r="Z69" s="4"/>
      <c r="AA69" s="4"/>
      <c r="AB69" s="4"/>
    </row>
    <row r="70" spans="1:206" x14ac:dyDescent="0.2">
      <c r="A70" s="4">
        <v>50</v>
      </c>
      <c r="B70" s="4">
        <v>0</v>
      </c>
      <c r="C70" s="4">
        <v>0</v>
      </c>
      <c r="D70" s="4">
        <v>1</v>
      </c>
      <c r="E70" s="4">
        <v>210</v>
      </c>
      <c r="F70" s="4">
        <f>ROUND(Source!X44,O70)</f>
        <v>6192.03</v>
      </c>
      <c r="G70" s="4" t="s">
        <v>118</v>
      </c>
      <c r="H70" s="4" t="s">
        <v>119</v>
      </c>
      <c r="I70" s="4"/>
      <c r="J70" s="4"/>
      <c r="K70" s="4">
        <v>210</v>
      </c>
      <c r="L70" s="4">
        <v>25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6192.03</v>
      </c>
      <c r="X70" s="4">
        <v>1</v>
      </c>
      <c r="Y70" s="4">
        <v>6192.03</v>
      </c>
      <c r="Z70" s="4"/>
      <c r="AA70" s="4"/>
      <c r="AB70" s="4"/>
    </row>
    <row r="71" spans="1:206" x14ac:dyDescent="0.2">
      <c r="A71" s="4">
        <v>50</v>
      </c>
      <c r="B71" s="4">
        <v>0</v>
      </c>
      <c r="C71" s="4">
        <v>0</v>
      </c>
      <c r="D71" s="4">
        <v>1</v>
      </c>
      <c r="E71" s="4">
        <v>211</v>
      </c>
      <c r="F71" s="4">
        <f>ROUND(Source!Y44,O71)</f>
        <v>884.58</v>
      </c>
      <c r="G71" s="4" t="s">
        <v>120</v>
      </c>
      <c r="H71" s="4" t="s">
        <v>121</v>
      </c>
      <c r="I71" s="4"/>
      <c r="J71" s="4"/>
      <c r="K71" s="4">
        <v>211</v>
      </c>
      <c r="L71" s="4">
        <v>26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884.58</v>
      </c>
      <c r="X71" s="4">
        <v>1</v>
      </c>
      <c r="Y71" s="4">
        <v>884.58</v>
      </c>
      <c r="Z71" s="4"/>
      <c r="AA71" s="4"/>
      <c r="AB71" s="4"/>
    </row>
    <row r="72" spans="1:206" x14ac:dyDescent="0.2">
      <c r="A72" s="4">
        <v>50</v>
      </c>
      <c r="B72" s="4">
        <v>0</v>
      </c>
      <c r="C72" s="4">
        <v>0</v>
      </c>
      <c r="D72" s="4">
        <v>1</v>
      </c>
      <c r="E72" s="4">
        <v>224</v>
      </c>
      <c r="F72" s="4">
        <f>ROUND(Source!AR44,O72)</f>
        <v>16034.24</v>
      </c>
      <c r="G72" s="4" t="s">
        <v>122</v>
      </c>
      <c r="H72" s="4" t="s">
        <v>123</v>
      </c>
      <c r="I72" s="4"/>
      <c r="J72" s="4"/>
      <c r="K72" s="4">
        <v>224</v>
      </c>
      <c r="L72" s="4">
        <v>27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>
        <v>16034.24</v>
      </c>
      <c r="X72" s="4">
        <v>1</v>
      </c>
      <c r="Y72" s="4">
        <v>16034.24</v>
      </c>
      <c r="Z72" s="4"/>
      <c r="AA72" s="4"/>
      <c r="AB72" s="4"/>
    </row>
    <row r="74" spans="1:206" x14ac:dyDescent="0.2">
      <c r="A74" s="1">
        <v>4</v>
      </c>
      <c r="B74" s="1">
        <v>1</v>
      </c>
      <c r="C74" s="1"/>
      <c r="D74" s="1">
        <f>ROW(A256)</f>
        <v>256</v>
      </c>
      <c r="E74" s="1"/>
      <c r="F74" s="1" t="s">
        <v>14</v>
      </c>
      <c r="G74" s="1" t="s">
        <v>124</v>
      </c>
      <c r="H74" s="1" t="s">
        <v>3</v>
      </c>
      <c r="I74" s="1">
        <v>0</v>
      </c>
      <c r="J74" s="1"/>
      <c r="K74" s="1">
        <v>-1</v>
      </c>
      <c r="L74" s="1"/>
      <c r="M74" s="1" t="s">
        <v>3</v>
      </c>
      <c r="N74" s="1"/>
      <c r="O74" s="1"/>
      <c r="P74" s="1"/>
      <c r="Q74" s="1"/>
      <c r="R74" s="1"/>
      <c r="S74" s="1">
        <v>0</v>
      </c>
      <c r="T74" s="1"/>
      <c r="U74" s="1" t="s">
        <v>3</v>
      </c>
      <c r="V74" s="1">
        <v>0</v>
      </c>
      <c r="W74" s="1"/>
      <c r="X74" s="1"/>
      <c r="Y74" s="1"/>
      <c r="Z74" s="1"/>
      <c r="AA74" s="1"/>
      <c r="AB74" s="1" t="s">
        <v>3</v>
      </c>
      <c r="AC74" s="1" t="s">
        <v>3</v>
      </c>
      <c r="AD74" s="1" t="s">
        <v>3</v>
      </c>
      <c r="AE74" s="1" t="s">
        <v>3</v>
      </c>
      <c r="AF74" s="1" t="s">
        <v>3</v>
      </c>
      <c r="AG74" s="1" t="s">
        <v>3</v>
      </c>
      <c r="AH74" s="1"/>
      <c r="AI74" s="1"/>
      <c r="AJ74" s="1"/>
      <c r="AK74" s="1"/>
      <c r="AL74" s="1"/>
      <c r="AM74" s="1"/>
      <c r="AN74" s="1"/>
      <c r="AO74" s="1"/>
      <c r="AP74" s="1" t="s">
        <v>3</v>
      </c>
      <c r="AQ74" s="1" t="s">
        <v>3</v>
      </c>
      <c r="AR74" s="1" t="s">
        <v>3</v>
      </c>
      <c r="AS74" s="1"/>
      <c r="AT74" s="1"/>
      <c r="AU74" s="1"/>
      <c r="AV74" s="1"/>
      <c r="AW74" s="1"/>
      <c r="AX74" s="1"/>
      <c r="AY74" s="1"/>
      <c r="AZ74" s="1" t="s">
        <v>3</v>
      </c>
      <c r="BA74" s="1"/>
      <c r="BB74" s="1" t="s">
        <v>3</v>
      </c>
      <c r="BC74" s="1" t="s">
        <v>3</v>
      </c>
      <c r="BD74" s="1" t="s">
        <v>3</v>
      </c>
      <c r="BE74" s="1" t="s">
        <v>3</v>
      </c>
      <c r="BF74" s="1" t="s">
        <v>3</v>
      </c>
      <c r="BG74" s="1" t="s">
        <v>3</v>
      </c>
      <c r="BH74" s="1" t="s">
        <v>3</v>
      </c>
      <c r="BI74" s="1" t="s">
        <v>3</v>
      </c>
      <c r="BJ74" s="1" t="s">
        <v>3</v>
      </c>
      <c r="BK74" s="1" t="s">
        <v>3</v>
      </c>
      <c r="BL74" s="1" t="s">
        <v>3</v>
      </c>
      <c r="BM74" s="1" t="s">
        <v>3</v>
      </c>
      <c r="BN74" s="1" t="s">
        <v>3</v>
      </c>
      <c r="BO74" s="1" t="s">
        <v>3</v>
      </c>
      <c r="BP74" s="1" t="s">
        <v>3</v>
      </c>
      <c r="BQ74" s="1"/>
      <c r="BR74" s="1"/>
      <c r="BS74" s="1"/>
      <c r="BT74" s="1"/>
      <c r="BU74" s="1"/>
      <c r="BV74" s="1"/>
      <c r="BW74" s="1"/>
      <c r="BX74" s="1">
        <v>0</v>
      </c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>
        <v>0</v>
      </c>
    </row>
    <row r="76" spans="1:206" x14ac:dyDescent="0.2">
      <c r="A76" s="2">
        <v>52</v>
      </c>
      <c r="B76" s="2">
        <f t="shared" ref="B76:G76" si="58">B256</f>
        <v>1</v>
      </c>
      <c r="C76" s="2">
        <f t="shared" si="58"/>
        <v>4</v>
      </c>
      <c r="D76" s="2">
        <f t="shared" si="58"/>
        <v>74</v>
      </c>
      <c r="E76" s="2">
        <f t="shared" si="58"/>
        <v>0</v>
      </c>
      <c r="F76" s="2" t="str">
        <f t="shared" si="58"/>
        <v>Новый раздел</v>
      </c>
      <c r="G76" s="2" t="str">
        <f t="shared" si="58"/>
        <v>Водоснабжение и водоотведение</v>
      </c>
      <c r="H76" s="2"/>
      <c r="I76" s="2"/>
      <c r="J76" s="2"/>
      <c r="K76" s="2"/>
      <c r="L76" s="2"/>
      <c r="M76" s="2"/>
      <c r="N76" s="2"/>
      <c r="O76" s="2">
        <f t="shared" ref="O76:AT76" si="59">O256</f>
        <v>96492.19</v>
      </c>
      <c r="P76" s="2">
        <f t="shared" si="59"/>
        <v>1660.37</v>
      </c>
      <c r="Q76" s="2">
        <f t="shared" si="59"/>
        <v>13283.97</v>
      </c>
      <c r="R76" s="2">
        <f t="shared" si="59"/>
        <v>8397.8700000000008</v>
      </c>
      <c r="S76" s="2">
        <f t="shared" si="59"/>
        <v>81547.850000000006</v>
      </c>
      <c r="T76" s="2">
        <f t="shared" si="59"/>
        <v>0</v>
      </c>
      <c r="U76" s="2">
        <f t="shared" si="59"/>
        <v>151.12010000000001</v>
      </c>
      <c r="V76" s="2">
        <f t="shared" si="59"/>
        <v>0</v>
      </c>
      <c r="W76" s="2">
        <f t="shared" si="59"/>
        <v>0</v>
      </c>
      <c r="X76" s="2">
        <f t="shared" si="59"/>
        <v>57083.51</v>
      </c>
      <c r="Y76" s="2">
        <f t="shared" si="59"/>
        <v>8154.8</v>
      </c>
      <c r="Z76" s="2">
        <f t="shared" si="59"/>
        <v>0</v>
      </c>
      <c r="AA76" s="2">
        <f t="shared" si="59"/>
        <v>0</v>
      </c>
      <c r="AB76" s="2">
        <f t="shared" si="59"/>
        <v>0</v>
      </c>
      <c r="AC76" s="2">
        <f t="shared" si="59"/>
        <v>0</v>
      </c>
      <c r="AD76" s="2">
        <f t="shared" si="59"/>
        <v>0</v>
      </c>
      <c r="AE76" s="2">
        <f t="shared" si="59"/>
        <v>0</v>
      </c>
      <c r="AF76" s="2">
        <f t="shared" si="59"/>
        <v>0</v>
      </c>
      <c r="AG76" s="2">
        <f t="shared" si="59"/>
        <v>0</v>
      </c>
      <c r="AH76" s="2">
        <f t="shared" si="59"/>
        <v>0</v>
      </c>
      <c r="AI76" s="2">
        <f t="shared" si="59"/>
        <v>0</v>
      </c>
      <c r="AJ76" s="2">
        <f t="shared" si="59"/>
        <v>0</v>
      </c>
      <c r="AK76" s="2">
        <f t="shared" si="59"/>
        <v>0</v>
      </c>
      <c r="AL76" s="2">
        <f t="shared" si="59"/>
        <v>0</v>
      </c>
      <c r="AM76" s="2">
        <f t="shared" si="59"/>
        <v>0</v>
      </c>
      <c r="AN76" s="2">
        <f t="shared" si="59"/>
        <v>0</v>
      </c>
      <c r="AO76" s="2">
        <f t="shared" si="59"/>
        <v>0</v>
      </c>
      <c r="AP76" s="2">
        <f t="shared" si="59"/>
        <v>0</v>
      </c>
      <c r="AQ76" s="2">
        <f t="shared" si="59"/>
        <v>0</v>
      </c>
      <c r="AR76" s="2">
        <f t="shared" si="59"/>
        <v>170800.19</v>
      </c>
      <c r="AS76" s="2">
        <f t="shared" si="59"/>
        <v>0</v>
      </c>
      <c r="AT76" s="2">
        <f t="shared" si="59"/>
        <v>0</v>
      </c>
      <c r="AU76" s="2">
        <f t="shared" ref="AU76:BZ76" si="60">AU256</f>
        <v>170800.19</v>
      </c>
      <c r="AV76" s="2">
        <f t="shared" si="60"/>
        <v>1660.37</v>
      </c>
      <c r="AW76" s="2">
        <f t="shared" si="60"/>
        <v>1660.37</v>
      </c>
      <c r="AX76" s="2">
        <f t="shared" si="60"/>
        <v>0</v>
      </c>
      <c r="AY76" s="2">
        <f t="shared" si="60"/>
        <v>1660.37</v>
      </c>
      <c r="AZ76" s="2">
        <f t="shared" si="60"/>
        <v>0</v>
      </c>
      <c r="BA76" s="2">
        <f t="shared" si="60"/>
        <v>0</v>
      </c>
      <c r="BB76" s="2">
        <f t="shared" si="60"/>
        <v>0</v>
      </c>
      <c r="BC76" s="2">
        <f t="shared" si="60"/>
        <v>0</v>
      </c>
      <c r="BD76" s="2">
        <f t="shared" si="60"/>
        <v>0</v>
      </c>
      <c r="BE76" s="2">
        <f t="shared" si="60"/>
        <v>0</v>
      </c>
      <c r="BF76" s="2">
        <f t="shared" si="60"/>
        <v>0</v>
      </c>
      <c r="BG76" s="2">
        <f t="shared" si="60"/>
        <v>0</v>
      </c>
      <c r="BH76" s="2">
        <f t="shared" si="60"/>
        <v>0</v>
      </c>
      <c r="BI76" s="2">
        <f t="shared" si="60"/>
        <v>0</v>
      </c>
      <c r="BJ76" s="2">
        <f t="shared" si="60"/>
        <v>0</v>
      </c>
      <c r="BK76" s="2">
        <f t="shared" si="60"/>
        <v>0</v>
      </c>
      <c r="BL76" s="2">
        <f t="shared" si="60"/>
        <v>0</v>
      </c>
      <c r="BM76" s="2">
        <f t="shared" si="60"/>
        <v>0</v>
      </c>
      <c r="BN76" s="2">
        <f t="shared" si="60"/>
        <v>0</v>
      </c>
      <c r="BO76" s="2">
        <f t="shared" si="60"/>
        <v>0</v>
      </c>
      <c r="BP76" s="2">
        <f t="shared" si="60"/>
        <v>0</v>
      </c>
      <c r="BQ76" s="2">
        <f t="shared" si="60"/>
        <v>0</v>
      </c>
      <c r="BR76" s="2">
        <f t="shared" si="60"/>
        <v>0</v>
      </c>
      <c r="BS76" s="2">
        <f t="shared" si="60"/>
        <v>0</v>
      </c>
      <c r="BT76" s="2">
        <f t="shared" si="60"/>
        <v>0</v>
      </c>
      <c r="BU76" s="2">
        <f t="shared" si="60"/>
        <v>0</v>
      </c>
      <c r="BV76" s="2">
        <f t="shared" si="60"/>
        <v>0</v>
      </c>
      <c r="BW76" s="2">
        <f t="shared" si="60"/>
        <v>0</v>
      </c>
      <c r="BX76" s="2">
        <f t="shared" si="60"/>
        <v>0</v>
      </c>
      <c r="BY76" s="2">
        <f t="shared" si="60"/>
        <v>0</v>
      </c>
      <c r="BZ76" s="2">
        <f t="shared" si="60"/>
        <v>0</v>
      </c>
      <c r="CA76" s="2">
        <f t="shared" ref="CA76:DF76" si="61">CA256</f>
        <v>0</v>
      </c>
      <c r="CB76" s="2">
        <f t="shared" si="61"/>
        <v>0</v>
      </c>
      <c r="CC76" s="2">
        <f t="shared" si="61"/>
        <v>0</v>
      </c>
      <c r="CD76" s="2">
        <f t="shared" si="61"/>
        <v>0</v>
      </c>
      <c r="CE76" s="2">
        <f t="shared" si="61"/>
        <v>0</v>
      </c>
      <c r="CF76" s="2">
        <f t="shared" si="61"/>
        <v>0</v>
      </c>
      <c r="CG76" s="2">
        <f t="shared" si="61"/>
        <v>0</v>
      </c>
      <c r="CH76" s="2">
        <f t="shared" si="61"/>
        <v>0</v>
      </c>
      <c r="CI76" s="2">
        <f t="shared" si="61"/>
        <v>0</v>
      </c>
      <c r="CJ76" s="2">
        <f t="shared" si="61"/>
        <v>0</v>
      </c>
      <c r="CK76" s="2">
        <f t="shared" si="61"/>
        <v>0</v>
      </c>
      <c r="CL76" s="2">
        <f t="shared" si="61"/>
        <v>0</v>
      </c>
      <c r="CM76" s="2">
        <f t="shared" si="61"/>
        <v>0</v>
      </c>
      <c r="CN76" s="2">
        <f t="shared" si="61"/>
        <v>0</v>
      </c>
      <c r="CO76" s="2">
        <f t="shared" si="61"/>
        <v>0</v>
      </c>
      <c r="CP76" s="2">
        <f t="shared" si="61"/>
        <v>0</v>
      </c>
      <c r="CQ76" s="2">
        <f t="shared" si="61"/>
        <v>0</v>
      </c>
      <c r="CR76" s="2">
        <f t="shared" si="61"/>
        <v>0</v>
      </c>
      <c r="CS76" s="2">
        <f t="shared" si="61"/>
        <v>0</v>
      </c>
      <c r="CT76" s="2">
        <f t="shared" si="61"/>
        <v>0</v>
      </c>
      <c r="CU76" s="2">
        <f t="shared" si="61"/>
        <v>0</v>
      </c>
      <c r="CV76" s="2">
        <f t="shared" si="61"/>
        <v>0</v>
      </c>
      <c r="CW76" s="2">
        <f t="shared" si="61"/>
        <v>0</v>
      </c>
      <c r="CX76" s="2">
        <f t="shared" si="61"/>
        <v>0</v>
      </c>
      <c r="CY76" s="2">
        <f t="shared" si="61"/>
        <v>0</v>
      </c>
      <c r="CZ76" s="2">
        <f t="shared" si="61"/>
        <v>0</v>
      </c>
      <c r="DA76" s="2">
        <f t="shared" si="61"/>
        <v>0</v>
      </c>
      <c r="DB76" s="2">
        <f t="shared" si="61"/>
        <v>0</v>
      </c>
      <c r="DC76" s="2">
        <f t="shared" si="61"/>
        <v>0</v>
      </c>
      <c r="DD76" s="2">
        <f t="shared" si="61"/>
        <v>0</v>
      </c>
      <c r="DE76" s="2">
        <f t="shared" si="61"/>
        <v>0</v>
      </c>
      <c r="DF76" s="2">
        <f t="shared" si="61"/>
        <v>0</v>
      </c>
      <c r="DG76" s="3">
        <f t="shared" ref="DG76:EL76" si="62">DG256</f>
        <v>0</v>
      </c>
      <c r="DH76" s="3">
        <f t="shared" si="62"/>
        <v>0</v>
      </c>
      <c r="DI76" s="3">
        <f t="shared" si="62"/>
        <v>0</v>
      </c>
      <c r="DJ76" s="3">
        <f t="shared" si="62"/>
        <v>0</v>
      </c>
      <c r="DK76" s="3">
        <f t="shared" si="62"/>
        <v>0</v>
      </c>
      <c r="DL76" s="3">
        <f t="shared" si="62"/>
        <v>0</v>
      </c>
      <c r="DM76" s="3">
        <f t="shared" si="62"/>
        <v>0</v>
      </c>
      <c r="DN76" s="3">
        <f t="shared" si="62"/>
        <v>0</v>
      </c>
      <c r="DO76" s="3">
        <f t="shared" si="62"/>
        <v>0</v>
      </c>
      <c r="DP76" s="3">
        <f t="shared" si="62"/>
        <v>0</v>
      </c>
      <c r="DQ76" s="3">
        <f t="shared" si="62"/>
        <v>0</v>
      </c>
      <c r="DR76" s="3">
        <f t="shared" si="62"/>
        <v>0</v>
      </c>
      <c r="DS76" s="3">
        <f t="shared" si="62"/>
        <v>0</v>
      </c>
      <c r="DT76" s="3">
        <f t="shared" si="62"/>
        <v>0</v>
      </c>
      <c r="DU76" s="3">
        <f t="shared" si="62"/>
        <v>0</v>
      </c>
      <c r="DV76" s="3">
        <f t="shared" si="62"/>
        <v>0</v>
      </c>
      <c r="DW76" s="3">
        <f t="shared" si="62"/>
        <v>0</v>
      </c>
      <c r="DX76" s="3">
        <f t="shared" si="62"/>
        <v>0</v>
      </c>
      <c r="DY76" s="3">
        <f t="shared" si="62"/>
        <v>0</v>
      </c>
      <c r="DZ76" s="3">
        <f t="shared" si="62"/>
        <v>0</v>
      </c>
      <c r="EA76" s="3">
        <f t="shared" si="62"/>
        <v>0</v>
      </c>
      <c r="EB76" s="3">
        <f t="shared" si="62"/>
        <v>0</v>
      </c>
      <c r="EC76" s="3">
        <f t="shared" si="62"/>
        <v>0</v>
      </c>
      <c r="ED76" s="3">
        <f t="shared" si="62"/>
        <v>0</v>
      </c>
      <c r="EE76" s="3">
        <f t="shared" si="62"/>
        <v>0</v>
      </c>
      <c r="EF76" s="3">
        <f t="shared" si="62"/>
        <v>0</v>
      </c>
      <c r="EG76" s="3">
        <f t="shared" si="62"/>
        <v>0</v>
      </c>
      <c r="EH76" s="3">
        <f t="shared" si="62"/>
        <v>0</v>
      </c>
      <c r="EI76" s="3">
        <f t="shared" si="62"/>
        <v>0</v>
      </c>
      <c r="EJ76" s="3">
        <f t="shared" si="62"/>
        <v>0</v>
      </c>
      <c r="EK76" s="3">
        <f t="shared" si="62"/>
        <v>0</v>
      </c>
      <c r="EL76" s="3">
        <f t="shared" si="62"/>
        <v>0</v>
      </c>
      <c r="EM76" s="3">
        <f t="shared" ref="EM76:FR76" si="63">EM256</f>
        <v>0</v>
      </c>
      <c r="EN76" s="3">
        <f t="shared" si="63"/>
        <v>0</v>
      </c>
      <c r="EO76" s="3">
        <f t="shared" si="63"/>
        <v>0</v>
      </c>
      <c r="EP76" s="3">
        <f t="shared" si="63"/>
        <v>0</v>
      </c>
      <c r="EQ76" s="3">
        <f t="shared" si="63"/>
        <v>0</v>
      </c>
      <c r="ER76" s="3">
        <f t="shared" si="63"/>
        <v>0</v>
      </c>
      <c r="ES76" s="3">
        <f t="shared" si="63"/>
        <v>0</v>
      </c>
      <c r="ET76" s="3">
        <f t="shared" si="63"/>
        <v>0</v>
      </c>
      <c r="EU76" s="3">
        <f t="shared" si="63"/>
        <v>0</v>
      </c>
      <c r="EV76" s="3">
        <f t="shared" si="63"/>
        <v>0</v>
      </c>
      <c r="EW76" s="3">
        <f t="shared" si="63"/>
        <v>0</v>
      </c>
      <c r="EX76" s="3">
        <f t="shared" si="63"/>
        <v>0</v>
      </c>
      <c r="EY76" s="3">
        <f t="shared" si="63"/>
        <v>0</v>
      </c>
      <c r="EZ76" s="3">
        <f t="shared" si="63"/>
        <v>0</v>
      </c>
      <c r="FA76" s="3">
        <f t="shared" si="63"/>
        <v>0</v>
      </c>
      <c r="FB76" s="3">
        <f t="shared" si="63"/>
        <v>0</v>
      </c>
      <c r="FC76" s="3">
        <f t="shared" si="63"/>
        <v>0</v>
      </c>
      <c r="FD76" s="3">
        <f t="shared" si="63"/>
        <v>0</v>
      </c>
      <c r="FE76" s="3">
        <f t="shared" si="63"/>
        <v>0</v>
      </c>
      <c r="FF76" s="3">
        <f t="shared" si="63"/>
        <v>0</v>
      </c>
      <c r="FG76" s="3">
        <f t="shared" si="63"/>
        <v>0</v>
      </c>
      <c r="FH76" s="3">
        <f t="shared" si="63"/>
        <v>0</v>
      </c>
      <c r="FI76" s="3">
        <f t="shared" si="63"/>
        <v>0</v>
      </c>
      <c r="FJ76" s="3">
        <f t="shared" si="63"/>
        <v>0</v>
      </c>
      <c r="FK76" s="3">
        <f t="shared" si="63"/>
        <v>0</v>
      </c>
      <c r="FL76" s="3">
        <f t="shared" si="63"/>
        <v>0</v>
      </c>
      <c r="FM76" s="3">
        <f t="shared" si="63"/>
        <v>0</v>
      </c>
      <c r="FN76" s="3">
        <f t="shared" si="63"/>
        <v>0</v>
      </c>
      <c r="FO76" s="3">
        <f t="shared" si="63"/>
        <v>0</v>
      </c>
      <c r="FP76" s="3">
        <f t="shared" si="63"/>
        <v>0</v>
      </c>
      <c r="FQ76" s="3">
        <f t="shared" si="63"/>
        <v>0</v>
      </c>
      <c r="FR76" s="3">
        <f t="shared" si="63"/>
        <v>0</v>
      </c>
      <c r="FS76" s="3">
        <f t="shared" ref="FS76:GX76" si="64">FS256</f>
        <v>0</v>
      </c>
      <c r="FT76" s="3">
        <f t="shared" si="64"/>
        <v>0</v>
      </c>
      <c r="FU76" s="3">
        <f t="shared" si="64"/>
        <v>0</v>
      </c>
      <c r="FV76" s="3">
        <f t="shared" si="64"/>
        <v>0</v>
      </c>
      <c r="FW76" s="3">
        <f t="shared" si="64"/>
        <v>0</v>
      </c>
      <c r="FX76" s="3">
        <f t="shared" si="64"/>
        <v>0</v>
      </c>
      <c r="FY76" s="3">
        <f t="shared" si="64"/>
        <v>0</v>
      </c>
      <c r="FZ76" s="3">
        <f t="shared" si="64"/>
        <v>0</v>
      </c>
      <c r="GA76" s="3">
        <f t="shared" si="64"/>
        <v>0</v>
      </c>
      <c r="GB76" s="3">
        <f t="shared" si="64"/>
        <v>0</v>
      </c>
      <c r="GC76" s="3">
        <f t="shared" si="64"/>
        <v>0</v>
      </c>
      <c r="GD76" s="3">
        <f t="shared" si="64"/>
        <v>0</v>
      </c>
      <c r="GE76" s="3">
        <f t="shared" si="64"/>
        <v>0</v>
      </c>
      <c r="GF76" s="3">
        <f t="shared" si="64"/>
        <v>0</v>
      </c>
      <c r="GG76" s="3">
        <f t="shared" si="64"/>
        <v>0</v>
      </c>
      <c r="GH76" s="3">
        <f t="shared" si="64"/>
        <v>0</v>
      </c>
      <c r="GI76" s="3">
        <f t="shared" si="64"/>
        <v>0</v>
      </c>
      <c r="GJ76" s="3">
        <f t="shared" si="64"/>
        <v>0</v>
      </c>
      <c r="GK76" s="3">
        <f t="shared" si="64"/>
        <v>0</v>
      </c>
      <c r="GL76" s="3">
        <f t="shared" si="64"/>
        <v>0</v>
      </c>
      <c r="GM76" s="3">
        <f t="shared" si="64"/>
        <v>0</v>
      </c>
      <c r="GN76" s="3">
        <f t="shared" si="64"/>
        <v>0</v>
      </c>
      <c r="GO76" s="3">
        <f t="shared" si="64"/>
        <v>0</v>
      </c>
      <c r="GP76" s="3">
        <f t="shared" si="64"/>
        <v>0</v>
      </c>
      <c r="GQ76" s="3">
        <f t="shared" si="64"/>
        <v>0</v>
      </c>
      <c r="GR76" s="3">
        <f t="shared" si="64"/>
        <v>0</v>
      </c>
      <c r="GS76" s="3">
        <f t="shared" si="64"/>
        <v>0</v>
      </c>
      <c r="GT76" s="3">
        <f t="shared" si="64"/>
        <v>0</v>
      </c>
      <c r="GU76" s="3">
        <f t="shared" si="64"/>
        <v>0</v>
      </c>
      <c r="GV76" s="3">
        <f t="shared" si="64"/>
        <v>0</v>
      </c>
      <c r="GW76" s="3">
        <f t="shared" si="64"/>
        <v>0</v>
      </c>
      <c r="GX76" s="3">
        <f t="shared" si="64"/>
        <v>0</v>
      </c>
    </row>
    <row r="78" spans="1:206" x14ac:dyDescent="0.2">
      <c r="A78" s="1">
        <v>5</v>
      </c>
      <c r="B78" s="1">
        <v>1</v>
      </c>
      <c r="C78" s="1"/>
      <c r="D78" s="1">
        <f>ROW(A95)</f>
        <v>95</v>
      </c>
      <c r="E78" s="1"/>
      <c r="F78" s="1" t="s">
        <v>125</v>
      </c>
      <c r="G78" s="1" t="s">
        <v>126</v>
      </c>
      <c r="H78" s="1" t="s">
        <v>3</v>
      </c>
      <c r="I78" s="1">
        <v>0</v>
      </c>
      <c r="J78" s="1"/>
      <c r="K78" s="1">
        <v>0</v>
      </c>
      <c r="L78" s="1"/>
      <c r="M78" s="1" t="s">
        <v>3</v>
      </c>
      <c r="N78" s="1"/>
      <c r="O78" s="1"/>
      <c r="P78" s="1"/>
      <c r="Q78" s="1"/>
      <c r="R78" s="1"/>
      <c r="S78" s="1">
        <v>0</v>
      </c>
      <c r="T78" s="1"/>
      <c r="U78" s="1" t="s">
        <v>3</v>
      </c>
      <c r="V78" s="1">
        <v>0</v>
      </c>
      <c r="W78" s="1"/>
      <c r="X78" s="1"/>
      <c r="Y78" s="1"/>
      <c r="Z78" s="1"/>
      <c r="AA78" s="1"/>
      <c r="AB78" s="1" t="s">
        <v>3</v>
      </c>
      <c r="AC78" s="1" t="s">
        <v>3</v>
      </c>
      <c r="AD78" s="1" t="s">
        <v>3</v>
      </c>
      <c r="AE78" s="1" t="s">
        <v>3</v>
      </c>
      <c r="AF78" s="1" t="s">
        <v>3</v>
      </c>
      <c r="AG78" s="1" t="s">
        <v>3</v>
      </c>
      <c r="AH78" s="1"/>
      <c r="AI78" s="1"/>
      <c r="AJ78" s="1"/>
      <c r="AK78" s="1"/>
      <c r="AL78" s="1"/>
      <c r="AM78" s="1"/>
      <c r="AN78" s="1"/>
      <c r="AO78" s="1"/>
      <c r="AP78" s="1" t="s">
        <v>3</v>
      </c>
      <c r="AQ78" s="1" t="s">
        <v>3</v>
      </c>
      <c r="AR78" s="1" t="s">
        <v>3</v>
      </c>
      <c r="AS78" s="1"/>
      <c r="AT78" s="1"/>
      <c r="AU78" s="1"/>
      <c r="AV78" s="1"/>
      <c r="AW78" s="1"/>
      <c r="AX78" s="1"/>
      <c r="AY78" s="1"/>
      <c r="AZ78" s="1" t="s">
        <v>3</v>
      </c>
      <c r="BA78" s="1"/>
      <c r="BB78" s="1" t="s">
        <v>3</v>
      </c>
      <c r="BC78" s="1" t="s">
        <v>3</v>
      </c>
      <c r="BD78" s="1" t="s">
        <v>3</v>
      </c>
      <c r="BE78" s="1" t="s">
        <v>3</v>
      </c>
      <c r="BF78" s="1" t="s">
        <v>3</v>
      </c>
      <c r="BG78" s="1" t="s">
        <v>3</v>
      </c>
      <c r="BH78" s="1" t="s">
        <v>3</v>
      </c>
      <c r="BI78" s="1" t="s">
        <v>3</v>
      </c>
      <c r="BJ78" s="1" t="s">
        <v>3</v>
      </c>
      <c r="BK78" s="1" t="s">
        <v>3</v>
      </c>
      <c r="BL78" s="1" t="s">
        <v>3</v>
      </c>
      <c r="BM78" s="1" t="s">
        <v>3</v>
      </c>
      <c r="BN78" s="1" t="s">
        <v>3</v>
      </c>
      <c r="BO78" s="1" t="s">
        <v>3</v>
      </c>
      <c r="BP78" s="1" t="s">
        <v>3</v>
      </c>
      <c r="BQ78" s="1"/>
      <c r="BR78" s="1"/>
      <c r="BS78" s="1"/>
      <c r="BT78" s="1"/>
      <c r="BU78" s="1"/>
      <c r="BV78" s="1"/>
      <c r="BW78" s="1"/>
      <c r="BX78" s="1">
        <v>0</v>
      </c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>
        <v>0</v>
      </c>
    </row>
    <row r="80" spans="1:206" x14ac:dyDescent="0.2">
      <c r="A80" s="2">
        <v>52</v>
      </c>
      <c r="B80" s="2">
        <f t="shared" ref="B80:G80" si="65">B95</f>
        <v>1</v>
      </c>
      <c r="C80" s="2">
        <f t="shared" si="65"/>
        <v>5</v>
      </c>
      <c r="D80" s="2">
        <f t="shared" si="65"/>
        <v>78</v>
      </c>
      <c r="E80" s="2">
        <f t="shared" si="65"/>
        <v>0</v>
      </c>
      <c r="F80" s="2" t="str">
        <f t="shared" si="65"/>
        <v>Новый подраздел</v>
      </c>
      <c r="G80" s="2" t="str">
        <f t="shared" si="65"/>
        <v>Хоз-питьевой водопровод В1</v>
      </c>
      <c r="H80" s="2"/>
      <c r="I80" s="2"/>
      <c r="J80" s="2"/>
      <c r="K80" s="2"/>
      <c r="L80" s="2"/>
      <c r="M80" s="2"/>
      <c r="N80" s="2"/>
      <c r="O80" s="2">
        <f t="shared" ref="O80:AT80" si="66">O95</f>
        <v>2750.29</v>
      </c>
      <c r="P80" s="2">
        <f t="shared" si="66"/>
        <v>0</v>
      </c>
      <c r="Q80" s="2">
        <f t="shared" si="66"/>
        <v>0</v>
      </c>
      <c r="R80" s="2">
        <f t="shared" si="66"/>
        <v>0</v>
      </c>
      <c r="S80" s="2">
        <f t="shared" si="66"/>
        <v>2750.29</v>
      </c>
      <c r="T80" s="2">
        <f t="shared" si="66"/>
        <v>0</v>
      </c>
      <c r="U80" s="2">
        <f t="shared" si="66"/>
        <v>4.4540000000000006</v>
      </c>
      <c r="V80" s="2">
        <f t="shared" si="66"/>
        <v>0</v>
      </c>
      <c r="W80" s="2">
        <f t="shared" si="66"/>
        <v>0</v>
      </c>
      <c r="X80" s="2">
        <f t="shared" si="66"/>
        <v>1925.21</v>
      </c>
      <c r="Y80" s="2">
        <f t="shared" si="66"/>
        <v>275.02999999999997</v>
      </c>
      <c r="Z80" s="2">
        <f t="shared" si="66"/>
        <v>0</v>
      </c>
      <c r="AA80" s="2">
        <f t="shared" si="66"/>
        <v>0</v>
      </c>
      <c r="AB80" s="2">
        <f t="shared" si="66"/>
        <v>2750.29</v>
      </c>
      <c r="AC80" s="2">
        <f t="shared" si="66"/>
        <v>0</v>
      </c>
      <c r="AD80" s="2">
        <f t="shared" si="66"/>
        <v>0</v>
      </c>
      <c r="AE80" s="2">
        <f t="shared" si="66"/>
        <v>0</v>
      </c>
      <c r="AF80" s="2">
        <f t="shared" si="66"/>
        <v>2750.29</v>
      </c>
      <c r="AG80" s="2">
        <f t="shared" si="66"/>
        <v>0</v>
      </c>
      <c r="AH80" s="2">
        <f t="shared" si="66"/>
        <v>4.4540000000000006</v>
      </c>
      <c r="AI80" s="2">
        <f t="shared" si="66"/>
        <v>0</v>
      </c>
      <c r="AJ80" s="2">
        <f t="shared" si="66"/>
        <v>0</v>
      </c>
      <c r="AK80" s="2">
        <f t="shared" si="66"/>
        <v>1925.21</v>
      </c>
      <c r="AL80" s="2">
        <f t="shared" si="66"/>
        <v>275.02999999999997</v>
      </c>
      <c r="AM80" s="2">
        <f t="shared" si="66"/>
        <v>0</v>
      </c>
      <c r="AN80" s="2">
        <f t="shared" si="66"/>
        <v>0</v>
      </c>
      <c r="AO80" s="2">
        <f t="shared" si="66"/>
        <v>0</v>
      </c>
      <c r="AP80" s="2">
        <f t="shared" si="66"/>
        <v>0</v>
      </c>
      <c r="AQ80" s="2">
        <f t="shared" si="66"/>
        <v>0</v>
      </c>
      <c r="AR80" s="2">
        <f t="shared" si="66"/>
        <v>4950.53</v>
      </c>
      <c r="AS80" s="2">
        <f t="shared" si="66"/>
        <v>0</v>
      </c>
      <c r="AT80" s="2">
        <f t="shared" si="66"/>
        <v>0</v>
      </c>
      <c r="AU80" s="2">
        <f t="shared" ref="AU80:BZ80" si="67">AU95</f>
        <v>4950.53</v>
      </c>
      <c r="AV80" s="2">
        <f t="shared" si="67"/>
        <v>0</v>
      </c>
      <c r="AW80" s="2">
        <f t="shared" si="67"/>
        <v>0</v>
      </c>
      <c r="AX80" s="2">
        <f t="shared" si="67"/>
        <v>0</v>
      </c>
      <c r="AY80" s="2">
        <f t="shared" si="67"/>
        <v>0</v>
      </c>
      <c r="AZ80" s="2">
        <f t="shared" si="67"/>
        <v>0</v>
      </c>
      <c r="BA80" s="2">
        <f t="shared" si="67"/>
        <v>0</v>
      </c>
      <c r="BB80" s="2">
        <f t="shared" si="67"/>
        <v>0</v>
      </c>
      <c r="BC80" s="2">
        <f t="shared" si="67"/>
        <v>0</v>
      </c>
      <c r="BD80" s="2">
        <f t="shared" si="67"/>
        <v>0</v>
      </c>
      <c r="BE80" s="2">
        <f t="shared" si="67"/>
        <v>0</v>
      </c>
      <c r="BF80" s="2">
        <f t="shared" si="67"/>
        <v>0</v>
      </c>
      <c r="BG80" s="2">
        <f t="shared" si="67"/>
        <v>0</v>
      </c>
      <c r="BH80" s="2">
        <f t="shared" si="67"/>
        <v>0</v>
      </c>
      <c r="BI80" s="2">
        <f t="shared" si="67"/>
        <v>0</v>
      </c>
      <c r="BJ80" s="2">
        <f t="shared" si="67"/>
        <v>0</v>
      </c>
      <c r="BK80" s="2">
        <f t="shared" si="67"/>
        <v>0</v>
      </c>
      <c r="BL80" s="2">
        <f t="shared" si="67"/>
        <v>0</v>
      </c>
      <c r="BM80" s="2">
        <f t="shared" si="67"/>
        <v>0</v>
      </c>
      <c r="BN80" s="2">
        <f t="shared" si="67"/>
        <v>0</v>
      </c>
      <c r="BO80" s="2">
        <f t="shared" si="67"/>
        <v>0</v>
      </c>
      <c r="BP80" s="2">
        <f t="shared" si="67"/>
        <v>0</v>
      </c>
      <c r="BQ80" s="2">
        <f t="shared" si="67"/>
        <v>0</v>
      </c>
      <c r="BR80" s="2">
        <f t="shared" si="67"/>
        <v>0</v>
      </c>
      <c r="BS80" s="2">
        <f t="shared" si="67"/>
        <v>0</v>
      </c>
      <c r="BT80" s="2">
        <f t="shared" si="67"/>
        <v>0</v>
      </c>
      <c r="BU80" s="2">
        <f t="shared" si="67"/>
        <v>0</v>
      </c>
      <c r="BV80" s="2">
        <f t="shared" si="67"/>
        <v>0</v>
      </c>
      <c r="BW80" s="2">
        <f t="shared" si="67"/>
        <v>0</v>
      </c>
      <c r="BX80" s="2">
        <f t="shared" si="67"/>
        <v>0</v>
      </c>
      <c r="BY80" s="2">
        <f t="shared" si="67"/>
        <v>0</v>
      </c>
      <c r="BZ80" s="2">
        <f t="shared" si="67"/>
        <v>0</v>
      </c>
      <c r="CA80" s="2">
        <f t="shared" ref="CA80:DF80" si="68">CA95</f>
        <v>4950.53</v>
      </c>
      <c r="CB80" s="2">
        <f t="shared" si="68"/>
        <v>0</v>
      </c>
      <c r="CC80" s="2">
        <f t="shared" si="68"/>
        <v>0</v>
      </c>
      <c r="CD80" s="2">
        <f t="shared" si="68"/>
        <v>4950.53</v>
      </c>
      <c r="CE80" s="2">
        <f t="shared" si="68"/>
        <v>0</v>
      </c>
      <c r="CF80" s="2">
        <f t="shared" si="68"/>
        <v>0</v>
      </c>
      <c r="CG80" s="2">
        <f t="shared" si="68"/>
        <v>0</v>
      </c>
      <c r="CH80" s="2">
        <f t="shared" si="68"/>
        <v>0</v>
      </c>
      <c r="CI80" s="2">
        <f t="shared" si="68"/>
        <v>0</v>
      </c>
      <c r="CJ80" s="2">
        <f t="shared" si="68"/>
        <v>0</v>
      </c>
      <c r="CK80" s="2">
        <f t="shared" si="68"/>
        <v>0</v>
      </c>
      <c r="CL80" s="2">
        <f t="shared" si="68"/>
        <v>0</v>
      </c>
      <c r="CM80" s="2">
        <f t="shared" si="68"/>
        <v>0</v>
      </c>
      <c r="CN80" s="2">
        <f t="shared" si="68"/>
        <v>0</v>
      </c>
      <c r="CO80" s="2">
        <f t="shared" si="68"/>
        <v>0</v>
      </c>
      <c r="CP80" s="2">
        <f t="shared" si="68"/>
        <v>0</v>
      </c>
      <c r="CQ80" s="2">
        <f t="shared" si="68"/>
        <v>0</v>
      </c>
      <c r="CR80" s="2">
        <f t="shared" si="68"/>
        <v>0</v>
      </c>
      <c r="CS80" s="2">
        <f t="shared" si="68"/>
        <v>0</v>
      </c>
      <c r="CT80" s="2">
        <f t="shared" si="68"/>
        <v>0</v>
      </c>
      <c r="CU80" s="2">
        <f t="shared" si="68"/>
        <v>0</v>
      </c>
      <c r="CV80" s="2">
        <f t="shared" si="68"/>
        <v>0</v>
      </c>
      <c r="CW80" s="2">
        <f t="shared" si="68"/>
        <v>0</v>
      </c>
      <c r="CX80" s="2">
        <f t="shared" si="68"/>
        <v>0</v>
      </c>
      <c r="CY80" s="2">
        <f t="shared" si="68"/>
        <v>0</v>
      </c>
      <c r="CZ80" s="2">
        <f t="shared" si="68"/>
        <v>0</v>
      </c>
      <c r="DA80" s="2">
        <f t="shared" si="68"/>
        <v>0</v>
      </c>
      <c r="DB80" s="2">
        <f t="shared" si="68"/>
        <v>0</v>
      </c>
      <c r="DC80" s="2">
        <f t="shared" si="68"/>
        <v>0</v>
      </c>
      <c r="DD80" s="2">
        <f t="shared" si="68"/>
        <v>0</v>
      </c>
      <c r="DE80" s="2">
        <f t="shared" si="68"/>
        <v>0</v>
      </c>
      <c r="DF80" s="2">
        <f t="shared" si="68"/>
        <v>0</v>
      </c>
      <c r="DG80" s="3">
        <f t="shared" ref="DG80:EL80" si="69">DG95</f>
        <v>0</v>
      </c>
      <c r="DH80" s="3">
        <f t="shared" si="69"/>
        <v>0</v>
      </c>
      <c r="DI80" s="3">
        <f t="shared" si="69"/>
        <v>0</v>
      </c>
      <c r="DJ80" s="3">
        <f t="shared" si="69"/>
        <v>0</v>
      </c>
      <c r="DK80" s="3">
        <f t="shared" si="69"/>
        <v>0</v>
      </c>
      <c r="DL80" s="3">
        <f t="shared" si="69"/>
        <v>0</v>
      </c>
      <c r="DM80" s="3">
        <f t="shared" si="69"/>
        <v>0</v>
      </c>
      <c r="DN80" s="3">
        <f t="shared" si="69"/>
        <v>0</v>
      </c>
      <c r="DO80" s="3">
        <f t="shared" si="69"/>
        <v>0</v>
      </c>
      <c r="DP80" s="3">
        <f t="shared" si="69"/>
        <v>0</v>
      </c>
      <c r="DQ80" s="3">
        <f t="shared" si="69"/>
        <v>0</v>
      </c>
      <c r="DR80" s="3">
        <f t="shared" si="69"/>
        <v>0</v>
      </c>
      <c r="DS80" s="3">
        <f t="shared" si="69"/>
        <v>0</v>
      </c>
      <c r="DT80" s="3">
        <f t="shared" si="69"/>
        <v>0</v>
      </c>
      <c r="DU80" s="3">
        <f t="shared" si="69"/>
        <v>0</v>
      </c>
      <c r="DV80" s="3">
        <f t="shared" si="69"/>
        <v>0</v>
      </c>
      <c r="DW80" s="3">
        <f t="shared" si="69"/>
        <v>0</v>
      </c>
      <c r="DX80" s="3">
        <f t="shared" si="69"/>
        <v>0</v>
      </c>
      <c r="DY80" s="3">
        <f t="shared" si="69"/>
        <v>0</v>
      </c>
      <c r="DZ80" s="3">
        <f t="shared" si="69"/>
        <v>0</v>
      </c>
      <c r="EA80" s="3">
        <f t="shared" si="69"/>
        <v>0</v>
      </c>
      <c r="EB80" s="3">
        <f t="shared" si="69"/>
        <v>0</v>
      </c>
      <c r="EC80" s="3">
        <f t="shared" si="69"/>
        <v>0</v>
      </c>
      <c r="ED80" s="3">
        <f t="shared" si="69"/>
        <v>0</v>
      </c>
      <c r="EE80" s="3">
        <f t="shared" si="69"/>
        <v>0</v>
      </c>
      <c r="EF80" s="3">
        <f t="shared" si="69"/>
        <v>0</v>
      </c>
      <c r="EG80" s="3">
        <f t="shared" si="69"/>
        <v>0</v>
      </c>
      <c r="EH80" s="3">
        <f t="shared" si="69"/>
        <v>0</v>
      </c>
      <c r="EI80" s="3">
        <f t="shared" si="69"/>
        <v>0</v>
      </c>
      <c r="EJ80" s="3">
        <f t="shared" si="69"/>
        <v>0</v>
      </c>
      <c r="EK80" s="3">
        <f t="shared" si="69"/>
        <v>0</v>
      </c>
      <c r="EL80" s="3">
        <f t="shared" si="69"/>
        <v>0</v>
      </c>
      <c r="EM80" s="3">
        <f t="shared" ref="EM80:FR80" si="70">EM95</f>
        <v>0</v>
      </c>
      <c r="EN80" s="3">
        <f t="shared" si="70"/>
        <v>0</v>
      </c>
      <c r="EO80" s="3">
        <f t="shared" si="70"/>
        <v>0</v>
      </c>
      <c r="EP80" s="3">
        <f t="shared" si="70"/>
        <v>0</v>
      </c>
      <c r="EQ80" s="3">
        <f t="shared" si="70"/>
        <v>0</v>
      </c>
      <c r="ER80" s="3">
        <f t="shared" si="70"/>
        <v>0</v>
      </c>
      <c r="ES80" s="3">
        <f t="shared" si="70"/>
        <v>0</v>
      </c>
      <c r="ET80" s="3">
        <f t="shared" si="70"/>
        <v>0</v>
      </c>
      <c r="EU80" s="3">
        <f t="shared" si="70"/>
        <v>0</v>
      </c>
      <c r="EV80" s="3">
        <f t="shared" si="70"/>
        <v>0</v>
      </c>
      <c r="EW80" s="3">
        <f t="shared" si="70"/>
        <v>0</v>
      </c>
      <c r="EX80" s="3">
        <f t="shared" si="70"/>
        <v>0</v>
      </c>
      <c r="EY80" s="3">
        <f t="shared" si="70"/>
        <v>0</v>
      </c>
      <c r="EZ80" s="3">
        <f t="shared" si="70"/>
        <v>0</v>
      </c>
      <c r="FA80" s="3">
        <f t="shared" si="70"/>
        <v>0</v>
      </c>
      <c r="FB80" s="3">
        <f t="shared" si="70"/>
        <v>0</v>
      </c>
      <c r="FC80" s="3">
        <f t="shared" si="70"/>
        <v>0</v>
      </c>
      <c r="FD80" s="3">
        <f t="shared" si="70"/>
        <v>0</v>
      </c>
      <c r="FE80" s="3">
        <f t="shared" si="70"/>
        <v>0</v>
      </c>
      <c r="FF80" s="3">
        <f t="shared" si="70"/>
        <v>0</v>
      </c>
      <c r="FG80" s="3">
        <f t="shared" si="70"/>
        <v>0</v>
      </c>
      <c r="FH80" s="3">
        <f t="shared" si="70"/>
        <v>0</v>
      </c>
      <c r="FI80" s="3">
        <f t="shared" si="70"/>
        <v>0</v>
      </c>
      <c r="FJ80" s="3">
        <f t="shared" si="70"/>
        <v>0</v>
      </c>
      <c r="FK80" s="3">
        <f t="shared" si="70"/>
        <v>0</v>
      </c>
      <c r="FL80" s="3">
        <f t="shared" si="70"/>
        <v>0</v>
      </c>
      <c r="FM80" s="3">
        <f t="shared" si="70"/>
        <v>0</v>
      </c>
      <c r="FN80" s="3">
        <f t="shared" si="70"/>
        <v>0</v>
      </c>
      <c r="FO80" s="3">
        <f t="shared" si="70"/>
        <v>0</v>
      </c>
      <c r="FP80" s="3">
        <f t="shared" si="70"/>
        <v>0</v>
      </c>
      <c r="FQ80" s="3">
        <f t="shared" si="70"/>
        <v>0</v>
      </c>
      <c r="FR80" s="3">
        <f t="shared" si="70"/>
        <v>0</v>
      </c>
      <c r="FS80" s="3">
        <f t="shared" ref="FS80:GX80" si="71">FS95</f>
        <v>0</v>
      </c>
      <c r="FT80" s="3">
        <f t="shared" si="71"/>
        <v>0</v>
      </c>
      <c r="FU80" s="3">
        <f t="shared" si="71"/>
        <v>0</v>
      </c>
      <c r="FV80" s="3">
        <f t="shared" si="71"/>
        <v>0</v>
      </c>
      <c r="FW80" s="3">
        <f t="shared" si="71"/>
        <v>0</v>
      </c>
      <c r="FX80" s="3">
        <f t="shared" si="71"/>
        <v>0</v>
      </c>
      <c r="FY80" s="3">
        <f t="shared" si="71"/>
        <v>0</v>
      </c>
      <c r="FZ80" s="3">
        <f t="shared" si="71"/>
        <v>0</v>
      </c>
      <c r="GA80" s="3">
        <f t="shared" si="71"/>
        <v>0</v>
      </c>
      <c r="GB80" s="3">
        <f t="shared" si="71"/>
        <v>0</v>
      </c>
      <c r="GC80" s="3">
        <f t="shared" si="71"/>
        <v>0</v>
      </c>
      <c r="GD80" s="3">
        <f t="shared" si="71"/>
        <v>0</v>
      </c>
      <c r="GE80" s="3">
        <f t="shared" si="71"/>
        <v>0</v>
      </c>
      <c r="GF80" s="3">
        <f t="shared" si="71"/>
        <v>0</v>
      </c>
      <c r="GG80" s="3">
        <f t="shared" si="71"/>
        <v>0</v>
      </c>
      <c r="GH80" s="3">
        <f t="shared" si="71"/>
        <v>0</v>
      </c>
      <c r="GI80" s="3">
        <f t="shared" si="71"/>
        <v>0</v>
      </c>
      <c r="GJ80" s="3">
        <f t="shared" si="71"/>
        <v>0</v>
      </c>
      <c r="GK80" s="3">
        <f t="shared" si="71"/>
        <v>0</v>
      </c>
      <c r="GL80" s="3">
        <f t="shared" si="71"/>
        <v>0</v>
      </c>
      <c r="GM80" s="3">
        <f t="shared" si="71"/>
        <v>0</v>
      </c>
      <c r="GN80" s="3">
        <f t="shared" si="71"/>
        <v>0</v>
      </c>
      <c r="GO80" s="3">
        <f t="shared" si="71"/>
        <v>0</v>
      </c>
      <c r="GP80" s="3">
        <f t="shared" si="71"/>
        <v>0</v>
      </c>
      <c r="GQ80" s="3">
        <f t="shared" si="71"/>
        <v>0</v>
      </c>
      <c r="GR80" s="3">
        <f t="shared" si="71"/>
        <v>0</v>
      </c>
      <c r="GS80" s="3">
        <f t="shared" si="71"/>
        <v>0</v>
      </c>
      <c r="GT80" s="3">
        <f t="shared" si="71"/>
        <v>0</v>
      </c>
      <c r="GU80" s="3">
        <f t="shared" si="71"/>
        <v>0</v>
      </c>
      <c r="GV80" s="3">
        <f t="shared" si="71"/>
        <v>0</v>
      </c>
      <c r="GW80" s="3">
        <f t="shared" si="71"/>
        <v>0</v>
      </c>
      <c r="GX80" s="3">
        <f t="shared" si="71"/>
        <v>0</v>
      </c>
    </row>
    <row r="82" spans="1:245" x14ac:dyDescent="0.2">
      <c r="A82">
        <v>17</v>
      </c>
      <c r="B82">
        <v>1</v>
      </c>
      <c r="D82">
        <f>ROW(EtalonRes!A36)</f>
        <v>36</v>
      </c>
      <c r="E82" t="s">
        <v>3</v>
      </c>
      <c r="F82" t="s">
        <v>127</v>
      </c>
      <c r="G82" t="s">
        <v>128</v>
      </c>
      <c r="H82" t="s">
        <v>48</v>
      </c>
      <c r="I82">
        <f>ROUND(15*0.1/100,9)</f>
        <v>1.4999999999999999E-2</v>
      </c>
      <c r="J82">
        <v>0</v>
      </c>
      <c r="K82">
        <f>ROUND(15*0.1/100,9)</f>
        <v>1.4999999999999999E-2</v>
      </c>
      <c r="O82">
        <f t="shared" ref="O82:O93" si="72">ROUND(CP82,2)</f>
        <v>26.31</v>
      </c>
      <c r="P82">
        <f t="shared" ref="P82:P93" si="73">ROUND(CQ82*I82,2)</f>
        <v>0</v>
      </c>
      <c r="Q82">
        <f t="shared" ref="Q82:Q93" si="74">ROUND(CR82*I82,2)</f>
        <v>0</v>
      </c>
      <c r="R82">
        <f t="shared" ref="R82:R93" si="75">ROUND(CS82*I82,2)</f>
        <v>0</v>
      </c>
      <c r="S82">
        <f t="shared" ref="S82:S93" si="76">ROUND(CT82*I82,2)</f>
        <v>26.31</v>
      </c>
      <c r="T82">
        <f t="shared" ref="T82:T93" si="77">ROUND(CU82*I82,2)</f>
        <v>0</v>
      </c>
      <c r="U82">
        <f t="shared" ref="U82:U93" si="78">CV82*I82</f>
        <v>4.6800000000000001E-2</v>
      </c>
      <c r="V82">
        <f t="shared" ref="V82:V93" si="79">CW82*I82</f>
        <v>0</v>
      </c>
      <c r="W82">
        <f t="shared" ref="W82:W93" si="80">ROUND(CX82*I82,2)</f>
        <v>0</v>
      </c>
      <c r="X82">
        <f t="shared" ref="X82:X93" si="81">ROUND(CY82,2)</f>
        <v>18.420000000000002</v>
      </c>
      <c r="Y82">
        <f t="shared" ref="Y82:Y93" si="82">ROUND(CZ82,2)</f>
        <v>2.63</v>
      </c>
      <c r="AA82">
        <v>-1</v>
      </c>
      <c r="AB82">
        <f t="shared" ref="AB82:AB93" si="83">ROUND((AC82+AD82+AF82),6)</f>
        <v>1753.96</v>
      </c>
      <c r="AC82">
        <f>ROUND(((ES82*4)),6)</f>
        <v>0</v>
      </c>
      <c r="AD82">
        <f>ROUND(((((ET82*4))-((EU82*4)))+AE82),6)</f>
        <v>0</v>
      </c>
      <c r="AE82">
        <f>ROUND(((EU82*4)),6)</f>
        <v>0</v>
      </c>
      <c r="AF82">
        <f>ROUND(((EV82*4)),6)</f>
        <v>1753.96</v>
      </c>
      <c r="AG82">
        <f t="shared" ref="AG82:AG93" si="84">ROUND((AP82),6)</f>
        <v>0</v>
      </c>
      <c r="AH82">
        <f>((EW82*4))</f>
        <v>3.12</v>
      </c>
      <c r="AI82">
        <f>((EX82*4))</f>
        <v>0</v>
      </c>
      <c r="AJ82">
        <f t="shared" ref="AJ82:AJ93" si="85">(AS82)</f>
        <v>0</v>
      </c>
      <c r="AK82">
        <v>438.49</v>
      </c>
      <c r="AL82">
        <v>0</v>
      </c>
      <c r="AM82">
        <v>0</v>
      </c>
      <c r="AN82">
        <v>0</v>
      </c>
      <c r="AO82">
        <v>438.49</v>
      </c>
      <c r="AP82">
        <v>0</v>
      </c>
      <c r="AQ82">
        <v>0.78</v>
      </c>
      <c r="AR82">
        <v>0</v>
      </c>
      <c r="AS82">
        <v>0</v>
      </c>
      <c r="AT82">
        <v>70</v>
      </c>
      <c r="AU82">
        <v>10</v>
      </c>
      <c r="AV82">
        <v>1</v>
      </c>
      <c r="AW82">
        <v>1</v>
      </c>
      <c r="AZ82">
        <v>1</v>
      </c>
      <c r="BA82">
        <v>1</v>
      </c>
      <c r="BB82">
        <v>1</v>
      </c>
      <c r="BC82">
        <v>1</v>
      </c>
      <c r="BD82" t="s">
        <v>3</v>
      </c>
      <c r="BE82" t="s">
        <v>3</v>
      </c>
      <c r="BF82" t="s">
        <v>3</v>
      </c>
      <c r="BG82" t="s">
        <v>3</v>
      </c>
      <c r="BH82">
        <v>0</v>
      </c>
      <c r="BI82">
        <v>4</v>
      </c>
      <c r="BJ82" t="s">
        <v>129</v>
      </c>
      <c r="BM82">
        <v>0</v>
      </c>
      <c r="BN82">
        <v>0</v>
      </c>
      <c r="BO82" t="s">
        <v>3</v>
      </c>
      <c r="BP82">
        <v>0</v>
      </c>
      <c r="BQ82">
        <v>1</v>
      </c>
      <c r="BR82">
        <v>0</v>
      </c>
      <c r="BS82">
        <v>1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3</v>
      </c>
      <c r="BZ82">
        <v>70</v>
      </c>
      <c r="CA82">
        <v>10</v>
      </c>
      <c r="CB82" t="s">
        <v>3</v>
      </c>
      <c r="CE82">
        <v>0</v>
      </c>
      <c r="CF82">
        <v>0</v>
      </c>
      <c r="CG82">
        <v>0</v>
      </c>
      <c r="CM82">
        <v>0</v>
      </c>
      <c r="CN82" t="s">
        <v>3</v>
      </c>
      <c r="CO82">
        <v>0</v>
      </c>
      <c r="CP82">
        <f t="shared" ref="CP82:CP93" si="86">(P82+Q82+S82)</f>
        <v>26.31</v>
      </c>
      <c r="CQ82">
        <f t="shared" ref="CQ82:CQ93" si="87">(AC82*BC82*AW82)</f>
        <v>0</v>
      </c>
      <c r="CR82">
        <f>(((((ET82*4))*BB82-((EU82*4))*BS82)+AE82*BS82)*AV82)</f>
        <v>0</v>
      </c>
      <c r="CS82">
        <f t="shared" ref="CS82:CS93" si="88">(AE82*BS82*AV82)</f>
        <v>0</v>
      </c>
      <c r="CT82">
        <f t="shared" ref="CT82:CT93" si="89">(AF82*BA82*AV82)</f>
        <v>1753.96</v>
      </c>
      <c r="CU82">
        <f t="shared" ref="CU82:CU93" si="90">AG82</f>
        <v>0</v>
      </c>
      <c r="CV82">
        <f t="shared" ref="CV82:CV93" si="91">(AH82*AV82)</f>
        <v>3.12</v>
      </c>
      <c r="CW82">
        <f t="shared" ref="CW82:CW93" si="92">AI82</f>
        <v>0</v>
      </c>
      <c r="CX82">
        <f t="shared" ref="CX82:CX93" si="93">AJ82</f>
        <v>0</v>
      </c>
      <c r="CY82">
        <f t="shared" ref="CY82:CY93" si="94">((S82*BZ82)/100)</f>
        <v>18.416999999999998</v>
      </c>
      <c r="CZ82">
        <f t="shared" ref="CZ82:CZ93" si="95">((S82*CA82)/100)</f>
        <v>2.6309999999999998</v>
      </c>
      <c r="DC82" t="s">
        <v>3</v>
      </c>
      <c r="DD82" t="s">
        <v>66</v>
      </c>
      <c r="DE82" t="s">
        <v>66</v>
      </c>
      <c r="DF82" t="s">
        <v>66</v>
      </c>
      <c r="DG82" t="s">
        <v>66</v>
      </c>
      <c r="DH82" t="s">
        <v>3</v>
      </c>
      <c r="DI82" t="s">
        <v>66</v>
      </c>
      <c r="DJ82" t="s">
        <v>66</v>
      </c>
      <c r="DK82" t="s">
        <v>3</v>
      </c>
      <c r="DL82" t="s">
        <v>3</v>
      </c>
      <c r="DM82" t="s">
        <v>3</v>
      </c>
      <c r="DN82">
        <v>0</v>
      </c>
      <c r="DO82">
        <v>0</v>
      </c>
      <c r="DP82">
        <v>1</v>
      </c>
      <c r="DQ82">
        <v>1</v>
      </c>
      <c r="DU82">
        <v>1003</v>
      </c>
      <c r="DV82" t="s">
        <v>48</v>
      </c>
      <c r="DW82" t="s">
        <v>48</v>
      </c>
      <c r="DX82">
        <v>100</v>
      </c>
      <c r="DZ82" t="s">
        <v>3</v>
      </c>
      <c r="EA82" t="s">
        <v>3</v>
      </c>
      <c r="EB82" t="s">
        <v>3</v>
      </c>
      <c r="EC82" t="s">
        <v>3</v>
      </c>
      <c r="EE82">
        <v>1441815344</v>
      </c>
      <c r="EF82">
        <v>1</v>
      </c>
      <c r="EG82" t="s">
        <v>21</v>
      </c>
      <c r="EH82">
        <v>0</v>
      </c>
      <c r="EI82" t="s">
        <v>3</v>
      </c>
      <c r="EJ82">
        <v>4</v>
      </c>
      <c r="EK82">
        <v>0</v>
      </c>
      <c r="EL82" t="s">
        <v>22</v>
      </c>
      <c r="EM82" t="s">
        <v>23</v>
      </c>
      <c r="EO82" t="s">
        <v>3</v>
      </c>
      <c r="EQ82">
        <v>1024</v>
      </c>
      <c r="ER82">
        <v>438.49</v>
      </c>
      <c r="ES82">
        <v>0</v>
      </c>
      <c r="ET82">
        <v>0</v>
      </c>
      <c r="EU82">
        <v>0</v>
      </c>
      <c r="EV82">
        <v>438.49</v>
      </c>
      <c r="EW82">
        <v>0.78</v>
      </c>
      <c r="EX82">
        <v>0</v>
      </c>
      <c r="EY82">
        <v>0</v>
      </c>
      <c r="FQ82">
        <v>0</v>
      </c>
      <c r="FR82">
        <f t="shared" ref="FR82:FR93" si="96">ROUND(IF(BI82=3,GM82,0),2)</f>
        <v>0</v>
      </c>
      <c r="FS82">
        <v>0</v>
      </c>
      <c r="FX82">
        <v>70</v>
      </c>
      <c r="FY82">
        <v>10</v>
      </c>
      <c r="GA82" t="s">
        <v>3</v>
      </c>
      <c r="GD82">
        <v>0</v>
      </c>
      <c r="GF82">
        <v>189766521</v>
      </c>
      <c r="GG82">
        <v>2</v>
      </c>
      <c r="GH82">
        <v>1</v>
      </c>
      <c r="GI82">
        <v>-2</v>
      </c>
      <c r="GJ82">
        <v>0</v>
      </c>
      <c r="GK82">
        <f>ROUND(R82*(R12)/100,2)</f>
        <v>0</v>
      </c>
      <c r="GL82">
        <f t="shared" ref="GL82:GL93" si="97">ROUND(IF(AND(BH82=3,BI82=3,FS82&lt;&gt;0),P82,0),2)</f>
        <v>0</v>
      </c>
      <c r="GM82">
        <f t="shared" ref="GM82:GM93" si="98">ROUND(O82+X82+Y82+GK82,2)+GX82</f>
        <v>47.36</v>
      </c>
      <c r="GN82">
        <f t="shared" ref="GN82:GN93" si="99">IF(OR(BI82=0,BI82=1),GM82-GX82,0)</f>
        <v>0</v>
      </c>
      <c r="GO82">
        <f t="shared" ref="GO82:GO93" si="100">IF(BI82=2,GM82-GX82,0)</f>
        <v>0</v>
      </c>
      <c r="GP82">
        <f t="shared" ref="GP82:GP93" si="101">IF(BI82=4,GM82-GX82,0)</f>
        <v>47.36</v>
      </c>
      <c r="GR82">
        <v>0</v>
      </c>
      <c r="GS82">
        <v>3</v>
      </c>
      <c r="GT82">
        <v>0</v>
      </c>
      <c r="GU82" t="s">
        <v>3</v>
      </c>
      <c r="GV82">
        <f t="shared" ref="GV82:GV93" si="102">ROUND((GT82),6)</f>
        <v>0</v>
      </c>
      <c r="GW82">
        <v>1</v>
      </c>
      <c r="GX82">
        <f t="shared" ref="GX82:GX93" si="103">ROUND(HC82*I82,2)</f>
        <v>0</v>
      </c>
      <c r="HA82">
        <v>0</v>
      </c>
      <c r="HB82">
        <v>0</v>
      </c>
      <c r="HC82">
        <f t="shared" ref="HC82:HC93" si="104">GV82*GW82</f>
        <v>0</v>
      </c>
      <c r="HE82" t="s">
        <v>3</v>
      </c>
      <c r="HF82" t="s">
        <v>3</v>
      </c>
      <c r="HM82" t="s">
        <v>3</v>
      </c>
      <c r="HN82" t="s">
        <v>3</v>
      </c>
      <c r="HO82" t="s">
        <v>3</v>
      </c>
      <c r="HP82" t="s">
        <v>3</v>
      </c>
      <c r="HQ82" t="s">
        <v>3</v>
      </c>
      <c r="IK82">
        <v>0</v>
      </c>
    </row>
    <row r="83" spans="1:245" x14ac:dyDescent="0.2">
      <c r="A83">
        <v>17</v>
      </c>
      <c r="B83">
        <v>1</v>
      </c>
      <c r="D83">
        <f>ROW(EtalonRes!A37)</f>
        <v>37</v>
      </c>
      <c r="E83" t="s">
        <v>3</v>
      </c>
      <c r="F83" t="s">
        <v>51</v>
      </c>
      <c r="G83" t="s">
        <v>52</v>
      </c>
      <c r="H83" t="s">
        <v>48</v>
      </c>
      <c r="I83">
        <f>ROUND(ROUND((785)*0.75/100,9),9)</f>
        <v>5.8875000000000002</v>
      </c>
      <c r="J83">
        <v>0</v>
      </c>
      <c r="K83">
        <f>ROUND(ROUND((785)*0.75/100,9),9)</f>
        <v>5.8875000000000002</v>
      </c>
      <c r="O83">
        <f t="shared" si="72"/>
        <v>115339.16</v>
      </c>
      <c r="P83">
        <f t="shared" si="73"/>
        <v>0</v>
      </c>
      <c r="Q83">
        <f t="shared" si="74"/>
        <v>0</v>
      </c>
      <c r="R83">
        <f t="shared" si="75"/>
        <v>0</v>
      </c>
      <c r="S83">
        <f t="shared" si="76"/>
        <v>115339.16</v>
      </c>
      <c r="T83">
        <f t="shared" si="77"/>
        <v>0</v>
      </c>
      <c r="U83">
        <f t="shared" si="78"/>
        <v>205.16759999999999</v>
      </c>
      <c r="V83">
        <f t="shared" si="79"/>
        <v>0</v>
      </c>
      <c r="W83">
        <f t="shared" si="80"/>
        <v>0</v>
      </c>
      <c r="X83">
        <f t="shared" si="81"/>
        <v>80737.41</v>
      </c>
      <c r="Y83">
        <f t="shared" si="82"/>
        <v>11533.92</v>
      </c>
      <c r="AA83">
        <v>-1</v>
      </c>
      <c r="AB83">
        <f t="shared" si="83"/>
        <v>19590.516</v>
      </c>
      <c r="AC83">
        <f>ROUND(((ES83*12)),6)</f>
        <v>0</v>
      </c>
      <c r="AD83">
        <f>ROUND(((((ET83*12))-((EU83*12)))+AE83),6)</f>
        <v>0</v>
      </c>
      <c r="AE83">
        <f>ROUND(((EU83*12)),6)</f>
        <v>0</v>
      </c>
      <c r="AF83">
        <f>ROUND((((EV83*12)*1.1)),6)</f>
        <v>19590.516</v>
      </c>
      <c r="AG83">
        <f t="shared" si="84"/>
        <v>0</v>
      </c>
      <c r="AH83">
        <f>(((EW83*12)*1.1))</f>
        <v>34.847999999999999</v>
      </c>
      <c r="AI83">
        <f>((EX83*12))</f>
        <v>0</v>
      </c>
      <c r="AJ83">
        <f t="shared" si="85"/>
        <v>0</v>
      </c>
      <c r="AK83">
        <v>1484.13</v>
      </c>
      <c r="AL83">
        <v>0</v>
      </c>
      <c r="AM83">
        <v>0</v>
      </c>
      <c r="AN83">
        <v>0</v>
      </c>
      <c r="AO83">
        <v>1484.13</v>
      </c>
      <c r="AP83">
        <v>0</v>
      </c>
      <c r="AQ83">
        <v>2.64</v>
      </c>
      <c r="AR83">
        <v>0</v>
      </c>
      <c r="AS83">
        <v>0</v>
      </c>
      <c r="AT83">
        <v>70</v>
      </c>
      <c r="AU83">
        <v>10</v>
      </c>
      <c r="AV83">
        <v>1</v>
      </c>
      <c r="AW83">
        <v>1</v>
      </c>
      <c r="AZ83">
        <v>1</v>
      </c>
      <c r="BA83">
        <v>1</v>
      </c>
      <c r="BB83">
        <v>1</v>
      </c>
      <c r="BC83">
        <v>1</v>
      </c>
      <c r="BD83" t="s">
        <v>3</v>
      </c>
      <c r="BE83" t="s">
        <v>3</v>
      </c>
      <c r="BF83" t="s">
        <v>3</v>
      </c>
      <c r="BG83" t="s">
        <v>3</v>
      </c>
      <c r="BH83">
        <v>0</v>
      </c>
      <c r="BI83">
        <v>4</v>
      </c>
      <c r="BJ83" t="s">
        <v>53</v>
      </c>
      <c r="BM83">
        <v>0</v>
      </c>
      <c r="BN83">
        <v>0</v>
      </c>
      <c r="BO83" t="s">
        <v>3</v>
      </c>
      <c r="BP83">
        <v>0</v>
      </c>
      <c r="BQ83">
        <v>1</v>
      </c>
      <c r="BR83">
        <v>0</v>
      </c>
      <c r="BS83">
        <v>1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3</v>
      </c>
      <c r="BZ83">
        <v>70</v>
      </c>
      <c r="CA83">
        <v>10</v>
      </c>
      <c r="CB83" t="s">
        <v>3</v>
      </c>
      <c r="CE83">
        <v>0</v>
      </c>
      <c r="CF83">
        <v>0</v>
      </c>
      <c r="CG83">
        <v>0</v>
      </c>
      <c r="CM83">
        <v>0</v>
      </c>
      <c r="CN83" t="s">
        <v>54</v>
      </c>
      <c r="CO83">
        <v>0</v>
      </c>
      <c r="CP83">
        <f t="shared" si="86"/>
        <v>115339.16</v>
      </c>
      <c r="CQ83">
        <f t="shared" si="87"/>
        <v>0</v>
      </c>
      <c r="CR83">
        <f>(((((ET83*12))*BB83-((EU83*12))*BS83)+AE83*BS83)*AV83)</f>
        <v>0</v>
      </c>
      <c r="CS83">
        <f t="shared" si="88"/>
        <v>0</v>
      </c>
      <c r="CT83">
        <f t="shared" si="89"/>
        <v>19590.516</v>
      </c>
      <c r="CU83">
        <f t="shared" si="90"/>
        <v>0</v>
      </c>
      <c r="CV83">
        <f t="shared" si="91"/>
        <v>34.847999999999999</v>
      </c>
      <c r="CW83">
        <f t="shared" si="92"/>
        <v>0</v>
      </c>
      <c r="CX83">
        <f t="shared" si="93"/>
        <v>0</v>
      </c>
      <c r="CY83">
        <f t="shared" si="94"/>
        <v>80737.411999999997</v>
      </c>
      <c r="CZ83">
        <f t="shared" si="95"/>
        <v>11533.916000000001</v>
      </c>
      <c r="DC83" t="s">
        <v>3</v>
      </c>
      <c r="DD83" t="s">
        <v>50</v>
      </c>
      <c r="DE83" t="s">
        <v>50</v>
      </c>
      <c r="DF83" t="s">
        <v>50</v>
      </c>
      <c r="DG83" t="s">
        <v>55</v>
      </c>
      <c r="DH83" t="s">
        <v>3</v>
      </c>
      <c r="DI83" t="s">
        <v>55</v>
      </c>
      <c r="DJ83" t="s">
        <v>50</v>
      </c>
      <c r="DK83" t="s">
        <v>3</v>
      </c>
      <c r="DL83" t="s">
        <v>3</v>
      </c>
      <c r="DM83" t="s">
        <v>3</v>
      </c>
      <c r="DN83">
        <v>0</v>
      </c>
      <c r="DO83">
        <v>0</v>
      </c>
      <c r="DP83">
        <v>1</v>
      </c>
      <c r="DQ83">
        <v>1</v>
      </c>
      <c r="DU83">
        <v>1003</v>
      </c>
      <c r="DV83" t="s">
        <v>48</v>
      </c>
      <c r="DW83" t="s">
        <v>48</v>
      </c>
      <c r="DX83">
        <v>100</v>
      </c>
      <c r="DZ83" t="s">
        <v>3</v>
      </c>
      <c r="EA83" t="s">
        <v>3</v>
      </c>
      <c r="EB83" t="s">
        <v>3</v>
      </c>
      <c r="EC83" t="s">
        <v>3</v>
      </c>
      <c r="EE83">
        <v>1441815344</v>
      </c>
      <c r="EF83">
        <v>1</v>
      </c>
      <c r="EG83" t="s">
        <v>21</v>
      </c>
      <c r="EH83">
        <v>0</v>
      </c>
      <c r="EI83" t="s">
        <v>3</v>
      </c>
      <c r="EJ83">
        <v>4</v>
      </c>
      <c r="EK83">
        <v>0</v>
      </c>
      <c r="EL83" t="s">
        <v>22</v>
      </c>
      <c r="EM83" t="s">
        <v>23</v>
      </c>
      <c r="EO83" t="s">
        <v>56</v>
      </c>
      <c r="EQ83">
        <v>1792</v>
      </c>
      <c r="ER83">
        <v>1484.13</v>
      </c>
      <c r="ES83">
        <v>0</v>
      </c>
      <c r="ET83">
        <v>0</v>
      </c>
      <c r="EU83">
        <v>0</v>
      </c>
      <c r="EV83">
        <v>1484.13</v>
      </c>
      <c r="EW83">
        <v>2.64</v>
      </c>
      <c r="EX83">
        <v>0</v>
      </c>
      <c r="EY83">
        <v>0</v>
      </c>
      <c r="FQ83">
        <v>0</v>
      </c>
      <c r="FR83">
        <f t="shared" si="96"/>
        <v>0</v>
      </c>
      <c r="FS83">
        <v>0</v>
      </c>
      <c r="FX83">
        <v>70</v>
      </c>
      <c r="FY83">
        <v>10</v>
      </c>
      <c r="GA83" t="s">
        <v>3</v>
      </c>
      <c r="GD83">
        <v>0</v>
      </c>
      <c r="GF83">
        <v>1802126441</v>
      </c>
      <c r="GG83">
        <v>2</v>
      </c>
      <c r="GH83">
        <v>1</v>
      </c>
      <c r="GI83">
        <v>-2</v>
      </c>
      <c r="GJ83">
        <v>0</v>
      </c>
      <c r="GK83">
        <f>ROUND(R83*(R12)/100,2)</f>
        <v>0</v>
      </c>
      <c r="GL83">
        <f t="shared" si="97"/>
        <v>0</v>
      </c>
      <c r="GM83">
        <f t="shared" si="98"/>
        <v>207610.49</v>
      </c>
      <c r="GN83">
        <f t="shared" si="99"/>
        <v>0</v>
      </c>
      <c r="GO83">
        <f t="shared" si="100"/>
        <v>0</v>
      </c>
      <c r="GP83">
        <f t="shared" si="101"/>
        <v>207610.49</v>
      </c>
      <c r="GR83">
        <v>0</v>
      </c>
      <c r="GS83">
        <v>3</v>
      </c>
      <c r="GT83">
        <v>0</v>
      </c>
      <c r="GU83" t="s">
        <v>3</v>
      </c>
      <c r="GV83">
        <f t="shared" si="102"/>
        <v>0</v>
      </c>
      <c r="GW83">
        <v>1</v>
      </c>
      <c r="GX83">
        <f t="shared" si="103"/>
        <v>0</v>
      </c>
      <c r="HA83">
        <v>0</v>
      </c>
      <c r="HB83">
        <v>0</v>
      </c>
      <c r="HC83">
        <f t="shared" si="104"/>
        <v>0</v>
      </c>
      <c r="HE83" t="s">
        <v>3</v>
      </c>
      <c r="HF83" t="s">
        <v>3</v>
      </c>
      <c r="HM83" t="s">
        <v>3</v>
      </c>
      <c r="HN83" t="s">
        <v>3</v>
      </c>
      <c r="HO83" t="s">
        <v>3</v>
      </c>
      <c r="HP83" t="s">
        <v>3</v>
      </c>
      <c r="HQ83" t="s">
        <v>3</v>
      </c>
      <c r="IK83">
        <v>0</v>
      </c>
    </row>
    <row r="84" spans="1:245" x14ac:dyDescent="0.2">
      <c r="A84">
        <v>17</v>
      </c>
      <c r="B84">
        <v>1</v>
      </c>
      <c r="C84">
        <f>ROW(SmtRes!A7)</f>
        <v>7</v>
      </c>
      <c r="D84">
        <f>ROW(EtalonRes!A38)</f>
        <v>38</v>
      </c>
      <c r="E84" t="s">
        <v>130</v>
      </c>
      <c r="F84" t="s">
        <v>131</v>
      </c>
      <c r="G84" t="s">
        <v>132</v>
      </c>
      <c r="H84" t="s">
        <v>26</v>
      </c>
      <c r="I84">
        <f>ROUND((4+2)/10,9)</f>
        <v>0.6</v>
      </c>
      <c r="J84">
        <v>0</v>
      </c>
      <c r="K84">
        <f>ROUND((4+2)/10,9)</f>
        <v>0.6</v>
      </c>
      <c r="O84">
        <f t="shared" si="72"/>
        <v>340.85</v>
      </c>
      <c r="P84">
        <f t="shared" si="73"/>
        <v>0</v>
      </c>
      <c r="Q84">
        <f t="shared" si="74"/>
        <v>0</v>
      </c>
      <c r="R84">
        <f t="shared" si="75"/>
        <v>0</v>
      </c>
      <c r="S84">
        <f t="shared" si="76"/>
        <v>340.85</v>
      </c>
      <c r="T84">
        <f t="shared" si="77"/>
        <v>0</v>
      </c>
      <c r="U84">
        <f t="shared" si="78"/>
        <v>0.55200000000000005</v>
      </c>
      <c r="V84">
        <f t="shared" si="79"/>
        <v>0</v>
      </c>
      <c r="W84">
        <f t="shared" si="80"/>
        <v>0</v>
      </c>
      <c r="X84">
        <f t="shared" si="81"/>
        <v>238.6</v>
      </c>
      <c r="Y84">
        <f t="shared" si="82"/>
        <v>34.090000000000003</v>
      </c>
      <c r="AA84">
        <v>1473070128</v>
      </c>
      <c r="AB84">
        <f t="shared" si="83"/>
        <v>568.09</v>
      </c>
      <c r="AC84">
        <f t="shared" ref="AC84:AC89" si="105">ROUND((ES84),6)</f>
        <v>0</v>
      </c>
      <c r="AD84">
        <f t="shared" ref="AD84:AD89" si="106">ROUND((((ET84)-(EU84))+AE84),6)</f>
        <v>0</v>
      </c>
      <c r="AE84">
        <f t="shared" ref="AE84:AF89" si="107">ROUND((EU84),6)</f>
        <v>0</v>
      </c>
      <c r="AF84">
        <f t="shared" si="107"/>
        <v>568.09</v>
      </c>
      <c r="AG84">
        <f t="shared" si="84"/>
        <v>0</v>
      </c>
      <c r="AH84">
        <f t="shared" ref="AH84:AI89" si="108">(EW84)</f>
        <v>0.92</v>
      </c>
      <c r="AI84">
        <f t="shared" si="108"/>
        <v>0</v>
      </c>
      <c r="AJ84">
        <f t="shared" si="85"/>
        <v>0</v>
      </c>
      <c r="AK84">
        <v>568.09</v>
      </c>
      <c r="AL84">
        <v>0</v>
      </c>
      <c r="AM84">
        <v>0</v>
      </c>
      <c r="AN84">
        <v>0</v>
      </c>
      <c r="AO84">
        <v>568.09</v>
      </c>
      <c r="AP84">
        <v>0</v>
      </c>
      <c r="AQ84">
        <v>0.92</v>
      </c>
      <c r="AR84">
        <v>0</v>
      </c>
      <c r="AS84">
        <v>0</v>
      </c>
      <c r="AT84">
        <v>70</v>
      </c>
      <c r="AU84">
        <v>10</v>
      </c>
      <c r="AV84">
        <v>1</v>
      </c>
      <c r="AW84">
        <v>1</v>
      </c>
      <c r="AZ84">
        <v>1</v>
      </c>
      <c r="BA84">
        <v>1</v>
      </c>
      <c r="BB84">
        <v>1</v>
      </c>
      <c r="BC84">
        <v>1</v>
      </c>
      <c r="BD84" t="s">
        <v>3</v>
      </c>
      <c r="BE84" t="s">
        <v>3</v>
      </c>
      <c r="BF84" t="s">
        <v>3</v>
      </c>
      <c r="BG84" t="s">
        <v>3</v>
      </c>
      <c r="BH84">
        <v>0</v>
      </c>
      <c r="BI84">
        <v>4</v>
      </c>
      <c r="BJ84" t="s">
        <v>133</v>
      </c>
      <c r="BM84">
        <v>0</v>
      </c>
      <c r="BN84">
        <v>0</v>
      </c>
      <c r="BO84" t="s">
        <v>3</v>
      </c>
      <c r="BP84">
        <v>0</v>
      </c>
      <c r="BQ84">
        <v>1</v>
      </c>
      <c r="BR84">
        <v>0</v>
      </c>
      <c r="BS84">
        <v>1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3</v>
      </c>
      <c r="BZ84">
        <v>70</v>
      </c>
      <c r="CA84">
        <v>10</v>
      </c>
      <c r="CB84" t="s">
        <v>3</v>
      </c>
      <c r="CE84">
        <v>0</v>
      </c>
      <c r="CF84">
        <v>0</v>
      </c>
      <c r="CG84">
        <v>0</v>
      </c>
      <c r="CM84">
        <v>0</v>
      </c>
      <c r="CN84" t="s">
        <v>3</v>
      </c>
      <c r="CO84">
        <v>0</v>
      </c>
      <c r="CP84">
        <f t="shared" si="86"/>
        <v>340.85</v>
      </c>
      <c r="CQ84">
        <f t="shared" si="87"/>
        <v>0</v>
      </c>
      <c r="CR84">
        <f t="shared" ref="CR84:CR89" si="109">((((ET84)*BB84-(EU84)*BS84)+AE84*BS84)*AV84)</f>
        <v>0</v>
      </c>
      <c r="CS84">
        <f t="shared" si="88"/>
        <v>0</v>
      </c>
      <c r="CT84">
        <f t="shared" si="89"/>
        <v>568.09</v>
      </c>
      <c r="CU84">
        <f t="shared" si="90"/>
        <v>0</v>
      </c>
      <c r="CV84">
        <f t="shared" si="91"/>
        <v>0.92</v>
      </c>
      <c r="CW84">
        <f t="shared" si="92"/>
        <v>0</v>
      </c>
      <c r="CX84">
        <f t="shared" si="93"/>
        <v>0</v>
      </c>
      <c r="CY84">
        <f t="shared" si="94"/>
        <v>238.595</v>
      </c>
      <c r="CZ84">
        <f t="shared" si="95"/>
        <v>34.085000000000001</v>
      </c>
      <c r="DC84" t="s">
        <v>3</v>
      </c>
      <c r="DD84" t="s">
        <v>3</v>
      </c>
      <c r="DE84" t="s">
        <v>3</v>
      </c>
      <c r="DF84" t="s">
        <v>3</v>
      </c>
      <c r="DG84" t="s">
        <v>3</v>
      </c>
      <c r="DH84" t="s">
        <v>3</v>
      </c>
      <c r="DI84" t="s">
        <v>3</v>
      </c>
      <c r="DJ84" t="s">
        <v>3</v>
      </c>
      <c r="DK84" t="s">
        <v>3</v>
      </c>
      <c r="DL84" t="s">
        <v>3</v>
      </c>
      <c r="DM84" t="s">
        <v>3</v>
      </c>
      <c r="DN84">
        <v>0</v>
      </c>
      <c r="DO84">
        <v>0</v>
      </c>
      <c r="DP84">
        <v>1</v>
      </c>
      <c r="DQ84">
        <v>1</v>
      </c>
      <c r="DU84">
        <v>16987630</v>
      </c>
      <c r="DV84" t="s">
        <v>26</v>
      </c>
      <c r="DW84" t="s">
        <v>26</v>
      </c>
      <c r="DX84">
        <v>10</v>
      </c>
      <c r="DZ84" t="s">
        <v>3</v>
      </c>
      <c r="EA84" t="s">
        <v>3</v>
      </c>
      <c r="EB84" t="s">
        <v>3</v>
      </c>
      <c r="EC84" t="s">
        <v>3</v>
      </c>
      <c r="EE84">
        <v>1441815344</v>
      </c>
      <c r="EF84">
        <v>1</v>
      </c>
      <c r="EG84" t="s">
        <v>21</v>
      </c>
      <c r="EH84">
        <v>0</v>
      </c>
      <c r="EI84" t="s">
        <v>3</v>
      </c>
      <c r="EJ84">
        <v>4</v>
      </c>
      <c r="EK84">
        <v>0</v>
      </c>
      <c r="EL84" t="s">
        <v>22</v>
      </c>
      <c r="EM84" t="s">
        <v>23</v>
      </c>
      <c r="EO84" t="s">
        <v>3</v>
      </c>
      <c r="EQ84">
        <v>0</v>
      </c>
      <c r="ER84">
        <v>568.09</v>
      </c>
      <c r="ES84">
        <v>0</v>
      </c>
      <c r="ET84">
        <v>0</v>
      </c>
      <c r="EU84">
        <v>0</v>
      </c>
      <c r="EV84">
        <v>568.09</v>
      </c>
      <c r="EW84">
        <v>0.92</v>
      </c>
      <c r="EX84">
        <v>0</v>
      </c>
      <c r="EY84">
        <v>0</v>
      </c>
      <c r="FQ84">
        <v>0</v>
      </c>
      <c r="FR84">
        <f t="shared" si="96"/>
        <v>0</v>
      </c>
      <c r="FS84">
        <v>0</v>
      </c>
      <c r="FX84">
        <v>70</v>
      </c>
      <c r="FY84">
        <v>10</v>
      </c>
      <c r="GA84" t="s">
        <v>3</v>
      </c>
      <c r="GD84">
        <v>0</v>
      </c>
      <c r="GF84">
        <v>2082338734</v>
      </c>
      <c r="GG84">
        <v>2</v>
      </c>
      <c r="GH84">
        <v>1</v>
      </c>
      <c r="GI84">
        <v>-2</v>
      </c>
      <c r="GJ84">
        <v>0</v>
      </c>
      <c r="GK84">
        <f>ROUND(R84*(R12)/100,2)</f>
        <v>0</v>
      </c>
      <c r="GL84">
        <f t="shared" si="97"/>
        <v>0</v>
      </c>
      <c r="GM84">
        <f t="shared" si="98"/>
        <v>613.54</v>
      </c>
      <c r="GN84">
        <f t="shared" si="99"/>
        <v>0</v>
      </c>
      <c r="GO84">
        <f t="shared" si="100"/>
        <v>0</v>
      </c>
      <c r="GP84">
        <f t="shared" si="101"/>
        <v>613.54</v>
      </c>
      <c r="GR84">
        <v>0</v>
      </c>
      <c r="GS84">
        <v>3</v>
      </c>
      <c r="GT84">
        <v>0</v>
      </c>
      <c r="GU84" t="s">
        <v>3</v>
      </c>
      <c r="GV84">
        <f t="shared" si="102"/>
        <v>0</v>
      </c>
      <c r="GW84">
        <v>1</v>
      </c>
      <c r="GX84">
        <f t="shared" si="103"/>
        <v>0</v>
      </c>
      <c r="HA84">
        <v>0</v>
      </c>
      <c r="HB84">
        <v>0</v>
      </c>
      <c r="HC84">
        <f t="shared" si="104"/>
        <v>0</v>
      </c>
      <c r="HE84" t="s">
        <v>3</v>
      </c>
      <c r="HF84" t="s">
        <v>3</v>
      </c>
      <c r="HM84" t="s">
        <v>3</v>
      </c>
      <c r="HN84" t="s">
        <v>3</v>
      </c>
      <c r="HO84" t="s">
        <v>3</v>
      </c>
      <c r="HP84" t="s">
        <v>3</v>
      </c>
      <c r="HQ84" t="s">
        <v>3</v>
      </c>
      <c r="IK84">
        <v>0</v>
      </c>
    </row>
    <row r="85" spans="1:245" x14ac:dyDescent="0.2">
      <c r="A85">
        <v>17</v>
      </c>
      <c r="B85">
        <v>1</v>
      </c>
      <c r="C85">
        <f>ROW(SmtRes!A8)</f>
        <v>8</v>
      </c>
      <c r="D85">
        <f>ROW(EtalonRes!A39)</f>
        <v>39</v>
      </c>
      <c r="E85" t="s">
        <v>134</v>
      </c>
      <c r="F85" t="s">
        <v>135</v>
      </c>
      <c r="G85" t="s">
        <v>136</v>
      </c>
      <c r="H85" t="s">
        <v>26</v>
      </c>
      <c r="I85">
        <f>ROUND(2/10,9)</f>
        <v>0.2</v>
      </c>
      <c r="J85">
        <v>0</v>
      </c>
      <c r="K85">
        <f>ROUND(2/10,9)</f>
        <v>0.2</v>
      </c>
      <c r="O85">
        <f t="shared" si="72"/>
        <v>75.33</v>
      </c>
      <c r="P85">
        <f t="shared" si="73"/>
        <v>0</v>
      </c>
      <c r="Q85">
        <f t="shared" si="74"/>
        <v>0</v>
      </c>
      <c r="R85">
        <f t="shared" si="75"/>
        <v>0</v>
      </c>
      <c r="S85">
        <f t="shared" si="76"/>
        <v>75.33</v>
      </c>
      <c r="T85">
        <f t="shared" si="77"/>
        <v>0</v>
      </c>
      <c r="U85">
        <f t="shared" si="78"/>
        <v>0.122</v>
      </c>
      <c r="V85">
        <f t="shared" si="79"/>
        <v>0</v>
      </c>
      <c r="W85">
        <f t="shared" si="80"/>
        <v>0</v>
      </c>
      <c r="X85">
        <f t="shared" si="81"/>
        <v>52.73</v>
      </c>
      <c r="Y85">
        <f t="shared" si="82"/>
        <v>7.53</v>
      </c>
      <c r="AA85">
        <v>1473070128</v>
      </c>
      <c r="AB85">
        <f t="shared" si="83"/>
        <v>376.67</v>
      </c>
      <c r="AC85">
        <f t="shared" si="105"/>
        <v>0</v>
      </c>
      <c r="AD85">
        <f t="shared" si="106"/>
        <v>0</v>
      </c>
      <c r="AE85">
        <f t="shared" si="107"/>
        <v>0</v>
      </c>
      <c r="AF85">
        <f t="shared" si="107"/>
        <v>376.67</v>
      </c>
      <c r="AG85">
        <f t="shared" si="84"/>
        <v>0</v>
      </c>
      <c r="AH85">
        <f t="shared" si="108"/>
        <v>0.61</v>
      </c>
      <c r="AI85">
        <f t="shared" si="108"/>
        <v>0</v>
      </c>
      <c r="AJ85">
        <f t="shared" si="85"/>
        <v>0</v>
      </c>
      <c r="AK85">
        <v>376.67</v>
      </c>
      <c r="AL85">
        <v>0</v>
      </c>
      <c r="AM85">
        <v>0</v>
      </c>
      <c r="AN85">
        <v>0</v>
      </c>
      <c r="AO85">
        <v>376.67</v>
      </c>
      <c r="AP85">
        <v>0</v>
      </c>
      <c r="AQ85">
        <v>0.61</v>
      </c>
      <c r="AR85">
        <v>0</v>
      </c>
      <c r="AS85">
        <v>0</v>
      </c>
      <c r="AT85">
        <v>70</v>
      </c>
      <c r="AU85">
        <v>10</v>
      </c>
      <c r="AV85">
        <v>1</v>
      </c>
      <c r="AW85">
        <v>1</v>
      </c>
      <c r="AZ85">
        <v>1</v>
      </c>
      <c r="BA85">
        <v>1</v>
      </c>
      <c r="BB85">
        <v>1</v>
      </c>
      <c r="BC85">
        <v>1</v>
      </c>
      <c r="BD85" t="s">
        <v>3</v>
      </c>
      <c r="BE85" t="s">
        <v>3</v>
      </c>
      <c r="BF85" t="s">
        <v>3</v>
      </c>
      <c r="BG85" t="s">
        <v>3</v>
      </c>
      <c r="BH85">
        <v>0</v>
      </c>
      <c r="BI85">
        <v>4</v>
      </c>
      <c r="BJ85" t="s">
        <v>137</v>
      </c>
      <c r="BM85">
        <v>0</v>
      </c>
      <c r="BN85">
        <v>0</v>
      </c>
      <c r="BO85" t="s">
        <v>3</v>
      </c>
      <c r="BP85">
        <v>0</v>
      </c>
      <c r="BQ85">
        <v>1</v>
      </c>
      <c r="BR85">
        <v>0</v>
      </c>
      <c r="BS85">
        <v>1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3</v>
      </c>
      <c r="BZ85">
        <v>70</v>
      </c>
      <c r="CA85">
        <v>10</v>
      </c>
      <c r="CB85" t="s">
        <v>3</v>
      </c>
      <c r="CE85">
        <v>0</v>
      </c>
      <c r="CF85">
        <v>0</v>
      </c>
      <c r="CG85">
        <v>0</v>
      </c>
      <c r="CM85">
        <v>0</v>
      </c>
      <c r="CN85" t="s">
        <v>3</v>
      </c>
      <c r="CO85">
        <v>0</v>
      </c>
      <c r="CP85">
        <f t="shared" si="86"/>
        <v>75.33</v>
      </c>
      <c r="CQ85">
        <f t="shared" si="87"/>
        <v>0</v>
      </c>
      <c r="CR85">
        <f t="shared" si="109"/>
        <v>0</v>
      </c>
      <c r="CS85">
        <f t="shared" si="88"/>
        <v>0</v>
      </c>
      <c r="CT85">
        <f t="shared" si="89"/>
        <v>376.67</v>
      </c>
      <c r="CU85">
        <f t="shared" si="90"/>
        <v>0</v>
      </c>
      <c r="CV85">
        <f t="shared" si="91"/>
        <v>0.61</v>
      </c>
      <c r="CW85">
        <f t="shared" si="92"/>
        <v>0</v>
      </c>
      <c r="CX85">
        <f t="shared" si="93"/>
        <v>0</v>
      </c>
      <c r="CY85">
        <f t="shared" si="94"/>
        <v>52.730999999999995</v>
      </c>
      <c r="CZ85">
        <f t="shared" si="95"/>
        <v>7.5329999999999995</v>
      </c>
      <c r="DC85" t="s">
        <v>3</v>
      </c>
      <c r="DD85" t="s">
        <v>3</v>
      </c>
      <c r="DE85" t="s">
        <v>3</v>
      </c>
      <c r="DF85" t="s">
        <v>3</v>
      </c>
      <c r="DG85" t="s">
        <v>3</v>
      </c>
      <c r="DH85" t="s">
        <v>3</v>
      </c>
      <c r="DI85" t="s">
        <v>3</v>
      </c>
      <c r="DJ85" t="s">
        <v>3</v>
      </c>
      <c r="DK85" t="s">
        <v>3</v>
      </c>
      <c r="DL85" t="s">
        <v>3</v>
      </c>
      <c r="DM85" t="s">
        <v>3</v>
      </c>
      <c r="DN85">
        <v>0</v>
      </c>
      <c r="DO85">
        <v>0</v>
      </c>
      <c r="DP85">
        <v>1</v>
      </c>
      <c r="DQ85">
        <v>1</v>
      </c>
      <c r="DU85">
        <v>16987630</v>
      </c>
      <c r="DV85" t="s">
        <v>26</v>
      </c>
      <c r="DW85" t="s">
        <v>26</v>
      </c>
      <c r="DX85">
        <v>10</v>
      </c>
      <c r="DZ85" t="s">
        <v>3</v>
      </c>
      <c r="EA85" t="s">
        <v>3</v>
      </c>
      <c r="EB85" t="s">
        <v>3</v>
      </c>
      <c r="EC85" t="s">
        <v>3</v>
      </c>
      <c r="EE85">
        <v>1441815344</v>
      </c>
      <c r="EF85">
        <v>1</v>
      </c>
      <c r="EG85" t="s">
        <v>21</v>
      </c>
      <c r="EH85">
        <v>0</v>
      </c>
      <c r="EI85" t="s">
        <v>3</v>
      </c>
      <c r="EJ85">
        <v>4</v>
      </c>
      <c r="EK85">
        <v>0</v>
      </c>
      <c r="EL85" t="s">
        <v>22</v>
      </c>
      <c r="EM85" t="s">
        <v>23</v>
      </c>
      <c r="EO85" t="s">
        <v>3</v>
      </c>
      <c r="EQ85">
        <v>0</v>
      </c>
      <c r="ER85">
        <v>376.67</v>
      </c>
      <c r="ES85">
        <v>0</v>
      </c>
      <c r="ET85">
        <v>0</v>
      </c>
      <c r="EU85">
        <v>0</v>
      </c>
      <c r="EV85">
        <v>376.67</v>
      </c>
      <c r="EW85">
        <v>0.61</v>
      </c>
      <c r="EX85">
        <v>0</v>
      </c>
      <c r="EY85">
        <v>0</v>
      </c>
      <c r="FQ85">
        <v>0</v>
      </c>
      <c r="FR85">
        <f t="shared" si="96"/>
        <v>0</v>
      </c>
      <c r="FS85">
        <v>0</v>
      </c>
      <c r="FX85">
        <v>70</v>
      </c>
      <c r="FY85">
        <v>10</v>
      </c>
      <c r="GA85" t="s">
        <v>3</v>
      </c>
      <c r="GD85">
        <v>0</v>
      </c>
      <c r="GF85">
        <v>357408898</v>
      </c>
      <c r="GG85">
        <v>2</v>
      </c>
      <c r="GH85">
        <v>1</v>
      </c>
      <c r="GI85">
        <v>-2</v>
      </c>
      <c r="GJ85">
        <v>0</v>
      </c>
      <c r="GK85">
        <f>ROUND(R85*(R12)/100,2)</f>
        <v>0</v>
      </c>
      <c r="GL85">
        <f t="shared" si="97"/>
        <v>0</v>
      </c>
      <c r="GM85">
        <f t="shared" si="98"/>
        <v>135.59</v>
      </c>
      <c r="GN85">
        <f t="shared" si="99"/>
        <v>0</v>
      </c>
      <c r="GO85">
        <f t="shared" si="100"/>
        <v>0</v>
      </c>
      <c r="GP85">
        <f t="shared" si="101"/>
        <v>135.59</v>
      </c>
      <c r="GR85">
        <v>0</v>
      </c>
      <c r="GS85">
        <v>3</v>
      </c>
      <c r="GT85">
        <v>0</v>
      </c>
      <c r="GU85" t="s">
        <v>3</v>
      </c>
      <c r="GV85">
        <f t="shared" si="102"/>
        <v>0</v>
      </c>
      <c r="GW85">
        <v>1</v>
      </c>
      <c r="GX85">
        <f t="shared" si="103"/>
        <v>0</v>
      </c>
      <c r="HA85">
        <v>0</v>
      </c>
      <c r="HB85">
        <v>0</v>
      </c>
      <c r="HC85">
        <f t="shared" si="104"/>
        <v>0</v>
      </c>
      <c r="HE85" t="s">
        <v>3</v>
      </c>
      <c r="HF85" t="s">
        <v>3</v>
      </c>
      <c r="HM85" t="s">
        <v>3</v>
      </c>
      <c r="HN85" t="s">
        <v>3</v>
      </c>
      <c r="HO85" t="s">
        <v>3</v>
      </c>
      <c r="HP85" t="s">
        <v>3</v>
      </c>
      <c r="HQ85" t="s">
        <v>3</v>
      </c>
      <c r="IK85">
        <v>0</v>
      </c>
    </row>
    <row r="86" spans="1:245" x14ac:dyDescent="0.2">
      <c r="A86">
        <v>17</v>
      </c>
      <c r="B86">
        <v>1</v>
      </c>
      <c r="C86">
        <f>ROW(SmtRes!A9)</f>
        <v>9</v>
      </c>
      <c r="D86">
        <f>ROW(EtalonRes!A40)</f>
        <v>40</v>
      </c>
      <c r="E86" t="s">
        <v>138</v>
      </c>
      <c r="F86" t="s">
        <v>139</v>
      </c>
      <c r="G86" t="s">
        <v>140</v>
      </c>
      <c r="H86" t="s">
        <v>26</v>
      </c>
      <c r="I86">
        <f>ROUND((6+8+70)/10,9)</f>
        <v>8.4</v>
      </c>
      <c r="J86">
        <v>0</v>
      </c>
      <c r="K86">
        <f>ROUND((6+8+70)/10,9)</f>
        <v>8.4</v>
      </c>
      <c r="O86">
        <f t="shared" si="72"/>
        <v>2334.11</v>
      </c>
      <c r="P86">
        <f t="shared" si="73"/>
        <v>0</v>
      </c>
      <c r="Q86">
        <f t="shared" si="74"/>
        <v>0</v>
      </c>
      <c r="R86">
        <f t="shared" si="75"/>
        <v>0</v>
      </c>
      <c r="S86">
        <f t="shared" si="76"/>
        <v>2334.11</v>
      </c>
      <c r="T86">
        <f t="shared" si="77"/>
        <v>0</v>
      </c>
      <c r="U86">
        <f t="shared" si="78"/>
        <v>3.7800000000000002</v>
      </c>
      <c r="V86">
        <f t="shared" si="79"/>
        <v>0</v>
      </c>
      <c r="W86">
        <f t="shared" si="80"/>
        <v>0</v>
      </c>
      <c r="X86">
        <f t="shared" si="81"/>
        <v>1633.88</v>
      </c>
      <c r="Y86">
        <f t="shared" si="82"/>
        <v>233.41</v>
      </c>
      <c r="AA86">
        <v>1473070128</v>
      </c>
      <c r="AB86">
        <f t="shared" si="83"/>
        <v>277.87</v>
      </c>
      <c r="AC86">
        <f t="shared" si="105"/>
        <v>0</v>
      </c>
      <c r="AD86">
        <f t="shared" si="106"/>
        <v>0</v>
      </c>
      <c r="AE86">
        <f t="shared" si="107"/>
        <v>0</v>
      </c>
      <c r="AF86">
        <f t="shared" si="107"/>
        <v>277.87</v>
      </c>
      <c r="AG86">
        <f t="shared" si="84"/>
        <v>0</v>
      </c>
      <c r="AH86">
        <f t="shared" si="108"/>
        <v>0.45</v>
      </c>
      <c r="AI86">
        <f t="shared" si="108"/>
        <v>0</v>
      </c>
      <c r="AJ86">
        <f t="shared" si="85"/>
        <v>0</v>
      </c>
      <c r="AK86">
        <v>277.87</v>
      </c>
      <c r="AL86">
        <v>0</v>
      </c>
      <c r="AM86">
        <v>0</v>
      </c>
      <c r="AN86">
        <v>0</v>
      </c>
      <c r="AO86">
        <v>277.87</v>
      </c>
      <c r="AP86">
        <v>0</v>
      </c>
      <c r="AQ86">
        <v>0.45</v>
      </c>
      <c r="AR86">
        <v>0</v>
      </c>
      <c r="AS86">
        <v>0</v>
      </c>
      <c r="AT86">
        <v>70</v>
      </c>
      <c r="AU86">
        <v>10</v>
      </c>
      <c r="AV86">
        <v>1</v>
      </c>
      <c r="AW86">
        <v>1</v>
      </c>
      <c r="AZ86">
        <v>1</v>
      </c>
      <c r="BA86">
        <v>1</v>
      </c>
      <c r="BB86">
        <v>1</v>
      </c>
      <c r="BC86">
        <v>1</v>
      </c>
      <c r="BD86" t="s">
        <v>3</v>
      </c>
      <c r="BE86" t="s">
        <v>3</v>
      </c>
      <c r="BF86" t="s">
        <v>3</v>
      </c>
      <c r="BG86" t="s">
        <v>3</v>
      </c>
      <c r="BH86">
        <v>0</v>
      </c>
      <c r="BI86">
        <v>4</v>
      </c>
      <c r="BJ86" t="s">
        <v>141</v>
      </c>
      <c r="BM86">
        <v>0</v>
      </c>
      <c r="BN86">
        <v>0</v>
      </c>
      <c r="BO86" t="s">
        <v>3</v>
      </c>
      <c r="BP86">
        <v>0</v>
      </c>
      <c r="BQ86">
        <v>1</v>
      </c>
      <c r="BR86">
        <v>0</v>
      </c>
      <c r="BS86">
        <v>1</v>
      </c>
      <c r="BT86">
        <v>1</v>
      </c>
      <c r="BU86">
        <v>1</v>
      </c>
      <c r="BV86">
        <v>1</v>
      </c>
      <c r="BW86">
        <v>1</v>
      </c>
      <c r="BX86">
        <v>1</v>
      </c>
      <c r="BY86" t="s">
        <v>3</v>
      </c>
      <c r="BZ86">
        <v>70</v>
      </c>
      <c r="CA86">
        <v>10</v>
      </c>
      <c r="CB86" t="s">
        <v>3</v>
      </c>
      <c r="CE86">
        <v>0</v>
      </c>
      <c r="CF86">
        <v>0</v>
      </c>
      <c r="CG86">
        <v>0</v>
      </c>
      <c r="CM86">
        <v>0</v>
      </c>
      <c r="CN86" t="s">
        <v>3</v>
      </c>
      <c r="CO86">
        <v>0</v>
      </c>
      <c r="CP86">
        <f t="shared" si="86"/>
        <v>2334.11</v>
      </c>
      <c r="CQ86">
        <f t="shared" si="87"/>
        <v>0</v>
      </c>
      <c r="CR86">
        <f t="shared" si="109"/>
        <v>0</v>
      </c>
      <c r="CS86">
        <f t="shared" si="88"/>
        <v>0</v>
      </c>
      <c r="CT86">
        <f t="shared" si="89"/>
        <v>277.87</v>
      </c>
      <c r="CU86">
        <f t="shared" si="90"/>
        <v>0</v>
      </c>
      <c r="CV86">
        <f t="shared" si="91"/>
        <v>0.45</v>
      </c>
      <c r="CW86">
        <f t="shared" si="92"/>
        <v>0</v>
      </c>
      <c r="CX86">
        <f t="shared" si="93"/>
        <v>0</v>
      </c>
      <c r="CY86">
        <f t="shared" si="94"/>
        <v>1633.8770000000002</v>
      </c>
      <c r="CZ86">
        <f t="shared" si="95"/>
        <v>233.41100000000003</v>
      </c>
      <c r="DC86" t="s">
        <v>3</v>
      </c>
      <c r="DD86" t="s">
        <v>3</v>
      </c>
      <c r="DE86" t="s">
        <v>3</v>
      </c>
      <c r="DF86" t="s">
        <v>3</v>
      </c>
      <c r="DG86" t="s">
        <v>3</v>
      </c>
      <c r="DH86" t="s">
        <v>3</v>
      </c>
      <c r="DI86" t="s">
        <v>3</v>
      </c>
      <c r="DJ86" t="s">
        <v>3</v>
      </c>
      <c r="DK86" t="s">
        <v>3</v>
      </c>
      <c r="DL86" t="s">
        <v>3</v>
      </c>
      <c r="DM86" t="s">
        <v>3</v>
      </c>
      <c r="DN86">
        <v>0</v>
      </c>
      <c r="DO86">
        <v>0</v>
      </c>
      <c r="DP86">
        <v>1</v>
      </c>
      <c r="DQ86">
        <v>1</v>
      </c>
      <c r="DU86">
        <v>16987630</v>
      </c>
      <c r="DV86" t="s">
        <v>26</v>
      </c>
      <c r="DW86" t="s">
        <v>26</v>
      </c>
      <c r="DX86">
        <v>10</v>
      </c>
      <c r="DZ86" t="s">
        <v>3</v>
      </c>
      <c r="EA86" t="s">
        <v>3</v>
      </c>
      <c r="EB86" t="s">
        <v>3</v>
      </c>
      <c r="EC86" t="s">
        <v>3</v>
      </c>
      <c r="EE86">
        <v>1441815344</v>
      </c>
      <c r="EF86">
        <v>1</v>
      </c>
      <c r="EG86" t="s">
        <v>21</v>
      </c>
      <c r="EH86">
        <v>0</v>
      </c>
      <c r="EI86" t="s">
        <v>3</v>
      </c>
      <c r="EJ86">
        <v>4</v>
      </c>
      <c r="EK86">
        <v>0</v>
      </c>
      <c r="EL86" t="s">
        <v>22</v>
      </c>
      <c r="EM86" t="s">
        <v>23</v>
      </c>
      <c r="EO86" t="s">
        <v>3</v>
      </c>
      <c r="EQ86">
        <v>0</v>
      </c>
      <c r="ER86">
        <v>277.87</v>
      </c>
      <c r="ES86">
        <v>0</v>
      </c>
      <c r="ET86">
        <v>0</v>
      </c>
      <c r="EU86">
        <v>0</v>
      </c>
      <c r="EV86">
        <v>277.87</v>
      </c>
      <c r="EW86">
        <v>0.45</v>
      </c>
      <c r="EX86">
        <v>0</v>
      </c>
      <c r="EY86">
        <v>0</v>
      </c>
      <c r="FQ86">
        <v>0</v>
      </c>
      <c r="FR86">
        <f t="shared" si="96"/>
        <v>0</v>
      </c>
      <c r="FS86">
        <v>0</v>
      </c>
      <c r="FX86">
        <v>70</v>
      </c>
      <c r="FY86">
        <v>10</v>
      </c>
      <c r="GA86" t="s">
        <v>3</v>
      </c>
      <c r="GD86">
        <v>0</v>
      </c>
      <c r="GF86">
        <v>-559430364</v>
      </c>
      <c r="GG86">
        <v>2</v>
      </c>
      <c r="GH86">
        <v>1</v>
      </c>
      <c r="GI86">
        <v>-2</v>
      </c>
      <c r="GJ86">
        <v>0</v>
      </c>
      <c r="GK86">
        <f>ROUND(R86*(R12)/100,2)</f>
        <v>0</v>
      </c>
      <c r="GL86">
        <f t="shared" si="97"/>
        <v>0</v>
      </c>
      <c r="GM86">
        <f t="shared" si="98"/>
        <v>4201.3999999999996</v>
      </c>
      <c r="GN86">
        <f t="shared" si="99"/>
        <v>0</v>
      </c>
      <c r="GO86">
        <f t="shared" si="100"/>
        <v>0</v>
      </c>
      <c r="GP86">
        <f t="shared" si="101"/>
        <v>4201.3999999999996</v>
      </c>
      <c r="GR86">
        <v>0</v>
      </c>
      <c r="GS86">
        <v>3</v>
      </c>
      <c r="GT86">
        <v>0</v>
      </c>
      <c r="GU86" t="s">
        <v>3</v>
      </c>
      <c r="GV86">
        <f t="shared" si="102"/>
        <v>0</v>
      </c>
      <c r="GW86">
        <v>1</v>
      </c>
      <c r="GX86">
        <f t="shared" si="103"/>
        <v>0</v>
      </c>
      <c r="HA86">
        <v>0</v>
      </c>
      <c r="HB86">
        <v>0</v>
      </c>
      <c r="HC86">
        <f t="shared" si="104"/>
        <v>0</v>
      </c>
      <c r="HE86" t="s">
        <v>3</v>
      </c>
      <c r="HF86" t="s">
        <v>3</v>
      </c>
      <c r="HM86" t="s">
        <v>3</v>
      </c>
      <c r="HN86" t="s">
        <v>3</v>
      </c>
      <c r="HO86" t="s">
        <v>3</v>
      </c>
      <c r="HP86" t="s">
        <v>3</v>
      </c>
      <c r="HQ86" t="s">
        <v>3</v>
      </c>
      <c r="IK86">
        <v>0</v>
      </c>
    </row>
    <row r="87" spans="1:245" x14ac:dyDescent="0.2">
      <c r="A87">
        <v>17</v>
      </c>
      <c r="B87">
        <v>1</v>
      </c>
      <c r="D87">
        <f>ROW(EtalonRes!A44)</f>
        <v>44</v>
      </c>
      <c r="E87" t="s">
        <v>3</v>
      </c>
      <c r="F87" t="s">
        <v>142</v>
      </c>
      <c r="G87" t="s">
        <v>143</v>
      </c>
      <c r="H87" t="s">
        <v>48</v>
      </c>
      <c r="I87">
        <f>ROUND(785/100,9)</f>
        <v>7.85</v>
      </c>
      <c r="J87">
        <v>0</v>
      </c>
      <c r="K87">
        <f>ROUND(785/100,9)</f>
        <v>7.85</v>
      </c>
      <c r="O87">
        <f t="shared" si="72"/>
        <v>27275.69</v>
      </c>
      <c r="P87">
        <f t="shared" si="73"/>
        <v>2504.31</v>
      </c>
      <c r="Q87">
        <f t="shared" si="74"/>
        <v>184.55</v>
      </c>
      <c r="R87">
        <f t="shared" si="75"/>
        <v>0.55000000000000004</v>
      </c>
      <c r="S87">
        <f t="shared" si="76"/>
        <v>24586.83</v>
      </c>
      <c r="T87">
        <f t="shared" si="77"/>
        <v>0</v>
      </c>
      <c r="U87">
        <f t="shared" si="78"/>
        <v>37.052</v>
      </c>
      <c r="V87">
        <f t="shared" si="79"/>
        <v>0</v>
      </c>
      <c r="W87">
        <f t="shared" si="80"/>
        <v>0</v>
      </c>
      <c r="X87">
        <f t="shared" si="81"/>
        <v>17210.78</v>
      </c>
      <c r="Y87">
        <f t="shared" si="82"/>
        <v>2458.6799999999998</v>
      </c>
      <c r="AA87">
        <v>-1</v>
      </c>
      <c r="AB87">
        <f t="shared" si="83"/>
        <v>3474.61</v>
      </c>
      <c r="AC87">
        <f t="shared" si="105"/>
        <v>319.02</v>
      </c>
      <c r="AD87">
        <f t="shared" si="106"/>
        <v>23.51</v>
      </c>
      <c r="AE87">
        <f t="shared" si="107"/>
        <v>7.0000000000000007E-2</v>
      </c>
      <c r="AF87">
        <f t="shared" si="107"/>
        <v>3132.08</v>
      </c>
      <c r="AG87">
        <f t="shared" si="84"/>
        <v>0</v>
      </c>
      <c r="AH87">
        <f t="shared" si="108"/>
        <v>4.72</v>
      </c>
      <c r="AI87">
        <f t="shared" si="108"/>
        <v>0</v>
      </c>
      <c r="AJ87">
        <f t="shared" si="85"/>
        <v>0</v>
      </c>
      <c r="AK87">
        <v>3474.61</v>
      </c>
      <c r="AL87">
        <v>319.02</v>
      </c>
      <c r="AM87">
        <v>23.51</v>
      </c>
      <c r="AN87">
        <v>7.0000000000000007E-2</v>
      </c>
      <c r="AO87">
        <v>3132.08</v>
      </c>
      <c r="AP87">
        <v>0</v>
      </c>
      <c r="AQ87">
        <v>4.72</v>
      </c>
      <c r="AR87">
        <v>0</v>
      </c>
      <c r="AS87">
        <v>0</v>
      </c>
      <c r="AT87">
        <v>70</v>
      </c>
      <c r="AU87">
        <v>10</v>
      </c>
      <c r="AV87">
        <v>1</v>
      </c>
      <c r="AW87">
        <v>1</v>
      </c>
      <c r="AZ87">
        <v>1</v>
      </c>
      <c r="BA87">
        <v>1</v>
      </c>
      <c r="BB87">
        <v>1</v>
      </c>
      <c r="BC87">
        <v>1</v>
      </c>
      <c r="BD87" t="s">
        <v>3</v>
      </c>
      <c r="BE87" t="s">
        <v>3</v>
      </c>
      <c r="BF87" t="s">
        <v>3</v>
      </c>
      <c r="BG87" t="s">
        <v>3</v>
      </c>
      <c r="BH87">
        <v>0</v>
      </c>
      <c r="BI87">
        <v>4</v>
      </c>
      <c r="BJ87" t="s">
        <v>144</v>
      </c>
      <c r="BM87">
        <v>0</v>
      </c>
      <c r="BN87">
        <v>0</v>
      </c>
      <c r="BO87" t="s">
        <v>3</v>
      </c>
      <c r="BP87">
        <v>0</v>
      </c>
      <c r="BQ87">
        <v>1</v>
      </c>
      <c r="BR87">
        <v>0</v>
      </c>
      <c r="BS87">
        <v>1</v>
      </c>
      <c r="BT87">
        <v>1</v>
      </c>
      <c r="BU87">
        <v>1</v>
      </c>
      <c r="BV87">
        <v>1</v>
      </c>
      <c r="BW87">
        <v>1</v>
      </c>
      <c r="BX87">
        <v>1</v>
      </c>
      <c r="BY87" t="s">
        <v>3</v>
      </c>
      <c r="BZ87">
        <v>70</v>
      </c>
      <c r="CA87">
        <v>10</v>
      </c>
      <c r="CB87" t="s">
        <v>3</v>
      </c>
      <c r="CE87">
        <v>0</v>
      </c>
      <c r="CF87">
        <v>0</v>
      </c>
      <c r="CG87">
        <v>0</v>
      </c>
      <c r="CM87">
        <v>0</v>
      </c>
      <c r="CN87" t="s">
        <v>3</v>
      </c>
      <c r="CO87">
        <v>0</v>
      </c>
      <c r="CP87">
        <f t="shared" si="86"/>
        <v>27275.690000000002</v>
      </c>
      <c r="CQ87">
        <f t="shared" si="87"/>
        <v>319.02</v>
      </c>
      <c r="CR87">
        <f t="shared" si="109"/>
        <v>23.51</v>
      </c>
      <c r="CS87">
        <f t="shared" si="88"/>
        <v>7.0000000000000007E-2</v>
      </c>
      <c r="CT87">
        <f t="shared" si="89"/>
        <v>3132.08</v>
      </c>
      <c r="CU87">
        <f t="shared" si="90"/>
        <v>0</v>
      </c>
      <c r="CV87">
        <f t="shared" si="91"/>
        <v>4.72</v>
      </c>
      <c r="CW87">
        <f t="shared" si="92"/>
        <v>0</v>
      </c>
      <c r="CX87">
        <f t="shared" si="93"/>
        <v>0</v>
      </c>
      <c r="CY87">
        <f t="shared" si="94"/>
        <v>17210.781000000003</v>
      </c>
      <c r="CZ87">
        <f t="shared" si="95"/>
        <v>2458.683</v>
      </c>
      <c r="DC87" t="s">
        <v>3</v>
      </c>
      <c r="DD87" t="s">
        <v>3</v>
      </c>
      <c r="DE87" t="s">
        <v>3</v>
      </c>
      <c r="DF87" t="s">
        <v>3</v>
      </c>
      <c r="DG87" t="s">
        <v>3</v>
      </c>
      <c r="DH87" t="s">
        <v>3</v>
      </c>
      <c r="DI87" t="s">
        <v>3</v>
      </c>
      <c r="DJ87" t="s">
        <v>3</v>
      </c>
      <c r="DK87" t="s">
        <v>3</v>
      </c>
      <c r="DL87" t="s">
        <v>3</v>
      </c>
      <c r="DM87" t="s">
        <v>3</v>
      </c>
      <c r="DN87">
        <v>0</v>
      </c>
      <c r="DO87">
        <v>0</v>
      </c>
      <c r="DP87">
        <v>1</v>
      </c>
      <c r="DQ87">
        <v>1</v>
      </c>
      <c r="DU87">
        <v>1003</v>
      </c>
      <c r="DV87" t="s">
        <v>48</v>
      </c>
      <c r="DW87" t="s">
        <v>48</v>
      </c>
      <c r="DX87">
        <v>100</v>
      </c>
      <c r="DZ87" t="s">
        <v>3</v>
      </c>
      <c r="EA87" t="s">
        <v>3</v>
      </c>
      <c r="EB87" t="s">
        <v>3</v>
      </c>
      <c r="EC87" t="s">
        <v>3</v>
      </c>
      <c r="EE87">
        <v>1441815344</v>
      </c>
      <c r="EF87">
        <v>1</v>
      </c>
      <c r="EG87" t="s">
        <v>21</v>
      </c>
      <c r="EH87">
        <v>0</v>
      </c>
      <c r="EI87" t="s">
        <v>3</v>
      </c>
      <c r="EJ87">
        <v>4</v>
      </c>
      <c r="EK87">
        <v>0</v>
      </c>
      <c r="EL87" t="s">
        <v>22</v>
      </c>
      <c r="EM87" t="s">
        <v>23</v>
      </c>
      <c r="EO87" t="s">
        <v>3</v>
      </c>
      <c r="EQ87">
        <v>1024</v>
      </c>
      <c r="ER87">
        <v>3474.61</v>
      </c>
      <c r="ES87">
        <v>319.02</v>
      </c>
      <c r="ET87">
        <v>23.51</v>
      </c>
      <c r="EU87">
        <v>7.0000000000000007E-2</v>
      </c>
      <c r="EV87">
        <v>3132.08</v>
      </c>
      <c r="EW87">
        <v>4.72</v>
      </c>
      <c r="EX87">
        <v>0</v>
      </c>
      <c r="EY87">
        <v>0</v>
      </c>
      <c r="FQ87">
        <v>0</v>
      </c>
      <c r="FR87">
        <f t="shared" si="96"/>
        <v>0</v>
      </c>
      <c r="FS87">
        <v>0</v>
      </c>
      <c r="FX87">
        <v>70</v>
      </c>
      <c r="FY87">
        <v>10</v>
      </c>
      <c r="GA87" t="s">
        <v>3</v>
      </c>
      <c r="GD87">
        <v>0</v>
      </c>
      <c r="GF87">
        <v>-1020101547</v>
      </c>
      <c r="GG87">
        <v>2</v>
      </c>
      <c r="GH87">
        <v>1</v>
      </c>
      <c r="GI87">
        <v>-2</v>
      </c>
      <c r="GJ87">
        <v>0</v>
      </c>
      <c r="GK87">
        <f>ROUND(R87*(R12)/100,2)</f>
        <v>0.59</v>
      </c>
      <c r="GL87">
        <f t="shared" si="97"/>
        <v>0</v>
      </c>
      <c r="GM87">
        <f t="shared" si="98"/>
        <v>46945.74</v>
      </c>
      <c r="GN87">
        <f t="shared" si="99"/>
        <v>0</v>
      </c>
      <c r="GO87">
        <f t="shared" si="100"/>
        <v>0</v>
      </c>
      <c r="GP87">
        <f t="shared" si="101"/>
        <v>46945.74</v>
      </c>
      <c r="GR87">
        <v>0</v>
      </c>
      <c r="GS87">
        <v>3</v>
      </c>
      <c r="GT87">
        <v>0</v>
      </c>
      <c r="GU87" t="s">
        <v>3</v>
      </c>
      <c r="GV87">
        <f t="shared" si="102"/>
        <v>0</v>
      </c>
      <c r="GW87">
        <v>1</v>
      </c>
      <c r="GX87">
        <f t="shared" si="103"/>
        <v>0</v>
      </c>
      <c r="HA87">
        <v>0</v>
      </c>
      <c r="HB87">
        <v>0</v>
      </c>
      <c r="HC87">
        <f t="shared" si="104"/>
        <v>0</v>
      </c>
      <c r="HE87" t="s">
        <v>3</v>
      </c>
      <c r="HF87" t="s">
        <v>3</v>
      </c>
      <c r="HM87" t="s">
        <v>3</v>
      </c>
      <c r="HN87" t="s">
        <v>3</v>
      </c>
      <c r="HO87" t="s">
        <v>3</v>
      </c>
      <c r="HP87" t="s">
        <v>3</v>
      </c>
      <c r="HQ87" t="s">
        <v>3</v>
      </c>
      <c r="IK87">
        <v>0</v>
      </c>
    </row>
    <row r="88" spans="1:245" x14ac:dyDescent="0.2">
      <c r="A88">
        <v>17</v>
      </c>
      <c r="B88">
        <v>1</v>
      </c>
      <c r="D88">
        <f>ROW(EtalonRes!A48)</f>
        <v>48</v>
      </c>
      <c r="E88" t="s">
        <v>3</v>
      </c>
      <c r="F88" t="s">
        <v>145</v>
      </c>
      <c r="G88" t="s">
        <v>146</v>
      </c>
      <c r="H88" t="s">
        <v>19</v>
      </c>
      <c r="I88">
        <v>2</v>
      </c>
      <c r="J88">
        <v>0</v>
      </c>
      <c r="K88">
        <v>2</v>
      </c>
      <c r="O88">
        <f t="shared" si="72"/>
        <v>1082.28</v>
      </c>
      <c r="P88">
        <f t="shared" si="73"/>
        <v>44.9</v>
      </c>
      <c r="Q88">
        <f t="shared" si="74"/>
        <v>0</v>
      </c>
      <c r="R88">
        <f t="shared" si="75"/>
        <v>0</v>
      </c>
      <c r="S88">
        <f t="shared" si="76"/>
        <v>1037.3800000000001</v>
      </c>
      <c r="T88">
        <f t="shared" si="77"/>
        <v>0</v>
      </c>
      <c r="U88">
        <f t="shared" si="78"/>
        <v>1.68</v>
      </c>
      <c r="V88">
        <f t="shared" si="79"/>
        <v>0</v>
      </c>
      <c r="W88">
        <f t="shared" si="80"/>
        <v>0</v>
      </c>
      <c r="X88">
        <f t="shared" si="81"/>
        <v>726.17</v>
      </c>
      <c r="Y88">
        <f t="shared" si="82"/>
        <v>103.74</v>
      </c>
      <c r="AA88">
        <v>-1</v>
      </c>
      <c r="AB88">
        <f t="shared" si="83"/>
        <v>541.14</v>
      </c>
      <c r="AC88">
        <f t="shared" si="105"/>
        <v>22.45</v>
      </c>
      <c r="AD88">
        <f t="shared" si="106"/>
        <v>0</v>
      </c>
      <c r="AE88">
        <f t="shared" si="107"/>
        <v>0</v>
      </c>
      <c r="AF88">
        <f t="shared" si="107"/>
        <v>518.69000000000005</v>
      </c>
      <c r="AG88">
        <f t="shared" si="84"/>
        <v>0</v>
      </c>
      <c r="AH88">
        <f t="shared" si="108"/>
        <v>0.84</v>
      </c>
      <c r="AI88">
        <f t="shared" si="108"/>
        <v>0</v>
      </c>
      <c r="AJ88">
        <f t="shared" si="85"/>
        <v>0</v>
      </c>
      <c r="AK88">
        <v>541.14</v>
      </c>
      <c r="AL88">
        <v>22.45</v>
      </c>
      <c r="AM88">
        <v>0</v>
      </c>
      <c r="AN88">
        <v>0</v>
      </c>
      <c r="AO88">
        <v>518.69000000000005</v>
      </c>
      <c r="AP88">
        <v>0</v>
      </c>
      <c r="AQ88">
        <v>0.84</v>
      </c>
      <c r="AR88">
        <v>0</v>
      </c>
      <c r="AS88">
        <v>0</v>
      </c>
      <c r="AT88">
        <v>70</v>
      </c>
      <c r="AU88">
        <v>10</v>
      </c>
      <c r="AV88">
        <v>1</v>
      </c>
      <c r="AW88">
        <v>1</v>
      </c>
      <c r="AZ88">
        <v>1</v>
      </c>
      <c r="BA88">
        <v>1</v>
      </c>
      <c r="BB88">
        <v>1</v>
      </c>
      <c r="BC88">
        <v>1</v>
      </c>
      <c r="BD88" t="s">
        <v>3</v>
      </c>
      <c r="BE88" t="s">
        <v>3</v>
      </c>
      <c r="BF88" t="s">
        <v>3</v>
      </c>
      <c r="BG88" t="s">
        <v>3</v>
      </c>
      <c r="BH88">
        <v>0</v>
      </c>
      <c r="BI88">
        <v>4</v>
      </c>
      <c r="BJ88" t="s">
        <v>147</v>
      </c>
      <c r="BM88">
        <v>0</v>
      </c>
      <c r="BN88">
        <v>0</v>
      </c>
      <c r="BO88" t="s">
        <v>3</v>
      </c>
      <c r="BP88">
        <v>0</v>
      </c>
      <c r="BQ88">
        <v>1</v>
      </c>
      <c r="BR88">
        <v>0</v>
      </c>
      <c r="BS88">
        <v>1</v>
      </c>
      <c r="BT88">
        <v>1</v>
      </c>
      <c r="BU88">
        <v>1</v>
      </c>
      <c r="BV88">
        <v>1</v>
      </c>
      <c r="BW88">
        <v>1</v>
      </c>
      <c r="BX88">
        <v>1</v>
      </c>
      <c r="BY88" t="s">
        <v>3</v>
      </c>
      <c r="BZ88">
        <v>70</v>
      </c>
      <c r="CA88">
        <v>10</v>
      </c>
      <c r="CB88" t="s">
        <v>3</v>
      </c>
      <c r="CE88">
        <v>0</v>
      </c>
      <c r="CF88">
        <v>0</v>
      </c>
      <c r="CG88">
        <v>0</v>
      </c>
      <c r="CM88">
        <v>0</v>
      </c>
      <c r="CN88" t="s">
        <v>3</v>
      </c>
      <c r="CO88">
        <v>0</v>
      </c>
      <c r="CP88">
        <f t="shared" si="86"/>
        <v>1082.2800000000002</v>
      </c>
      <c r="CQ88">
        <f t="shared" si="87"/>
        <v>22.45</v>
      </c>
      <c r="CR88">
        <f t="shared" si="109"/>
        <v>0</v>
      </c>
      <c r="CS88">
        <f t="shared" si="88"/>
        <v>0</v>
      </c>
      <c r="CT88">
        <f t="shared" si="89"/>
        <v>518.69000000000005</v>
      </c>
      <c r="CU88">
        <f t="shared" si="90"/>
        <v>0</v>
      </c>
      <c r="CV88">
        <f t="shared" si="91"/>
        <v>0.84</v>
      </c>
      <c r="CW88">
        <f t="shared" si="92"/>
        <v>0</v>
      </c>
      <c r="CX88">
        <f t="shared" si="93"/>
        <v>0</v>
      </c>
      <c r="CY88">
        <f t="shared" si="94"/>
        <v>726.16600000000005</v>
      </c>
      <c r="CZ88">
        <f t="shared" si="95"/>
        <v>103.73800000000001</v>
      </c>
      <c r="DC88" t="s">
        <v>3</v>
      </c>
      <c r="DD88" t="s">
        <v>3</v>
      </c>
      <c r="DE88" t="s">
        <v>3</v>
      </c>
      <c r="DF88" t="s">
        <v>3</v>
      </c>
      <c r="DG88" t="s">
        <v>3</v>
      </c>
      <c r="DH88" t="s">
        <v>3</v>
      </c>
      <c r="DI88" t="s">
        <v>3</v>
      </c>
      <c r="DJ88" t="s">
        <v>3</v>
      </c>
      <c r="DK88" t="s">
        <v>3</v>
      </c>
      <c r="DL88" t="s">
        <v>3</v>
      </c>
      <c r="DM88" t="s">
        <v>3</v>
      </c>
      <c r="DN88">
        <v>0</v>
      </c>
      <c r="DO88">
        <v>0</v>
      </c>
      <c r="DP88">
        <v>1</v>
      </c>
      <c r="DQ88">
        <v>1</v>
      </c>
      <c r="DU88">
        <v>16987630</v>
      </c>
      <c r="DV88" t="s">
        <v>19</v>
      </c>
      <c r="DW88" t="s">
        <v>19</v>
      </c>
      <c r="DX88">
        <v>1</v>
      </c>
      <c r="DZ88" t="s">
        <v>3</v>
      </c>
      <c r="EA88" t="s">
        <v>3</v>
      </c>
      <c r="EB88" t="s">
        <v>3</v>
      </c>
      <c r="EC88" t="s">
        <v>3</v>
      </c>
      <c r="EE88">
        <v>1441815344</v>
      </c>
      <c r="EF88">
        <v>1</v>
      </c>
      <c r="EG88" t="s">
        <v>21</v>
      </c>
      <c r="EH88">
        <v>0</v>
      </c>
      <c r="EI88" t="s">
        <v>3</v>
      </c>
      <c r="EJ88">
        <v>4</v>
      </c>
      <c r="EK88">
        <v>0</v>
      </c>
      <c r="EL88" t="s">
        <v>22</v>
      </c>
      <c r="EM88" t="s">
        <v>23</v>
      </c>
      <c r="EO88" t="s">
        <v>3</v>
      </c>
      <c r="EQ88">
        <v>1024</v>
      </c>
      <c r="ER88">
        <v>541.14</v>
      </c>
      <c r="ES88">
        <v>22.45</v>
      </c>
      <c r="ET88">
        <v>0</v>
      </c>
      <c r="EU88">
        <v>0</v>
      </c>
      <c r="EV88">
        <v>518.69000000000005</v>
      </c>
      <c r="EW88">
        <v>0.84</v>
      </c>
      <c r="EX88">
        <v>0</v>
      </c>
      <c r="EY88">
        <v>0</v>
      </c>
      <c r="FQ88">
        <v>0</v>
      </c>
      <c r="FR88">
        <f t="shared" si="96"/>
        <v>0</v>
      </c>
      <c r="FS88">
        <v>0</v>
      </c>
      <c r="FX88">
        <v>70</v>
      </c>
      <c r="FY88">
        <v>10</v>
      </c>
      <c r="GA88" t="s">
        <v>3</v>
      </c>
      <c r="GD88">
        <v>0</v>
      </c>
      <c r="GF88">
        <v>606141321</v>
      </c>
      <c r="GG88">
        <v>2</v>
      </c>
      <c r="GH88">
        <v>1</v>
      </c>
      <c r="GI88">
        <v>-2</v>
      </c>
      <c r="GJ88">
        <v>0</v>
      </c>
      <c r="GK88">
        <f>ROUND(R88*(R12)/100,2)</f>
        <v>0</v>
      </c>
      <c r="GL88">
        <f t="shared" si="97"/>
        <v>0</v>
      </c>
      <c r="GM88">
        <f t="shared" si="98"/>
        <v>1912.19</v>
      </c>
      <c r="GN88">
        <f t="shared" si="99"/>
        <v>0</v>
      </c>
      <c r="GO88">
        <f t="shared" si="100"/>
        <v>0</v>
      </c>
      <c r="GP88">
        <f t="shared" si="101"/>
        <v>1912.19</v>
      </c>
      <c r="GR88">
        <v>0</v>
      </c>
      <c r="GS88">
        <v>3</v>
      </c>
      <c r="GT88">
        <v>0</v>
      </c>
      <c r="GU88" t="s">
        <v>3</v>
      </c>
      <c r="GV88">
        <f t="shared" si="102"/>
        <v>0</v>
      </c>
      <c r="GW88">
        <v>1</v>
      </c>
      <c r="GX88">
        <f t="shared" si="103"/>
        <v>0</v>
      </c>
      <c r="HA88">
        <v>0</v>
      </c>
      <c r="HB88">
        <v>0</v>
      </c>
      <c r="HC88">
        <f t="shared" si="104"/>
        <v>0</v>
      </c>
      <c r="HE88" t="s">
        <v>3</v>
      </c>
      <c r="HF88" t="s">
        <v>3</v>
      </c>
      <c r="HM88" t="s">
        <v>3</v>
      </c>
      <c r="HN88" t="s">
        <v>3</v>
      </c>
      <c r="HO88" t="s">
        <v>3</v>
      </c>
      <c r="HP88" t="s">
        <v>3</v>
      </c>
      <c r="HQ88" t="s">
        <v>3</v>
      </c>
      <c r="IK88">
        <v>0</v>
      </c>
    </row>
    <row r="89" spans="1:245" x14ac:dyDescent="0.2">
      <c r="A89">
        <v>17</v>
      </c>
      <c r="B89">
        <v>1</v>
      </c>
      <c r="D89">
        <f>ROW(EtalonRes!A50)</f>
        <v>50</v>
      </c>
      <c r="E89" t="s">
        <v>3</v>
      </c>
      <c r="F89" t="s">
        <v>148</v>
      </c>
      <c r="G89" t="s">
        <v>149</v>
      </c>
      <c r="H89" t="s">
        <v>26</v>
      </c>
      <c r="I89">
        <f>ROUND(2/10,9)</f>
        <v>0.2</v>
      </c>
      <c r="J89">
        <v>0</v>
      </c>
      <c r="K89">
        <f>ROUND(2/10,9)</f>
        <v>0.2</v>
      </c>
      <c r="O89">
        <f t="shared" si="72"/>
        <v>111.21</v>
      </c>
      <c r="P89">
        <f t="shared" si="73"/>
        <v>0.06</v>
      </c>
      <c r="Q89">
        <f t="shared" si="74"/>
        <v>0</v>
      </c>
      <c r="R89">
        <f t="shared" si="75"/>
        <v>0</v>
      </c>
      <c r="S89">
        <f t="shared" si="76"/>
        <v>111.15</v>
      </c>
      <c r="T89">
        <f t="shared" si="77"/>
        <v>0</v>
      </c>
      <c r="U89">
        <f t="shared" si="78"/>
        <v>0.18000000000000002</v>
      </c>
      <c r="V89">
        <f t="shared" si="79"/>
        <v>0</v>
      </c>
      <c r="W89">
        <f t="shared" si="80"/>
        <v>0</v>
      </c>
      <c r="X89">
        <f t="shared" si="81"/>
        <v>77.81</v>
      </c>
      <c r="Y89">
        <f t="shared" si="82"/>
        <v>11.12</v>
      </c>
      <c r="AA89">
        <v>-1</v>
      </c>
      <c r="AB89">
        <f t="shared" si="83"/>
        <v>556.04999999999995</v>
      </c>
      <c r="AC89">
        <f t="shared" si="105"/>
        <v>0.31</v>
      </c>
      <c r="AD89">
        <f t="shared" si="106"/>
        <v>0</v>
      </c>
      <c r="AE89">
        <f t="shared" si="107"/>
        <v>0</v>
      </c>
      <c r="AF89">
        <f t="shared" si="107"/>
        <v>555.74</v>
      </c>
      <c r="AG89">
        <f t="shared" si="84"/>
        <v>0</v>
      </c>
      <c r="AH89">
        <f t="shared" si="108"/>
        <v>0.9</v>
      </c>
      <c r="AI89">
        <f t="shared" si="108"/>
        <v>0</v>
      </c>
      <c r="AJ89">
        <f t="shared" si="85"/>
        <v>0</v>
      </c>
      <c r="AK89">
        <v>556.04999999999995</v>
      </c>
      <c r="AL89">
        <v>0.31</v>
      </c>
      <c r="AM89">
        <v>0</v>
      </c>
      <c r="AN89">
        <v>0</v>
      </c>
      <c r="AO89">
        <v>555.74</v>
      </c>
      <c r="AP89">
        <v>0</v>
      </c>
      <c r="AQ89">
        <v>0.9</v>
      </c>
      <c r="AR89">
        <v>0</v>
      </c>
      <c r="AS89">
        <v>0</v>
      </c>
      <c r="AT89">
        <v>70</v>
      </c>
      <c r="AU89">
        <v>10</v>
      </c>
      <c r="AV89">
        <v>1</v>
      </c>
      <c r="AW89">
        <v>1</v>
      </c>
      <c r="AZ89">
        <v>1</v>
      </c>
      <c r="BA89">
        <v>1</v>
      </c>
      <c r="BB89">
        <v>1</v>
      </c>
      <c r="BC89">
        <v>1</v>
      </c>
      <c r="BD89" t="s">
        <v>3</v>
      </c>
      <c r="BE89" t="s">
        <v>3</v>
      </c>
      <c r="BF89" t="s">
        <v>3</v>
      </c>
      <c r="BG89" t="s">
        <v>3</v>
      </c>
      <c r="BH89">
        <v>0</v>
      </c>
      <c r="BI89">
        <v>4</v>
      </c>
      <c r="BJ89" t="s">
        <v>150</v>
      </c>
      <c r="BM89">
        <v>0</v>
      </c>
      <c r="BN89">
        <v>0</v>
      </c>
      <c r="BO89" t="s">
        <v>3</v>
      </c>
      <c r="BP89">
        <v>0</v>
      </c>
      <c r="BQ89">
        <v>1</v>
      </c>
      <c r="BR89">
        <v>0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 t="s">
        <v>3</v>
      </c>
      <c r="BZ89">
        <v>70</v>
      </c>
      <c r="CA89">
        <v>10</v>
      </c>
      <c r="CB89" t="s">
        <v>3</v>
      </c>
      <c r="CE89">
        <v>0</v>
      </c>
      <c r="CF89">
        <v>0</v>
      </c>
      <c r="CG89">
        <v>0</v>
      </c>
      <c r="CM89">
        <v>0</v>
      </c>
      <c r="CN89" t="s">
        <v>3</v>
      </c>
      <c r="CO89">
        <v>0</v>
      </c>
      <c r="CP89">
        <f t="shared" si="86"/>
        <v>111.21000000000001</v>
      </c>
      <c r="CQ89">
        <f t="shared" si="87"/>
        <v>0.31</v>
      </c>
      <c r="CR89">
        <f t="shared" si="109"/>
        <v>0</v>
      </c>
      <c r="CS89">
        <f t="shared" si="88"/>
        <v>0</v>
      </c>
      <c r="CT89">
        <f t="shared" si="89"/>
        <v>555.74</v>
      </c>
      <c r="CU89">
        <f t="shared" si="90"/>
        <v>0</v>
      </c>
      <c r="CV89">
        <f t="shared" si="91"/>
        <v>0.9</v>
      </c>
      <c r="CW89">
        <f t="shared" si="92"/>
        <v>0</v>
      </c>
      <c r="CX89">
        <f t="shared" si="93"/>
        <v>0</v>
      </c>
      <c r="CY89">
        <f t="shared" si="94"/>
        <v>77.805000000000007</v>
      </c>
      <c r="CZ89">
        <f t="shared" si="95"/>
        <v>11.115</v>
      </c>
      <c r="DC89" t="s">
        <v>3</v>
      </c>
      <c r="DD89" t="s">
        <v>3</v>
      </c>
      <c r="DE89" t="s">
        <v>3</v>
      </c>
      <c r="DF89" t="s">
        <v>3</v>
      </c>
      <c r="DG89" t="s">
        <v>3</v>
      </c>
      <c r="DH89" t="s">
        <v>3</v>
      </c>
      <c r="DI89" t="s">
        <v>3</v>
      </c>
      <c r="DJ89" t="s">
        <v>3</v>
      </c>
      <c r="DK89" t="s">
        <v>3</v>
      </c>
      <c r="DL89" t="s">
        <v>3</v>
      </c>
      <c r="DM89" t="s">
        <v>3</v>
      </c>
      <c r="DN89">
        <v>0</v>
      </c>
      <c r="DO89">
        <v>0</v>
      </c>
      <c r="DP89">
        <v>1</v>
      </c>
      <c r="DQ89">
        <v>1</v>
      </c>
      <c r="DU89">
        <v>16987630</v>
      </c>
      <c r="DV89" t="s">
        <v>26</v>
      </c>
      <c r="DW89" t="s">
        <v>26</v>
      </c>
      <c r="DX89">
        <v>10</v>
      </c>
      <c r="DZ89" t="s">
        <v>3</v>
      </c>
      <c r="EA89" t="s">
        <v>3</v>
      </c>
      <c r="EB89" t="s">
        <v>3</v>
      </c>
      <c r="EC89" t="s">
        <v>3</v>
      </c>
      <c r="EE89">
        <v>1441815344</v>
      </c>
      <c r="EF89">
        <v>1</v>
      </c>
      <c r="EG89" t="s">
        <v>21</v>
      </c>
      <c r="EH89">
        <v>0</v>
      </c>
      <c r="EI89" t="s">
        <v>3</v>
      </c>
      <c r="EJ89">
        <v>4</v>
      </c>
      <c r="EK89">
        <v>0</v>
      </c>
      <c r="EL89" t="s">
        <v>22</v>
      </c>
      <c r="EM89" t="s">
        <v>23</v>
      </c>
      <c r="EO89" t="s">
        <v>3</v>
      </c>
      <c r="EQ89">
        <v>1024</v>
      </c>
      <c r="ER89">
        <v>556.04999999999995</v>
      </c>
      <c r="ES89">
        <v>0.31</v>
      </c>
      <c r="ET89">
        <v>0</v>
      </c>
      <c r="EU89">
        <v>0</v>
      </c>
      <c r="EV89">
        <v>555.74</v>
      </c>
      <c r="EW89">
        <v>0.9</v>
      </c>
      <c r="EX89">
        <v>0</v>
      </c>
      <c r="EY89">
        <v>0</v>
      </c>
      <c r="FQ89">
        <v>0</v>
      </c>
      <c r="FR89">
        <f t="shared" si="96"/>
        <v>0</v>
      </c>
      <c r="FS89">
        <v>0</v>
      </c>
      <c r="FX89">
        <v>70</v>
      </c>
      <c r="FY89">
        <v>10</v>
      </c>
      <c r="GA89" t="s">
        <v>3</v>
      </c>
      <c r="GD89">
        <v>0</v>
      </c>
      <c r="GF89">
        <v>505455875</v>
      </c>
      <c r="GG89">
        <v>2</v>
      </c>
      <c r="GH89">
        <v>1</v>
      </c>
      <c r="GI89">
        <v>-2</v>
      </c>
      <c r="GJ89">
        <v>0</v>
      </c>
      <c r="GK89">
        <f>ROUND(R89*(R12)/100,2)</f>
        <v>0</v>
      </c>
      <c r="GL89">
        <f t="shared" si="97"/>
        <v>0</v>
      </c>
      <c r="GM89">
        <f t="shared" si="98"/>
        <v>200.14</v>
      </c>
      <c r="GN89">
        <f t="shared" si="99"/>
        <v>0</v>
      </c>
      <c r="GO89">
        <f t="shared" si="100"/>
        <v>0</v>
      </c>
      <c r="GP89">
        <f t="shared" si="101"/>
        <v>200.14</v>
      </c>
      <c r="GR89">
        <v>0</v>
      </c>
      <c r="GS89">
        <v>3</v>
      </c>
      <c r="GT89">
        <v>0</v>
      </c>
      <c r="GU89" t="s">
        <v>3</v>
      </c>
      <c r="GV89">
        <f t="shared" si="102"/>
        <v>0</v>
      </c>
      <c r="GW89">
        <v>1</v>
      </c>
      <c r="GX89">
        <f t="shared" si="103"/>
        <v>0</v>
      </c>
      <c r="HA89">
        <v>0</v>
      </c>
      <c r="HB89">
        <v>0</v>
      </c>
      <c r="HC89">
        <f t="shared" si="104"/>
        <v>0</v>
      </c>
      <c r="HE89" t="s">
        <v>3</v>
      </c>
      <c r="HF89" t="s">
        <v>3</v>
      </c>
      <c r="HM89" t="s">
        <v>3</v>
      </c>
      <c r="HN89" t="s">
        <v>3</v>
      </c>
      <c r="HO89" t="s">
        <v>3</v>
      </c>
      <c r="HP89" t="s">
        <v>3</v>
      </c>
      <c r="HQ89" t="s">
        <v>3</v>
      </c>
      <c r="IK89">
        <v>0</v>
      </c>
    </row>
    <row r="90" spans="1:245" x14ac:dyDescent="0.2">
      <c r="A90">
        <v>17</v>
      </c>
      <c r="B90">
        <v>1</v>
      </c>
      <c r="D90">
        <f>ROW(EtalonRes!A55)</f>
        <v>55</v>
      </c>
      <c r="E90" t="s">
        <v>3</v>
      </c>
      <c r="F90" t="s">
        <v>151</v>
      </c>
      <c r="G90" t="s">
        <v>152</v>
      </c>
      <c r="H90" t="s">
        <v>19</v>
      </c>
      <c r="I90">
        <v>3</v>
      </c>
      <c r="J90">
        <v>0</v>
      </c>
      <c r="K90">
        <v>3</v>
      </c>
      <c r="O90">
        <f t="shared" si="72"/>
        <v>89054.16</v>
      </c>
      <c r="P90">
        <f t="shared" si="73"/>
        <v>35085.839999999997</v>
      </c>
      <c r="Q90">
        <f t="shared" si="74"/>
        <v>0</v>
      </c>
      <c r="R90">
        <f t="shared" si="75"/>
        <v>0</v>
      </c>
      <c r="S90">
        <f t="shared" si="76"/>
        <v>53968.32</v>
      </c>
      <c r="T90">
        <f t="shared" si="77"/>
        <v>0</v>
      </c>
      <c r="U90">
        <f t="shared" si="78"/>
        <v>96</v>
      </c>
      <c r="V90">
        <f t="shared" si="79"/>
        <v>0</v>
      </c>
      <c r="W90">
        <f t="shared" si="80"/>
        <v>0</v>
      </c>
      <c r="X90">
        <f t="shared" si="81"/>
        <v>37777.82</v>
      </c>
      <c r="Y90">
        <f t="shared" si="82"/>
        <v>5396.83</v>
      </c>
      <c r="AA90">
        <v>-1</v>
      </c>
      <c r="AB90">
        <f t="shared" si="83"/>
        <v>29684.720000000001</v>
      </c>
      <c r="AC90">
        <f>ROUND(((ES90*2)),6)</f>
        <v>11695.28</v>
      </c>
      <c r="AD90">
        <f>ROUND(((((ET90*2))-((EU90*2)))+AE90),6)</f>
        <v>0</v>
      </c>
      <c r="AE90">
        <f>ROUND(((EU90*2)),6)</f>
        <v>0</v>
      </c>
      <c r="AF90">
        <f>ROUND(((EV90*2)),6)</f>
        <v>17989.439999999999</v>
      </c>
      <c r="AG90">
        <f t="shared" si="84"/>
        <v>0</v>
      </c>
      <c r="AH90">
        <f>((EW90*2))</f>
        <v>32</v>
      </c>
      <c r="AI90">
        <f>((EX90*2))</f>
        <v>0</v>
      </c>
      <c r="AJ90">
        <f t="shared" si="85"/>
        <v>0</v>
      </c>
      <c r="AK90">
        <v>14842.36</v>
      </c>
      <c r="AL90">
        <v>5847.64</v>
      </c>
      <c r="AM90">
        <v>0</v>
      </c>
      <c r="AN90">
        <v>0</v>
      </c>
      <c r="AO90">
        <v>8994.7199999999993</v>
      </c>
      <c r="AP90">
        <v>0</v>
      </c>
      <c r="AQ90">
        <v>16</v>
      </c>
      <c r="AR90">
        <v>0</v>
      </c>
      <c r="AS90">
        <v>0</v>
      </c>
      <c r="AT90">
        <v>70</v>
      </c>
      <c r="AU90">
        <v>10</v>
      </c>
      <c r="AV90">
        <v>1</v>
      </c>
      <c r="AW90">
        <v>1</v>
      </c>
      <c r="AZ90">
        <v>1</v>
      </c>
      <c r="BA90">
        <v>1</v>
      </c>
      <c r="BB90">
        <v>1</v>
      </c>
      <c r="BC90">
        <v>1</v>
      </c>
      <c r="BD90" t="s">
        <v>3</v>
      </c>
      <c r="BE90" t="s">
        <v>3</v>
      </c>
      <c r="BF90" t="s">
        <v>3</v>
      </c>
      <c r="BG90" t="s">
        <v>3</v>
      </c>
      <c r="BH90">
        <v>0</v>
      </c>
      <c r="BI90">
        <v>4</v>
      </c>
      <c r="BJ90" t="s">
        <v>153</v>
      </c>
      <c r="BM90">
        <v>0</v>
      </c>
      <c r="BN90">
        <v>0</v>
      </c>
      <c r="BO90" t="s">
        <v>3</v>
      </c>
      <c r="BP90">
        <v>0</v>
      </c>
      <c r="BQ90">
        <v>1</v>
      </c>
      <c r="BR90">
        <v>0</v>
      </c>
      <c r="BS90">
        <v>1</v>
      </c>
      <c r="BT90">
        <v>1</v>
      </c>
      <c r="BU90">
        <v>1</v>
      </c>
      <c r="BV90">
        <v>1</v>
      </c>
      <c r="BW90">
        <v>1</v>
      </c>
      <c r="BX90">
        <v>1</v>
      </c>
      <c r="BY90" t="s">
        <v>3</v>
      </c>
      <c r="BZ90">
        <v>70</v>
      </c>
      <c r="CA90">
        <v>10</v>
      </c>
      <c r="CB90" t="s">
        <v>3</v>
      </c>
      <c r="CE90">
        <v>0</v>
      </c>
      <c r="CF90">
        <v>0</v>
      </c>
      <c r="CG90">
        <v>0</v>
      </c>
      <c r="CM90">
        <v>0</v>
      </c>
      <c r="CN90" t="s">
        <v>3</v>
      </c>
      <c r="CO90">
        <v>0</v>
      </c>
      <c r="CP90">
        <f t="shared" si="86"/>
        <v>89054.16</v>
      </c>
      <c r="CQ90">
        <f t="shared" si="87"/>
        <v>11695.28</v>
      </c>
      <c r="CR90">
        <f>(((((ET90*2))*BB90-((EU90*2))*BS90)+AE90*BS90)*AV90)</f>
        <v>0</v>
      </c>
      <c r="CS90">
        <f t="shared" si="88"/>
        <v>0</v>
      </c>
      <c r="CT90">
        <f t="shared" si="89"/>
        <v>17989.439999999999</v>
      </c>
      <c r="CU90">
        <f t="shared" si="90"/>
        <v>0</v>
      </c>
      <c r="CV90">
        <f t="shared" si="91"/>
        <v>32</v>
      </c>
      <c r="CW90">
        <f t="shared" si="92"/>
        <v>0</v>
      </c>
      <c r="CX90">
        <f t="shared" si="93"/>
        <v>0</v>
      </c>
      <c r="CY90">
        <f t="shared" si="94"/>
        <v>37777.824000000001</v>
      </c>
      <c r="CZ90">
        <f t="shared" si="95"/>
        <v>5396.8319999999994</v>
      </c>
      <c r="DC90" t="s">
        <v>3</v>
      </c>
      <c r="DD90" t="s">
        <v>154</v>
      </c>
      <c r="DE90" t="s">
        <v>154</v>
      </c>
      <c r="DF90" t="s">
        <v>154</v>
      </c>
      <c r="DG90" t="s">
        <v>154</v>
      </c>
      <c r="DH90" t="s">
        <v>3</v>
      </c>
      <c r="DI90" t="s">
        <v>154</v>
      </c>
      <c r="DJ90" t="s">
        <v>154</v>
      </c>
      <c r="DK90" t="s">
        <v>3</v>
      </c>
      <c r="DL90" t="s">
        <v>3</v>
      </c>
      <c r="DM90" t="s">
        <v>3</v>
      </c>
      <c r="DN90">
        <v>0</v>
      </c>
      <c r="DO90">
        <v>0</v>
      </c>
      <c r="DP90">
        <v>1</v>
      </c>
      <c r="DQ90">
        <v>1</v>
      </c>
      <c r="DU90">
        <v>16987630</v>
      </c>
      <c r="DV90" t="s">
        <v>19</v>
      </c>
      <c r="DW90" t="s">
        <v>19</v>
      </c>
      <c r="DX90">
        <v>1</v>
      </c>
      <c r="DZ90" t="s">
        <v>3</v>
      </c>
      <c r="EA90" t="s">
        <v>3</v>
      </c>
      <c r="EB90" t="s">
        <v>3</v>
      </c>
      <c r="EC90" t="s">
        <v>3</v>
      </c>
      <c r="EE90">
        <v>1441815344</v>
      </c>
      <c r="EF90">
        <v>1</v>
      </c>
      <c r="EG90" t="s">
        <v>21</v>
      </c>
      <c r="EH90">
        <v>0</v>
      </c>
      <c r="EI90" t="s">
        <v>3</v>
      </c>
      <c r="EJ90">
        <v>4</v>
      </c>
      <c r="EK90">
        <v>0</v>
      </c>
      <c r="EL90" t="s">
        <v>22</v>
      </c>
      <c r="EM90" t="s">
        <v>23</v>
      </c>
      <c r="EO90" t="s">
        <v>3</v>
      </c>
      <c r="EQ90">
        <v>1024</v>
      </c>
      <c r="ER90">
        <v>14842.36</v>
      </c>
      <c r="ES90">
        <v>5847.64</v>
      </c>
      <c r="ET90">
        <v>0</v>
      </c>
      <c r="EU90">
        <v>0</v>
      </c>
      <c r="EV90">
        <v>8994.7199999999993</v>
      </c>
      <c r="EW90">
        <v>16</v>
      </c>
      <c r="EX90">
        <v>0</v>
      </c>
      <c r="EY90">
        <v>0</v>
      </c>
      <c r="FQ90">
        <v>0</v>
      </c>
      <c r="FR90">
        <f t="shared" si="96"/>
        <v>0</v>
      </c>
      <c r="FS90">
        <v>0</v>
      </c>
      <c r="FX90">
        <v>70</v>
      </c>
      <c r="FY90">
        <v>10</v>
      </c>
      <c r="GA90" t="s">
        <v>3</v>
      </c>
      <c r="GD90">
        <v>0</v>
      </c>
      <c r="GF90">
        <v>-648984803</v>
      </c>
      <c r="GG90">
        <v>2</v>
      </c>
      <c r="GH90">
        <v>1</v>
      </c>
      <c r="GI90">
        <v>-2</v>
      </c>
      <c r="GJ90">
        <v>0</v>
      </c>
      <c r="GK90">
        <f>ROUND(R90*(R12)/100,2)</f>
        <v>0</v>
      </c>
      <c r="GL90">
        <f t="shared" si="97"/>
        <v>0</v>
      </c>
      <c r="GM90">
        <f t="shared" si="98"/>
        <v>132228.81</v>
      </c>
      <c r="GN90">
        <f t="shared" si="99"/>
        <v>0</v>
      </c>
      <c r="GO90">
        <f t="shared" si="100"/>
        <v>0</v>
      </c>
      <c r="GP90">
        <f t="shared" si="101"/>
        <v>132228.81</v>
      </c>
      <c r="GR90">
        <v>0</v>
      </c>
      <c r="GS90">
        <v>3</v>
      </c>
      <c r="GT90">
        <v>0</v>
      </c>
      <c r="GU90" t="s">
        <v>3</v>
      </c>
      <c r="GV90">
        <f t="shared" si="102"/>
        <v>0</v>
      </c>
      <c r="GW90">
        <v>1</v>
      </c>
      <c r="GX90">
        <f t="shared" si="103"/>
        <v>0</v>
      </c>
      <c r="HA90">
        <v>0</v>
      </c>
      <c r="HB90">
        <v>0</v>
      </c>
      <c r="HC90">
        <f t="shared" si="104"/>
        <v>0</v>
      </c>
      <c r="HE90" t="s">
        <v>3</v>
      </c>
      <c r="HF90" t="s">
        <v>3</v>
      </c>
      <c r="HM90" t="s">
        <v>3</v>
      </c>
      <c r="HN90" t="s">
        <v>3</v>
      </c>
      <c r="HO90" t="s">
        <v>3</v>
      </c>
      <c r="HP90" t="s">
        <v>3</v>
      </c>
      <c r="HQ90" t="s">
        <v>3</v>
      </c>
      <c r="IK90">
        <v>0</v>
      </c>
    </row>
    <row r="91" spans="1:245" x14ac:dyDescent="0.2">
      <c r="A91">
        <v>17</v>
      </c>
      <c r="B91">
        <v>1</v>
      </c>
      <c r="D91">
        <f>ROW(EtalonRes!A57)</f>
        <v>57</v>
      </c>
      <c r="E91" t="s">
        <v>3</v>
      </c>
      <c r="F91" t="s">
        <v>155</v>
      </c>
      <c r="G91" t="s">
        <v>156</v>
      </c>
      <c r="H91" t="s">
        <v>19</v>
      </c>
      <c r="I91">
        <v>4</v>
      </c>
      <c r="J91">
        <v>0</v>
      </c>
      <c r="K91">
        <v>4</v>
      </c>
      <c r="O91">
        <f t="shared" si="72"/>
        <v>7117.36</v>
      </c>
      <c r="P91">
        <f t="shared" si="73"/>
        <v>0</v>
      </c>
      <c r="Q91">
        <f t="shared" si="74"/>
        <v>3127.2</v>
      </c>
      <c r="R91">
        <f t="shared" si="75"/>
        <v>1982.88</v>
      </c>
      <c r="S91">
        <f t="shared" si="76"/>
        <v>3990.16</v>
      </c>
      <c r="T91">
        <f t="shared" si="77"/>
        <v>0</v>
      </c>
      <c r="U91">
        <f t="shared" si="78"/>
        <v>6.56</v>
      </c>
      <c r="V91">
        <f t="shared" si="79"/>
        <v>0</v>
      </c>
      <c r="W91">
        <f t="shared" si="80"/>
        <v>0</v>
      </c>
      <c r="X91">
        <f t="shared" si="81"/>
        <v>2793.11</v>
      </c>
      <c r="Y91">
        <f t="shared" si="82"/>
        <v>399.02</v>
      </c>
      <c r="AA91">
        <v>-1</v>
      </c>
      <c r="AB91">
        <f t="shared" si="83"/>
        <v>1779.34</v>
      </c>
      <c r="AC91">
        <f>ROUND(((ES91*2)),6)</f>
        <v>0</v>
      </c>
      <c r="AD91">
        <f>ROUND(((((ET91*2))-((EU91*2)))+AE91),6)</f>
        <v>781.8</v>
      </c>
      <c r="AE91">
        <f>ROUND(((EU91*2)),6)</f>
        <v>495.72</v>
      </c>
      <c r="AF91">
        <f>ROUND(((EV91*2)),6)</f>
        <v>997.54</v>
      </c>
      <c r="AG91">
        <f t="shared" si="84"/>
        <v>0</v>
      </c>
      <c r="AH91">
        <f>((EW91*2))</f>
        <v>1.64</v>
      </c>
      <c r="AI91">
        <f>((EX91*2))</f>
        <v>0</v>
      </c>
      <c r="AJ91">
        <f t="shared" si="85"/>
        <v>0</v>
      </c>
      <c r="AK91">
        <v>889.67</v>
      </c>
      <c r="AL91">
        <v>0</v>
      </c>
      <c r="AM91">
        <v>390.9</v>
      </c>
      <c r="AN91">
        <v>247.86</v>
      </c>
      <c r="AO91">
        <v>498.77</v>
      </c>
      <c r="AP91">
        <v>0</v>
      </c>
      <c r="AQ91">
        <v>0.82</v>
      </c>
      <c r="AR91">
        <v>0</v>
      </c>
      <c r="AS91">
        <v>0</v>
      </c>
      <c r="AT91">
        <v>70</v>
      </c>
      <c r="AU91">
        <v>10</v>
      </c>
      <c r="AV91">
        <v>1</v>
      </c>
      <c r="AW91">
        <v>1</v>
      </c>
      <c r="AZ91">
        <v>1</v>
      </c>
      <c r="BA91">
        <v>1</v>
      </c>
      <c r="BB91">
        <v>1</v>
      </c>
      <c r="BC91">
        <v>1</v>
      </c>
      <c r="BD91" t="s">
        <v>3</v>
      </c>
      <c r="BE91" t="s">
        <v>3</v>
      </c>
      <c r="BF91" t="s">
        <v>3</v>
      </c>
      <c r="BG91" t="s">
        <v>3</v>
      </c>
      <c r="BH91">
        <v>0</v>
      </c>
      <c r="BI91">
        <v>4</v>
      </c>
      <c r="BJ91" t="s">
        <v>157</v>
      </c>
      <c r="BM91">
        <v>0</v>
      </c>
      <c r="BN91">
        <v>0</v>
      </c>
      <c r="BO91" t="s">
        <v>3</v>
      </c>
      <c r="BP91">
        <v>0</v>
      </c>
      <c r="BQ91">
        <v>1</v>
      </c>
      <c r="BR91">
        <v>0</v>
      </c>
      <c r="BS91">
        <v>1</v>
      </c>
      <c r="BT91">
        <v>1</v>
      </c>
      <c r="BU91">
        <v>1</v>
      </c>
      <c r="BV91">
        <v>1</v>
      </c>
      <c r="BW91">
        <v>1</v>
      </c>
      <c r="BX91">
        <v>1</v>
      </c>
      <c r="BY91" t="s">
        <v>3</v>
      </c>
      <c r="BZ91">
        <v>70</v>
      </c>
      <c r="CA91">
        <v>10</v>
      </c>
      <c r="CB91" t="s">
        <v>3</v>
      </c>
      <c r="CE91">
        <v>0</v>
      </c>
      <c r="CF91">
        <v>0</v>
      </c>
      <c r="CG91">
        <v>0</v>
      </c>
      <c r="CM91">
        <v>0</v>
      </c>
      <c r="CN91" t="s">
        <v>3</v>
      </c>
      <c r="CO91">
        <v>0</v>
      </c>
      <c r="CP91">
        <f t="shared" si="86"/>
        <v>7117.36</v>
      </c>
      <c r="CQ91">
        <f t="shared" si="87"/>
        <v>0</v>
      </c>
      <c r="CR91">
        <f>(((((ET91*2))*BB91-((EU91*2))*BS91)+AE91*BS91)*AV91)</f>
        <v>781.8</v>
      </c>
      <c r="CS91">
        <f t="shared" si="88"/>
        <v>495.72</v>
      </c>
      <c r="CT91">
        <f t="shared" si="89"/>
        <v>997.54</v>
      </c>
      <c r="CU91">
        <f t="shared" si="90"/>
        <v>0</v>
      </c>
      <c r="CV91">
        <f t="shared" si="91"/>
        <v>1.64</v>
      </c>
      <c r="CW91">
        <f t="shared" si="92"/>
        <v>0</v>
      </c>
      <c r="CX91">
        <f t="shared" si="93"/>
        <v>0</v>
      </c>
      <c r="CY91">
        <f t="shared" si="94"/>
        <v>2793.1120000000001</v>
      </c>
      <c r="CZ91">
        <f t="shared" si="95"/>
        <v>399.01599999999996</v>
      </c>
      <c r="DC91" t="s">
        <v>3</v>
      </c>
      <c r="DD91" t="s">
        <v>158</v>
      </c>
      <c r="DE91" t="s">
        <v>158</v>
      </c>
      <c r="DF91" t="s">
        <v>158</v>
      </c>
      <c r="DG91" t="s">
        <v>158</v>
      </c>
      <c r="DH91" t="s">
        <v>3</v>
      </c>
      <c r="DI91" t="s">
        <v>158</v>
      </c>
      <c r="DJ91" t="s">
        <v>158</v>
      </c>
      <c r="DK91" t="s">
        <v>3</v>
      </c>
      <c r="DL91" t="s">
        <v>3</v>
      </c>
      <c r="DM91" t="s">
        <v>3</v>
      </c>
      <c r="DN91">
        <v>0</v>
      </c>
      <c r="DO91">
        <v>0</v>
      </c>
      <c r="DP91">
        <v>1</v>
      </c>
      <c r="DQ91">
        <v>1</v>
      </c>
      <c r="DU91">
        <v>16987630</v>
      </c>
      <c r="DV91" t="s">
        <v>19</v>
      </c>
      <c r="DW91" t="s">
        <v>19</v>
      </c>
      <c r="DX91">
        <v>1</v>
      </c>
      <c r="DZ91" t="s">
        <v>3</v>
      </c>
      <c r="EA91" t="s">
        <v>3</v>
      </c>
      <c r="EB91" t="s">
        <v>3</v>
      </c>
      <c r="EC91" t="s">
        <v>3</v>
      </c>
      <c r="EE91">
        <v>1441815344</v>
      </c>
      <c r="EF91">
        <v>1</v>
      </c>
      <c r="EG91" t="s">
        <v>21</v>
      </c>
      <c r="EH91">
        <v>0</v>
      </c>
      <c r="EI91" t="s">
        <v>3</v>
      </c>
      <c r="EJ91">
        <v>4</v>
      </c>
      <c r="EK91">
        <v>0</v>
      </c>
      <c r="EL91" t="s">
        <v>22</v>
      </c>
      <c r="EM91" t="s">
        <v>23</v>
      </c>
      <c r="EO91" t="s">
        <v>3</v>
      </c>
      <c r="EQ91">
        <v>1024</v>
      </c>
      <c r="ER91">
        <v>889.67</v>
      </c>
      <c r="ES91">
        <v>0</v>
      </c>
      <c r="ET91">
        <v>390.9</v>
      </c>
      <c r="EU91">
        <v>247.86</v>
      </c>
      <c r="EV91">
        <v>498.77</v>
      </c>
      <c r="EW91">
        <v>0.82</v>
      </c>
      <c r="EX91">
        <v>0</v>
      </c>
      <c r="EY91">
        <v>0</v>
      </c>
      <c r="FQ91">
        <v>0</v>
      </c>
      <c r="FR91">
        <f t="shared" si="96"/>
        <v>0</v>
      </c>
      <c r="FS91">
        <v>0</v>
      </c>
      <c r="FX91">
        <v>70</v>
      </c>
      <c r="FY91">
        <v>10</v>
      </c>
      <c r="GA91" t="s">
        <v>3</v>
      </c>
      <c r="GD91">
        <v>0</v>
      </c>
      <c r="GF91">
        <v>1446519209</v>
      </c>
      <c r="GG91">
        <v>2</v>
      </c>
      <c r="GH91">
        <v>1</v>
      </c>
      <c r="GI91">
        <v>-2</v>
      </c>
      <c r="GJ91">
        <v>0</v>
      </c>
      <c r="GK91">
        <f>ROUND(R91*(R12)/100,2)</f>
        <v>2141.5100000000002</v>
      </c>
      <c r="GL91">
        <f t="shared" si="97"/>
        <v>0</v>
      </c>
      <c r="GM91">
        <f t="shared" si="98"/>
        <v>12451</v>
      </c>
      <c r="GN91">
        <f t="shared" si="99"/>
        <v>0</v>
      </c>
      <c r="GO91">
        <f t="shared" si="100"/>
        <v>0</v>
      </c>
      <c r="GP91">
        <f t="shared" si="101"/>
        <v>12451</v>
      </c>
      <c r="GR91">
        <v>0</v>
      </c>
      <c r="GS91">
        <v>3</v>
      </c>
      <c r="GT91">
        <v>0</v>
      </c>
      <c r="GU91" t="s">
        <v>3</v>
      </c>
      <c r="GV91">
        <f t="shared" si="102"/>
        <v>0</v>
      </c>
      <c r="GW91">
        <v>1</v>
      </c>
      <c r="GX91">
        <f t="shared" si="103"/>
        <v>0</v>
      </c>
      <c r="HA91">
        <v>0</v>
      </c>
      <c r="HB91">
        <v>0</v>
      </c>
      <c r="HC91">
        <f t="shared" si="104"/>
        <v>0</v>
      </c>
      <c r="HE91" t="s">
        <v>3</v>
      </c>
      <c r="HF91" t="s">
        <v>3</v>
      </c>
      <c r="HM91" t="s">
        <v>3</v>
      </c>
      <c r="HN91" t="s">
        <v>3</v>
      </c>
      <c r="HO91" t="s">
        <v>3</v>
      </c>
      <c r="HP91" t="s">
        <v>3</v>
      </c>
      <c r="HQ91" t="s">
        <v>3</v>
      </c>
      <c r="IK91">
        <v>0</v>
      </c>
    </row>
    <row r="92" spans="1:245" x14ac:dyDescent="0.2">
      <c r="A92">
        <v>17</v>
      </c>
      <c r="B92">
        <v>1</v>
      </c>
      <c r="D92">
        <f>ROW(EtalonRes!A59)</f>
        <v>59</v>
      </c>
      <c r="E92" t="s">
        <v>3</v>
      </c>
      <c r="F92" t="s">
        <v>159</v>
      </c>
      <c r="G92" t="s">
        <v>160</v>
      </c>
      <c r="H92" t="s">
        <v>26</v>
      </c>
      <c r="I92">
        <f>ROUND(4/10,9)</f>
        <v>0.4</v>
      </c>
      <c r="J92">
        <v>0</v>
      </c>
      <c r="K92">
        <f>ROUND(4/10,9)</f>
        <v>0.4</v>
      </c>
      <c r="O92">
        <f t="shared" si="72"/>
        <v>375.68</v>
      </c>
      <c r="P92">
        <f t="shared" si="73"/>
        <v>0.25</v>
      </c>
      <c r="Q92">
        <f t="shared" si="74"/>
        <v>0</v>
      </c>
      <c r="R92">
        <f t="shared" si="75"/>
        <v>0</v>
      </c>
      <c r="S92">
        <f t="shared" si="76"/>
        <v>375.43</v>
      </c>
      <c r="T92">
        <f t="shared" si="77"/>
        <v>0</v>
      </c>
      <c r="U92">
        <f t="shared" si="78"/>
        <v>0.6080000000000001</v>
      </c>
      <c r="V92">
        <f t="shared" si="79"/>
        <v>0</v>
      </c>
      <c r="W92">
        <f t="shared" si="80"/>
        <v>0</v>
      </c>
      <c r="X92">
        <f t="shared" si="81"/>
        <v>262.8</v>
      </c>
      <c r="Y92">
        <f t="shared" si="82"/>
        <v>37.54</v>
      </c>
      <c r="AA92">
        <v>-1</v>
      </c>
      <c r="AB92">
        <f t="shared" si="83"/>
        <v>939.21</v>
      </c>
      <c r="AC92">
        <f>ROUND((ES92),6)</f>
        <v>0.63</v>
      </c>
      <c r="AD92">
        <f>ROUND((((ET92)-(EU92))+AE92),6)</f>
        <v>0</v>
      </c>
      <c r="AE92">
        <f>ROUND((EU92),6)</f>
        <v>0</v>
      </c>
      <c r="AF92">
        <f>ROUND((EV92),6)</f>
        <v>938.58</v>
      </c>
      <c r="AG92">
        <f t="shared" si="84"/>
        <v>0</v>
      </c>
      <c r="AH92">
        <f>(EW92)</f>
        <v>1.52</v>
      </c>
      <c r="AI92">
        <f>(EX92)</f>
        <v>0</v>
      </c>
      <c r="AJ92">
        <f t="shared" si="85"/>
        <v>0</v>
      </c>
      <c r="AK92">
        <v>939.21</v>
      </c>
      <c r="AL92">
        <v>0.63</v>
      </c>
      <c r="AM92">
        <v>0</v>
      </c>
      <c r="AN92">
        <v>0</v>
      </c>
      <c r="AO92">
        <v>938.58</v>
      </c>
      <c r="AP92">
        <v>0</v>
      </c>
      <c r="AQ92">
        <v>1.52</v>
      </c>
      <c r="AR92">
        <v>0</v>
      </c>
      <c r="AS92">
        <v>0</v>
      </c>
      <c r="AT92">
        <v>70</v>
      </c>
      <c r="AU92">
        <v>10</v>
      </c>
      <c r="AV92">
        <v>1</v>
      </c>
      <c r="AW92">
        <v>1</v>
      </c>
      <c r="AZ92">
        <v>1</v>
      </c>
      <c r="BA92">
        <v>1</v>
      </c>
      <c r="BB92">
        <v>1</v>
      </c>
      <c r="BC92">
        <v>1</v>
      </c>
      <c r="BD92" t="s">
        <v>3</v>
      </c>
      <c r="BE92" t="s">
        <v>3</v>
      </c>
      <c r="BF92" t="s">
        <v>3</v>
      </c>
      <c r="BG92" t="s">
        <v>3</v>
      </c>
      <c r="BH92">
        <v>0</v>
      </c>
      <c r="BI92">
        <v>4</v>
      </c>
      <c r="BJ92" t="s">
        <v>161</v>
      </c>
      <c r="BM92">
        <v>0</v>
      </c>
      <c r="BN92">
        <v>0</v>
      </c>
      <c r="BO92" t="s">
        <v>3</v>
      </c>
      <c r="BP92">
        <v>0</v>
      </c>
      <c r="BQ92">
        <v>1</v>
      </c>
      <c r="BR92">
        <v>0</v>
      </c>
      <c r="BS92">
        <v>1</v>
      </c>
      <c r="BT92">
        <v>1</v>
      </c>
      <c r="BU92">
        <v>1</v>
      </c>
      <c r="BV92">
        <v>1</v>
      </c>
      <c r="BW92">
        <v>1</v>
      </c>
      <c r="BX92">
        <v>1</v>
      </c>
      <c r="BY92" t="s">
        <v>3</v>
      </c>
      <c r="BZ92">
        <v>70</v>
      </c>
      <c r="CA92">
        <v>10</v>
      </c>
      <c r="CB92" t="s">
        <v>3</v>
      </c>
      <c r="CE92">
        <v>0</v>
      </c>
      <c r="CF92">
        <v>0</v>
      </c>
      <c r="CG92">
        <v>0</v>
      </c>
      <c r="CM92">
        <v>0</v>
      </c>
      <c r="CN92" t="s">
        <v>3</v>
      </c>
      <c r="CO92">
        <v>0</v>
      </c>
      <c r="CP92">
        <f t="shared" si="86"/>
        <v>375.68</v>
      </c>
      <c r="CQ92">
        <f t="shared" si="87"/>
        <v>0.63</v>
      </c>
      <c r="CR92">
        <f>((((ET92)*BB92-(EU92)*BS92)+AE92*BS92)*AV92)</f>
        <v>0</v>
      </c>
      <c r="CS92">
        <f t="shared" si="88"/>
        <v>0</v>
      </c>
      <c r="CT92">
        <f t="shared" si="89"/>
        <v>938.58</v>
      </c>
      <c r="CU92">
        <f t="shared" si="90"/>
        <v>0</v>
      </c>
      <c r="CV92">
        <f t="shared" si="91"/>
        <v>1.52</v>
      </c>
      <c r="CW92">
        <f t="shared" si="92"/>
        <v>0</v>
      </c>
      <c r="CX92">
        <f t="shared" si="93"/>
        <v>0</v>
      </c>
      <c r="CY92">
        <f t="shared" si="94"/>
        <v>262.80100000000004</v>
      </c>
      <c r="CZ92">
        <f t="shared" si="95"/>
        <v>37.542999999999999</v>
      </c>
      <c r="DC92" t="s">
        <v>3</v>
      </c>
      <c r="DD92" t="s">
        <v>3</v>
      </c>
      <c r="DE92" t="s">
        <v>3</v>
      </c>
      <c r="DF92" t="s">
        <v>3</v>
      </c>
      <c r="DG92" t="s">
        <v>3</v>
      </c>
      <c r="DH92" t="s">
        <v>3</v>
      </c>
      <c r="DI92" t="s">
        <v>3</v>
      </c>
      <c r="DJ92" t="s">
        <v>3</v>
      </c>
      <c r="DK92" t="s">
        <v>3</v>
      </c>
      <c r="DL92" t="s">
        <v>3</v>
      </c>
      <c r="DM92" t="s">
        <v>3</v>
      </c>
      <c r="DN92">
        <v>0</v>
      </c>
      <c r="DO92">
        <v>0</v>
      </c>
      <c r="DP92">
        <v>1</v>
      </c>
      <c r="DQ92">
        <v>1</v>
      </c>
      <c r="DU92">
        <v>16987630</v>
      </c>
      <c r="DV92" t="s">
        <v>26</v>
      </c>
      <c r="DW92" t="s">
        <v>26</v>
      </c>
      <c r="DX92">
        <v>10</v>
      </c>
      <c r="DZ92" t="s">
        <v>3</v>
      </c>
      <c r="EA92" t="s">
        <v>3</v>
      </c>
      <c r="EB92" t="s">
        <v>3</v>
      </c>
      <c r="EC92" t="s">
        <v>3</v>
      </c>
      <c r="EE92">
        <v>1441815344</v>
      </c>
      <c r="EF92">
        <v>1</v>
      </c>
      <c r="EG92" t="s">
        <v>21</v>
      </c>
      <c r="EH92">
        <v>0</v>
      </c>
      <c r="EI92" t="s">
        <v>3</v>
      </c>
      <c r="EJ92">
        <v>4</v>
      </c>
      <c r="EK92">
        <v>0</v>
      </c>
      <c r="EL92" t="s">
        <v>22</v>
      </c>
      <c r="EM92" t="s">
        <v>23</v>
      </c>
      <c r="EO92" t="s">
        <v>3</v>
      </c>
      <c r="EQ92">
        <v>1024</v>
      </c>
      <c r="ER92">
        <v>939.21</v>
      </c>
      <c r="ES92">
        <v>0.63</v>
      </c>
      <c r="ET92">
        <v>0</v>
      </c>
      <c r="EU92">
        <v>0</v>
      </c>
      <c r="EV92">
        <v>938.58</v>
      </c>
      <c r="EW92">
        <v>1.52</v>
      </c>
      <c r="EX92">
        <v>0</v>
      </c>
      <c r="EY92">
        <v>0</v>
      </c>
      <c r="FQ92">
        <v>0</v>
      </c>
      <c r="FR92">
        <f t="shared" si="96"/>
        <v>0</v>
      </c>
      <c r="FS92">
        <v>0</v>
      </c>
      <c r="FX92">
        <v>70</v>
      </c>
      <c r="FY92">
        <v>10</v>
      </c>
      <c r="GA92" t="s">
        <v>3</v>
      </c>
      <c r="GD92">
        <v>0</v>
      </c>
      <c r="GF92">
        <v>923339554</v>
      </c>
      <c r="GG92">
        <v>2</v>
      </c>
      <c r="GH92">
        <v>1</v>
      </c>
      <c r="GI92">
        <v>-2</v>
      </c>
      <c r="GJ92">
        <v>0</v>
      </c>
      <c r="GK92">
        <f>ROUND(R92*(R12)/100,2)</f>
        <v>0</v>
      </c>
      <c r="GL92">
        <f t="shared" si="97"/>
        <v>0</v>
      </c>
      <c r="GM92">
        <f t="shared" si="98"/>
        <v>676.02</v>
      </c>
      <c r="GN92">
        <f t="shared" si="99"/>
        <v>0</v>
      </c>
      <c r="GO92">
        <f t="shared" si="100"/>
        <v>0</v>
      </c>
      <c r="GP92">
        <f t="shared" si="101"/>
        <v>676.02</v>
      </c>
      <c r="GR92">
        <v>0</v>
      </c>
      <c r="GS92">
        <v>3</v>
      </c>
      <c r="GT92">
        <v>0</v>
      </c>
      <c r="GU92" t="s">
        <v>3</v>
      </c>
      <c r="GV92">
        <f t="shared" si="102"/>
        <v>0</v>
      </c>
      <c r="GW92">
        <v>1</v>
      </c>
      <c r="GX92">
        <f t="shared" si="103"/>
        <v>0</v>
      </c>
      <c r="HA92">
        <v>0</v>
      </c>
      <c r="HB92">
        <v>0</v>
      </c>
      <c r="HC92">
        <f t="shared" si="104"/>
        <v>0</v>
      </c>
      <c r="HE92" t="s">
        <v>3</v>
      </c>
      <c r="HF92" t="s">
        <v>3</v>
      </c>
      <c r="HM92" t="s">
        <v>3</v>
      </c>
      <c r="HN92" t="s">
        <v>3</v>
      </c>
      <c r="HO92" t="s">
        <v>3</v>
      </c>
      <c r="HP92" t="s">
        <v>3</v>
      </c>
      <c r="HQ92" t="s">
        <v>3</v>
      </c>
      <c r="IK92">
        <v>0</v>
      </c>
    </row>
    <row r="93" spans="1:245" x14ac:dyDescent="0.2">
      <c r="A93">
        <v>17</v>
      </c>
      <c r="B93">
        <v>1</v>
      </c>
      <c r="D93">
        <f>ROW(EtalonRes!A62)</f>
        <v>62</v>
      </c>
      <c r="E93" t="s">
        <v>3</v>
      </c>
      <c r="F93" t="s">
        <v>162</v>
      </c>
      <c r="G93" t="s">
        <v>163</v>
      </c>
      <c r="H93" t="s">
        <v>164</v>
      </c>
      <c r="I93">
        <f>ROUND(20/100,9)</f>
        <v>0.2</v>
      </c>
      <c r="J93">
        <v>0</v>
      </c>
      <c r="K93">
        <f>ROUND(20/100,9)</f>
        <v>0.2</v>
      </c>
      <c r="O93">
        <f t="shared" si="72"/>
        <v>1581.43</v>
      </c>
      <c r="P93">
        <f t="shared" si="73"/>
        <v>78.11</v>
      </c>
      <c r="Q93">
        <f t="shared" si="74"/>
        <v>0</v>
      </c>
      <c r="R93">
        <f t="shared" si="75"/>
        <v>0</v>
      </c>
      <c r="S93">
        <f t="shared" si="76"/>
        <v>1503.32</v>
      </c>
      <c r="T93">
        <f t="shared" si="77"/>
        <v>0</v>
      </c>
      <c r="U93">
        <f t="shared" si="78"/>
        <v>2.9660000000000002</v>
      </c>
      <c r="V93">
        <f t="shared" si="79"/>
        <v>0</v>
      </c>
      <c r="W93">
        <f t="shared" si="80"/>
        <v>0</v>
      </c>
      <c r="X93">
        <f t="shared" si="81"/>
        <v>1052.32</v>
      </c>
      <c r="Y93">
        <f t="shared" si="82"/>
        <v>150.33000000000001</v>
      </c>
      <c r="AA93">
        <v>-1</v>
      </c>
      <c r="AB93">
        <f t="shared" si="83"/>
        <v>7907.16</v>
      </c>
      <c r="AC93">
        <f>ROUND((ES93),6)</f>
        <v>390.57</v>
      </c>
      <c r="AD93">
        <f>ROUND((((ET93)-(EU93))+AE93),6)</f>
        <v>0</v>
      </c>
      <c r="AE93">
        <f>ROUND((EU93),6)</f>
        <v>0</v>
      </c>
      <c r="AF93">
        <f>ROUND((EV93),6)</f>
        <v>7516.59</v>
      </c>
      <c r="AG93">
        <f t="shared" si="84"/>
        <v>0</v>
      </c>
      <c r="AH93">
        <f>(EW93)</f>
        <v>14.83</v>
      </c>
      <c r="AI93">
        <f>(EX93)</f>
        <v>0</v>
      </c>
      <c r="AJ93">
        <f t="shared" si="85"/>
        <v>0</v>
      </c>
      <c r="AK93">
        <v>7907.16</v>
      </c>
      <c r="AL93">
        <v>390.57</v>
      </c>
      <c r="AM93">
        <v>0</v>
      </c>
      <c r="AN93">
        <v>0</v>
      </c>
      <c r="AO93">
        <v>7516.59</v>
      </c>
      <c r="AP93">
        <v>0</v>
      </c>
      <c r="AQ93">
        <v>14.83</v>
      </c>
      <c r="AR93">
        <v>0</v>
      </c>
      <c r="AS93">
        <v>0</v>
      </c>
      <c r="AT93">
        <v>70</v>
      </c>
      <c r="AU93">
        <v>10</v>
      </c>
      <c r="AV93">
        <v>1</v>
      </c>
      <c r="AW93">
        <v>1</v>
      </c>
      <c r="AZ93">
        <v>1</v>
      </c>
      <c r="BA93">
        <v>1</v>
      </c>
      <c r="BB93">
        <v>1</v>
      </c>
      <c r="BC93">
        <v>1</v>
      </c>
      <c r="BD93" t="s">
        <v>3</v>
      </c>
      <c r="BE93" t="s">
        <v>3</v>
      </c>
      <c r="BF93" t="s">
        <v>3</v>
      </c>
      <c r="BG93" t="s">
        <v>3</v>
      </c>
      <c r="BH93">
        <v>0</v>
      </c>
      <c r="BI93">
        <v>4</v>
      </c>
      <c r="BJ93" t="s">
        <v>165</v>
      </c>
      <c r="BM93">
        <v>0</v>
      </c>
      <c r="BN93">
        <v>0</v>
      </c>
      <c r="BO93" t="s">
        <v>3</v>
      </c>
      <c r="BP93">
        <v>0</v>
      </c>
      <c r="BQ93">
        <v>1</v>
      </c>
      <c r="BR93">
        <v>0</v>
      </c>
      <c r="BS93">
        <v>1</v>
      </c>
      <c r="BT93">
        <v>1</v>
      </c>
      <c r="BU93">
        <v>1</v>
      </c>
      <c r="BV93">
        <v>1</v>
      </c>
      <c r="BW93">
        <v>1</v>
      </c>
      <c r="BX93">
        <v>1</v>
      </c>
      <c r="BY93" t="s">
        <v>3</v>
      </c>
      <c r="BZ93">
        <v>70</v>
      </c>
      <c r="CA93">
        <v>10</v>
      </c>
      <c r="CB93" t="s">
        <v>3</v>
      </c>
      <c r="CE93">
        <v>0</v>
      </c>
      <c r="CF93">
        <v>0</v>
      </c>
      <c r="CG93">
        <v>0</v>
      </c>
      <c r="CM93">
        <v>0</v>
      </c>
      <c r="CN93" t="s">
        <v>3</v>
      </c>
      <c r="CO93">
        <v>0</v>
      </c>
      <c r="CP93">
        <f t="shared" si="86"/>
        <v>1581.4299999999998</v>
      </c>
      <c r="CQ93">
        <f t="shared" si="87"/>
        <v>390.57</v>
      </c>
      <c r="CR93">
        <f>((((ET93)*BB93-(EU93)*BS93)+AE93*BS93)*AV93)</f>
        <v>0</v>
      </c>
      <c r="CS93">
        <f t="shared" si="88"/>
        <v>0</v>
      </c>
      <c r="CT93">
        <f t="shared" si="89"/>
        <v>7516.59</v>
      </c>
      <c r="CU93">
        <f t="shared" si="90"/>
        <v>0</v>
      </c>
      <c r="CV93">
        <f t="shared" si="91"/>
        <v>14.83</v>
      </c>
      <c r="CW93">
        <f t="shared" si="92"/>
        <v>0</v>
      </c>
      <c r="CX93">
        <f t="shared" si="93"/>
        <v>0</v>
      </c>
      <c r="CY93">
        <f t="shared" si="94"/>
        <v>1052.3239999999998</v>
      </c>
      <c r="CZ93">
        <f t="shared" si="95"/>
        <v>150.33199999999999</v>
      </c>
      <c r="DC93" t="s">
        <v>3</v>
      </c>
      <c r="DD93" t="s">
        <v>3</v>
      </c>
      <c r="DE93" t="s">
        <v>3</v>
      </c>
      <c r="DF93" t="s">
        <v>3</v>
      </c>
      <c r="DG93" t="s">
        <v>3</v>
      </c>
      <c r="DH93" t="s">
        <v>3</v>
      </c>
      <c r="DI93" t="s">
        <v>3</v>
      </c>
      <c r="DJ93" t="s">
        <v>3</v>
      </c>
      <c r="DK93" t="s">
        <v>3</v>
      </c>
      <c r="DL93" t="s">
        <v>3</v>
      </c>
      <c r="DM93" t="s">
        <v>3</v>
      </c>
      <c r="DN93">
        <v>0</v>
      </c>
      <c r="DO93">
        <v>0</v>
      </c>
      <c r="DP93">
        <v>1</v>
      </c>
      <c r="DQ93">
        <v>1</v>
      </c>
      <c r="DU93">
        <v>16987630</v>
      </c>
      <c r="DV93" t="s">
        <v>164</v>
      </c>
      <c r="DW93" t="s">
        <v>164</v>
      </c>
      <c r="DX93">
        <v>100</v>
      </c>
      <c r="DZ93" t="s">
        <v>3</v>
      </c>
      <c r="EA93" t="s">
        <v>3</v>
      </c>
      <c r="EB93" t="s">
        <v>3</v>
      </c>
      <c r="EC93" t="s">
        <v>3</v>
      </c>
      <c r="EE93">
        <v>1441815344</v>
      </c>
      <c r="EF93">
        <v>1</v>
      </c>
      <c r="EG93" t="s">
        <v>21</v>
      </c>
      <c r="EH93">
        <v>0</v>
      </c>
      <c r="EI93" t="s">
        <v>3</v>
      </c>
      <c r="EJ93">
        <v>4</v>
      </c>
      <c r="EK93">
        <v>0</v>
      </c>
      <c r="EL93" t="s">
        <v>22</v>
      </c>
      <c r="EM93" t="s">
        <v>23</v>
      </c>
      <c r="EO93" t="s">
        <v>3</v>
      </c>
      <c r="EQ93">
        <v>1024</v>
      </c>
      <c r="ER93">
        <v>7907.16</v>
      </c>
      <c r="ES93">
        <v>390.57</v>
      </c>
      <c r="ET93">
        <v>0</v>
      </c>
      <c r="EU93">
        <v>0</v>
      </c>
      <c r="EV93">
        <v>7516.59</v>
      </c>
      <c r="EW93">
        <v>14.83</v>
      </c>
      <c r="EX93">
        <v>0</v>
      </c>
      <c r="EY93">
        <v>0</v>
      </c>
      <c r="FQ93">
        <v>0</v>
      </c>
      <c r="FR93">
        <f t="shared" si="96"/>
        <v>0</v>
      </c>
      <c r="FS93">
        <v>0</v>
      </c>
      <c r="FX93">
        <v>70</v>
      </c>
      <c r="FY93">
        <v>10</v>
      </c>
      <c r="GA93" t="s">
        <v>3</v>
      </c>
      <c r="GD93">
        <v>0</v>
      </c>
      <c r="GF93">
        <v>443158893</v>
      </c>
      <c r="GG93">
        <v>2</v>
      </c>
      <c r="GH93">
        <v>1</v>
      </c>
      <c r="GI93">
        <v>-2</v>
      </c>
      <c r="GJ93">
        <v>0</v>
      </c>
      <c r="GK93">
        <f>ROUND(R93*(R12)/100,2)</f>
        <v>0</v>
      </c>
      <c r="GL93">
        <f t="shared" si="97"/>
        <v>0</v>
      </c>
      <c r="GM93">
        <f t="shared" si="98"/>
        <v>2784.08</v>
      </c>
      <c r="GN93">
        <f t="shared" si="99"/>
        <v>0</v>
      </c>
      <c r="GO93">
        <f t="shared" si="100"/>
        <v>0</v>
      </c>
      <c r="GP93">
        <f t="shared" si="101"/>
        <v>2784.08</v>
      </c>
      <c r="GR93">
        <v>0</v>
      </c>
      <c r="GS93">
        <v>3</v>
      </c>
      <c r="GT93">
        <v>0</v>
      </c>
      <c r="GU93" t="s">
        <v>3</v>
      </c>
      <c r="GV93">
        <f t="shared" si="102"/>
        <v>0</v>
      </c>
      <c r="GW93">
        <v>1</v>
      </c>
      <c r="GX93">
        <f t="shared" si="103"/>
        <v>0</v>
      </c>
      <c r="HA93">
        <v>0</v>
      </c>
      <c r="HB93">
        <v>0</v>
      </c>
      <c r="HC93">
        <f t="shared" si="104"/>
        <v>0</v>
      </c>
      <c r="HE93" t="s">
        <v>3</v>
      </c>
      <c r="HF93" t="s">
        <v>3</v>
      </c>
      <c r="HM93" t="s">
        <v>3</v>
      </c>
      <c r="HN93" t="s">
        <v>3</v>
      </c>
      <c r="HO93" t="s">
        <v>3</v>
      </c>
      <c r="HP93" t="s">
        <v>3</v>
      </c>
      <c r="HQ93" t="s">
        <v>3</v>
      </c>
      <c r="IK93">
        <v>0</v>
      </c>
    </row>
    <row r="95" spans="1:245" x14ac:dyDescent="0.2">
      <c r="A95" s="2">
        <v>51</v>
      </c>
      <c r="B95" s="2">
        <f>B78</f>
        <v>1</v>
      </c>
      <c r="C95" s="2">
        <f>A78</f>
        <v>5</v>
      </c>
      <c r="D95" s="2">
        <f>ROW(A78)</f>
        <v>78</v>
      </c>
      <c r="E95" s="2"/>
      <c r="F95" s="2" t="str">
        <f>IF(F78&lt;&gt;"",F78,"")</f>
        <v>Новый подраздел</v>
      </c>
      <c r="G95" s="2" t="str">
        <f>IF(G78&lt;&gt;"",G78,"")</f>
        <v>Хоз-питьевой водопровод В1</v>
      </c>
      <c r="H95" s="2">
        <v>0</v>
      </c>
      <c r="I95" s="2"/>
      <c r="J95" s="2"/>
      <c r="K95" s="2"/>
      <c r="L95" s="2"/>
      <c r="M95" s="2"/>
      <c r="N95" s="2"/>
      <c r="O95" s="2">
        <f t="shared" ref="O95:T95" si="110">ROUND(AB95,2)</f>
        <v>2750.29</v>
      </c>
      <c r="P95" s="2">
        <f t="shared" si="110"/>
        <v>0</v>
      </c>
      <c r="Q95" s="2">
        <f t="shared" si="110"/>
        <v>0</v>
      </c>
      <c r="R95" s="2">
        <f t="shared" si="110"/>
        <v>0</v>
      </c>
      <c r="S95" s="2">
        <f t="shared" si="110"/>
        <v>2750.29</v>
      </c>
      <c r="T95" s="2">
        <f t="shared" si="110"/>
        <v>0</v>
      </c>
      <c r="U95" s="2">
        <f>AH95</f>
        <v>4.4540000000000006</v>
      </c>
      <c r="V95" s="2">
        <f>AI95</f>
        <v>0</v>
      </c>
      <c r="W95" s="2">
        <f>ROUND(AJ95,2)</f>
        <v>0</v>
      </c>
      <c r="X95" s="2">
        <f>ROUND(AK95,2)</f>
        <v>1925.21</v>
      </c>
      <c r="Y95" s="2">
        <f>ROUND(AL95,2)</f>
        <v>275.02999999999997</v>
      </c>
      <c r="Z95" s="2"/>
      <c r="AA95" s="2"/>
      <c r="AB95" s="2">
        <f>ROUND(SUMIF(AA82:AA93,"=1473070128",O82:O93),2)</f>
        <v>2750.29</v>
      </c>
      <c r="AC95" s="2">
        <f>ROUND(SUMIF(AA82:AA93,"=1473070128",P82:P93),2)</f>
        <v>0</v>
      </c>
      <c r="AD95" s="2">
        <f>ROUND(SUMIF(AA82:AA93,"=1473070128",Q82:Q93),2)</f>
        <v>0</v>
      </c>
      <c r="AE95" s="2">
        <f>ROUND(SUMIF(AA82:AA93,"=1473070128",R82:R93),2)</f>
        <v>0</v>
      </c>
      <c r="AF95" s="2">
        <f>ROUND(SUMIF(AA82:AA93,"=1473070128",S82:S93),2)</f>
        <v>2750.29</v>
      </c>
      <c r="AG95" s="2">
        <f>ROUND(SUMIF(AA82:AA93,"=1473070128",T82:T93),2)</f>
        <v>0</v>
      </c>
      <c r="AH95" s="2">
        <f>SUMIF(AA82:AA93,"=1473070128",U82:U93)</f>
        <v>4.4540000000000006</v>
      </c>
      <c r="AI95" s="2">
        <f>SUMIF(AA82:AA93,"=1473070128",V82:V93)</f>
        <v>0</v>
      </c>
      <c r="AJ95" s="2">
        <f>ROUND(SUMIF(AA82:AA93,"=1473070128",W82:W93),2)</f>
        <v>0</v>
      </c>
      <c r="AK95" s="2">
        <f>ROUND(SUMIF(AA82:AA93,"=1473070128",X82:X93),2)</f>
        <v>1925.21</v>
      </c>
      <c r="AL95" s="2">
        <f>ROUND(SUMIF(AA82:AA93,"=1473070128",Y82:Y93),2)</f>
        <v>275.02999999999997</v>
      </c>
      <c r="AM95" s="2"/>
      <c r="AN95" s="2"/>
      <c r="AO95" s="2">
        <f t="shared" ref="AO95:BD95" si="111">ROUND(BX95,2)</f>
        <v>0</v>
      </c>
      <c r="AP95" s="2">
        <f t="shared" si="111"/>
        <v>0</v>
      </c>
      <c r="AQ95" s="2">
        <f t="shared" si="111"/>
        <v>0</v>
      </c>
      <c r="AR95" s="2">
        <f t="shared" si="111"/>
        <v>4950.53</v>
      </c>
      <c r="AS95" s="2">
        <f t="shared" si="111"/>
        <v>0</v>
      </c>
      <c r="AT95" s="2">
        <f t="shared" si="111"/>
        <v>0</v>
      </c>
      <c r="AU95" s="2">
        <f t="shared" si="111"/>
        <v>4950.53</v>
      </c>
      <c r="AV95" s="2">
        <f t="shared" si="111"/>
        <v>0</v>
      </c>
      <c r="AW95" s="2">
        <f t="shared" si="111"/>
        <v>0</v>
      </c>
      <c r="AX95" s="2">
        <f t="shared" si="111"/>
        <v>0</v>
      </c>
      <c r="AY95" s="2">
        <f t="shared" si="111"/>
        <v>0</v>
      </c>
      <c r="AZ95" s="2">
        <f t="shared" si="111"/>
        <v>0</v>
      </c>
      <c r="BA95" s="2">
        <f t="shared" si="111"/>
        <v>0</v>
      </c>
      <c r="BB95" s="2">
        <f t="shared" si="111"/>
        <v>0</v>
      </c>
      <c r="BC95" s="2">
        <f t="shared" si="111"/>
        <v>0</v>
      </c>
      <c r="BD95" s="2">
        <f t="shared" si="111"/>
        <v>0</v>
      </c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>
        <f>ROUND(SUMIF(AA82:AA93,"=1473070128",FQ82:FQ93),2)</f>
        <v>0</v>
      </c>
      <c r="BY95" s="2">
        <f>ROUND(SUMIF(AA82:AA93,"=1473070128",FR82:FR93),2)</f>
        <v>0</v>
      </c>
      <c r="BZ95" s="2">
        <f>ROUND(SUMIF(AA82:AA93,"=1473070128",GL82:GL93),2)</f>
        <v>0</v>
      </c>
      <c r="CA95" s="2">
        <f>ROUND(SUMIF(AA82:AA93,"=1473070128",GM82:GM93),2)</f>
        <v>4950.53</v>
      </c>
      <c r="CB95" s="2">
        <f>ROUND(SUMIF(AA82:AA93,"=1473070128",GN82:GN93),2)</f>
        <v>0</v>
      </c>
      <c r="CC95" s="2">
        <f>ROUND(SUMIF(AA82:AA93,"=1473070128",GO82:GO93),2)</f>
        <v>0</v>
      </c>
      <c r="CD95" s="2">
        <f>ROUND(SUMIF(AA82:AA93,"=1473070128",GP82:GP93),2)</f>
        <v>4950.53</v>
      </c>
      <c r="CE95" s="2">
        <f>AC95-BX95</f>
        <v>0</v>
      </c>
      <c r="CF95" s="2">
        <f>AC95-BY95</f>
        <v>0</v>
      </c>
      <c r="CG95" s="2">
        <f>BX95-BZ95</f>
        <v>0</v>
      </c>
      <c r="CH95" s="2">
        <f>AC95-BX95-BY95+BZ95</f>
        <v>0</v>
      </c>
      <c r="CI95" s="2">
        <f>BY95-BZ95</f>
        <v>0</v>
      </c>
      <c r="CJ95" s="2">
        <f>ROUND(SUMIF(AA82:AA93,"=1473070128",GX82:GX93),2)</f>
        <v>0</v>
      </c>
      <c r="CK95" s="2">
        <f>ROUND(SUMIF(AA82:AA93,"=1473070128",GY82:GY93),2)</f>
        <v>0</v>
      </c>
      <c r="CL95" s="2">
        <f>ROUND(SUMIF(AA82:AA93,"=1473070128",GZ82:GZ93),2)</f>
        <v>0</v>
      </c>
      <c r="CM95" s="2">
        <f>ROUND(SUMIF(AA82:AA93,"=1473070128",HD82:HD93),2)</f>
        <v>0</v>
      </c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  <c r="EM95" s="3"/>
      <c r="EN95" s="3"/>
      <c r="EO95" s="3"/>
      <c r="EP95" s="3"/>
      <c r="EQ95" s="3"/>
      <c r="ER95" s="3"/>
      <c r="ES95" s="3"/>
      <c r="ET95" s="3"/>
      <c r="EU95" s="3"/>
      <c r="EV95" s="3"/>
      <c r="EW95" s="3"/>
      <c r="EX95" s="3"/>
      <c r="EY95" s="3"/>
      <c r="EZ95" s="3"/>
      <c r="FA95" s="3"/>
      <c r="FB95" s="3"/>
      <c r="FC95" s="3"/>
      <c r="FD95" s="3"/>
      <c r="FE95" s="3"/>
      <c r="FF95" s="3"/>
      <c r="FG95" s="3"/>
      <c r="FH95" s="3"/>
      <c r="FI95" s="3"/>
      <c r="FJ95" s="3"/>
      <c r="FK95" s="3"/>
      <c r="FL95" s="3"/>
      <c r="FM95" s="3"/>
      <c r="FN95" s="3"/>
      <c r="FO95" s="3"/>
      <c r="FP95" s="3"/>
      <c r="FQ95" s="3"/>
      <c r="FR95" s="3"/>
      <c r="FS95" s="3"/>
      <c r="FT95" s="3"/>
      <c r="FU95" s="3"/>
      <c r="FV95" s="3"/>
      <c r="FW95" s="3"/>
      <c r="FX95" s="3"/>
      <c r="FY95" s="3"/>
      <c r="FZ95" s="3"/>
      <c r="GA95" s="3"/>
      <c r="GB95" s="3"/>
      <c r="GC95" s="3"/>
      <c r="GD95" s="3"/>
      <c r="GE95" s="3"/>
      <c r="GF95" s="3"/>
      <c r="GG95" s="3"/>
      <c r="GH95" s="3"/>
      <c r="GI95" s="3"/>
      <c r="GJ95" s="3"/>
      <c r="GK95" s="3"/>
      <c r="GL95" s="3"/>
      <c r="GM95" s="3"/>
      <c r="GN95" s="3"/>
      <c r="GO95" s="3"/>
      <c r="GP95" s="3"/>
      <c r="GQ95" s="3"/>
      <c r="GR95" s="3"/>
      <c r="GS95" s="3"/>
      <c r="GT95" s="3"/>
      <c r="GU95" s="3"/>
      <c r="GV95" s="3"/>
      <c r="GW95" s="3"/>
      <c r="GX95" s="3">
        <v>0</v>
      </c>
    </row>
    <row r="97" spans="1:28" x14ac:dyDescent="0.2">
      <c r="A97" s="4">
        <v>50</v>
      </c>
      <c r="B97" s="4">
        <v>0</v>
      </c>
      <c r="C97" s="4">
        <v>0</v>
      </c>
      <c r="D97" s="4">
        <v>1</v>
      </c>
      <c r="E97" s="4">
        <v>201</v>
      </c>
      <c r="F97" s="4">
        <f>ROUND(Source!O95,O97)</f>
        <v>2750.29</v>
      </c>
      <c r="G97" s="4" t="s">
        <v>70</v>
      </c>
      <c r="H97" s="4" t="s">
        <v>71</v>
      </c>
      <c r="I97" s="4"/>
      <c r="J97" s="4"/>
      <c r="K97" s="4">
        <v>201</v>
      </c>
      <c r="L97" s="4">
        <v>1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8" x14ac:dyDescent="0.2">
      <c r="A98" s="4">
        <v>50</v>
      </c>
      <c r="B98" s="4">
        <v>0</v>
      </c>
      <c r="C98" s="4">
        <v>0</v>
      </c>
      <c r="D98" s="4">
        <v>1</v>
      </c>
      <c r="E98" s="4">
        <v>202</v>
      </c>
      <c r="F98" s="4">
        <f>ROUND(Source!P95,O98)</f>
        <v>0</v>
      </c>
      <c r="G98" s="4" t="s">
        <v>72</v>
      </c>
      <c r="H98" s="4" t="s">
        <v>73</v>
      </c>
      <c r="I98" s="4"/>
      <c r="J98" s="4"/>
      <c r="K98" s="4">
        <v>202</v>
      </c>
      <c r="L98" s="4">
        <v>2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8" x14ac:dyDescent="0.2">
      <c r="A99" s="4">
        <v>50</v>
      </c>
      <c r="B99" s="4">
        <v>0</v>
      </c>
      <c r="C99" s="4">
        <v>0</v>
      </c>
      <c r="D99" s="4">
        <v>1</v>
      </c>
      <c r="E99" s="4">
        <v>222</v>
      </c>
      <c r="F99" s="4">
        <f>ROUND(Source!AO95,O99)</f>
        <v>0</v>
      </c>
      <c r="G99" s="4" t="s">
        <v>74</v>
      </c>
      <c r="H99" s="4" t="s">
        <v>75</v>
      </c>
      <c r="I99" s="4"/>
      <c r="J99" s="4"/>
      <c r="K99" s="4">
        <v>222</v>
      </c>
      <c r="L99" s="4">
        <v>3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8" x14ac:dyDescent="0.2">
      <c r="A100" s="4">
        <v>50</v>
      </c>
      <c r="B100" s="4">
        <v>0</v>
      </c>
      <c r="C100" s="4">
        <v>0</v>
      </c>
      <c r="D100" s="4">
        <v>1</v>
      </c>
      <c r="E100" s="4">
        <v>225</v>
      </c>
      <c r="F100" s="4">
        <f>ROUND(Source!AV95,O100)</f>
        <v>0</v>
      </c>
      <c r="G100" s="4" t="s">
        <v>76</v>
      </c>
      <c r="H100" s="4" t="s">
        <v>77</v>
      </c>
      <c r="I100" s="4"/>
      <c r="J100" s="4"/>
      <c r="K100" s="4">
        <v>225</v>
      </c>
      <c r="L100" s="4">
        <v>4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0</v>
      </c>
      <c r="X100" s="4">
        <v>1</v>
      </c>
      <c r="Y100" s="4">
        <v>0</v>
      </c>
      <c r="Z100" s="4"/>
      <c r="AA100" s="4"/>
      <c r="AB100" s="4"/>
    </row>
    <row r="101" spans="1:28" x14ac:dyDescent="0.2">
      <c r="A101" s="4">
        <v>50</v>
      </c>
      <c r="B101" s="4">
        <v>0</v>
      </c>
      <c r="C101" s="4">
        <v>0</v>
      </c>
      <c r="D101" s="4">
        <v>1</v>
      </c>
      <c r="E101" s="4">
        <v>226</v>
      </c>
      <c r="F101" s="4">
        <f>ROUND(Source!AW95,O101)</f>
        <v>0</v>
      </c>
      <c r="G101" s="4" t="s">
        <v>78</v>
      </c>
      <c r="H101" s="4" t="s">
        <v>79</v>
      </c>
      <c r="I101" s="4"/>
      <c r="J101" s="4"/>
      <c r="K101" s="4">
        <v>226</v>
      </c>
      <c r="L101" s="4">
        <v>5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0</v>
      </c>
      <c r="X101" s="4">
        <v>1</v>
      </c>
      <c r="Y101" s="4">
        <v>0</v>
      </c>
      <c r="Z101" s="4"/>
      <c r="AA101" s="4"/>
      <c r="AB101" s="4"/>
    </row>
    <row r="102" spans="1:28" x14ac:dyDescent="0.2">
      <c r="A102" s="4">
        <v>50</v>
      </c>
      <c r="B102" s="4">
        <v>0</v>
      </c>
      <c r="C102" s="4">
        <v>0</v>
      </c>
      <c r="D102" s="4">
        <v>1</v>
      </c>
      <c r="E102" s="4">
        <v>227</v>
      </c>
      <c r="F102" s="4">
        <f>ROUND(Source!AX95,O102)</f>
        <v>0</v>
      </c>
      <c r="G102" s="4" t="s">
        <v>80</v>
      </c>
      <c r="H102" s="4" t="s">
        <v>81</v>
      </c>
      <c r="I102" s="4"/>
      <c r="J102" s="4"/>
      <c r="K102" s="4">
        <v>227</v>
      </c>
      <c r="L102" s="4">
        <v>6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8" x14ac:dyDescent="0.2">
      <c r="A103" s="4">
        <v>50</v>
      </c>
      <c r="B103" s="4">
        <v>0</v>
      </c>
      <c r="C103" s="4">
        <v>0</v>
      </c>
      <c r="D103" s="4">
        <v>1</v>
      </c>
      <c r="E103" s="4">
        <v>228</v>
      </c>
      <c r="F103" s="4">
        <f>ROUND(Source!AY95,O103)</f>
        <v>0</v>
      </c>
      <c r="G103" s="4" t="s">
        <v>82</v>
      </c>
      <c r="H103" s="4" t="s">
        <v>83</v>
      </c>
      <c r="I103" s="4"/>
      <c r="J103" s="4"/>
      <c r="K103" s="4">
        <v>228</v>
      </c>
      <c r="L103" s="4">
        <v>7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0</v>
      </c>
      <c r="X103" s="4">
        <v>1</v>
      </c>
      <c r="Y103" s="4">
        <v>0</v>
      </c>
      <c r="Z103" s="4"/>
      <c r="AA103" s="4"/>
      <c r="AB103" s="4"/>
    </row>
    <row r="104" spans="1:28" x14ac:dyDescent="0.2">
      <c r="A104" s="4">
        <v>50</v>
      </c>
      <c r="B104" s="4">
        <v>0</v>
      </c>
      <c r="C104" s="4">
        <v>0</v>
      </c>
      <c r="D104" s="4">
        <v>1</v>
      </c>
      <c r="E104" s="4">
        <v>216</v>
      </c>
      <c r="F104" s="4">
        <f>ROUND(Source!AP95,O104)</f>
        <v>0</v>
      </c>
      <c r="G104" s="4" t="s">
        <v>84</v>
      </c>
      <c r="H104" s="4" t="s">
        <v>85</v>
      </c>
      <c r="I104" s="4"/>
      <c r="J104" s="4"/>
      <c r="K104" s="4">
        <v>216</v>
      </c>
      <c r="L104" s="4">
        <v>8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0</v>
      </c>
      <c r="X104" s="4">
        <v>1</v>
      </c>
      <c r="Y104" s="4">
        <v>0</v>
      </c>
      <c r="Z104" s="4"/>
      <c r="AA104" s="4"/>
      <c r="AB104" s="4"/>
    </row>
    <row r="105" spans="1:28" x14ac:dyDescent="0.2">
      <c r="A105" s="4">
        <v>50</v>
      </c>
      <c r="B105" s="4">
        <v>0</v>
      </c>
      <c r="C105" s="4">
        <v>0</v>
      </c>
      <c r="D105" s="4">
        <v>1</v>
      </c>
      <c r="E105" s="4">
        <v>223</v>
      </c>
      <c r="F105" s="4">
        <f>ROUND(Source!AQ95,O105)</f>
        <v>0</v>
      </c>
      <c r="G105" s="4" t="s">
        <v>86</v>
      </c>
      <c r="H105" s="4" t="s">
        <v>87</v>
      </c>
      <c r="I105" s="4"/>
      <c r="J105" s="4"/>
      <c r="K105" s="4">
        <v>223</v>
      </c>
      <c r="L105" s="4">
        <v>9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0</v>
      </c>
      <c r="X105" s="4">
        <v>1</v>
      </c>
      <c r="Y105" s="4">
        <v>0</v>
      </c>
      <c r="Z105" s="4"/>
      <c r="AA105" s="4"/>
      <c r="AB105" s="4"/>
    </row>
    <row r="106" spans="1:28" x14ac:dyDescent="0.2">
      <c r="A106" s="4">
        <v>50</v>
      </c>
      <c r="B106" s="4">
        <v>0</v>
      </c>
      <c r="C106" s="4">
        <v>0</v>
      </c>
      <c r="D106" s="4">
        <v>1</v>
      </c>
      <c r="E106" s="4">
        <v>229</v>
      </c>
      <c r="F106" s="4">
        <f>ROUND(Source!AZ95,O106)</f>
        <v>0</v>
      </c>
      <c r="G106" s="4" t="s">
        <v>88</v>
      </c>
      <c r="H106" s="4" t="s">
        <v>89</v>
      </c>
      <c r="I106" s="4"/>
      <c r="J106" s="4"/>
      <c r="K106" s="4">
        <v>229</v>
      </c>
      <c r="L106" s="4">
        <v>10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0</v>
      </c>
      <c r="X106" s="4">
        <v>1</v>
      </c>
      <c r="Y106" s="4">
        <v>0</v>
      </c>
      <c r="Z106" s="4"/>
      <c r="AA106" s="4"/>
      <c r="AB106" s="4"/>
    </row>
    <row r="107" spans="1:28" x14ac:dyDescent="0.2">
      <c r="A107" s="4">
        <v>50</v>
      </c>
      <c r="B107" s="4">
        <v>0</v>
      </c>
      <c r="C107" s="4">
        <v>0</v>
      </c>
      <c r="D107" s="4">
        <v>1</v>
      </c>
      <c r="E107" s="4">
        <v>203</v>
      </c>
      <c r="F107" s="4">
        <f>ROUND(Source!Q95,O107)</f>
        <v>0</v>
      </c>
      <c r="G107" s="4" t="s">
        <v>90</v>
      </c>
      <c r="H107" s="4" t="s">
        <v>91</v>
      </c>
      <c r="I107" s="4"/>
      <c r="J107" s="4"/>
      <c r="K107" s="4">
        <v>203</v>
      </c>
      <c r="L107" s="4">
        <v>11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0</v>
      </c>
      <c r="X107" s="4">
        <v>1</v>
      </c>
      <c r="Y107" s="4">
        <v>0</v>
      </c>
      <c r="Z107" s="4"/>
      <c r="AA107" s="4"/>
      <c r="AB107" s="4"/>
    </row>
    <row r="108" spans="1:28" x14ac:dyDescent="0.2">
      <c r="A108" s="4">
        <v>50</v>
      </c>
      <c r="B108" s="4">
        <v>0</v>
      </c>
      <c r="C108" s="4">
        <v>0</v>
      </c>
      <c r="D108" s="4">
        <v>1</v>
      </c>
      <c r="E108" s="4">
        <v>231</v>
      </c>
      <c r="F108" s="4">
        <f>ROUND(Source!BB95,O108)</f>
        <v>0</v>
      </c>
      <c r="G108" s="4" t="s">
        <v>92</v>
      </c>
      <c r="H108" s="4" t="s">
        <v>93</v>
      </c>
      <c r="I108" s="4"/>
      <c r="J108" s="4"/>
      <c r="K108" s="4">
        <v>231</v>
      </c>
      <c r="L108" s="4">
        <v>12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>
        <v>0</v>
      </c>
      <c r="X108" s="4">
        <v>1</v>
      </c>
      <c r="Y108" s="4">
        <v>0</v>
      </c>
      <c r="Z108" s="4"/>
      <c r="AA108" s="4"/>
      <c r="AB108" s="4"/>
    </row>
    <row r="109" spans="1:28" x14ac:dyDescent="0.2">
      <c r="A109" s="4">
        <v>50</v>
      </c>
      <c r="B109" s="4">
        <v>0</v>
      </c>
      <c r="C109" s="4">
        <v>0</v>
      </c>
      <c r="D109" s="4">
        <v>1</v>
      </c>
      <c r="E109" s="4">
        <v>204</v>
      </c>
      <c r="F109" s="4">
        <f>ROUND(Source!R95,O109)</f>
        <v>0</v>
      </c>
      <c r="G109" s="4" t="s">
        <v>94</v>
      </c>
      <c r="H109" s="4" t="s">
        <v>95</v>
      </c>
      <c r="I109" s="4"/>
      <c r="J109" s="4"/>
      <c r="K109" s="4">
        <v>204</v>
      </c>
      <c r="L109" s="4">
        <v>13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>
        <v>0</v>
      </c>
      <c r="X109" s="4">
        <v>1</v>
      </c>
      <c r="Y109" s="4">
        <v>0</v>
      </c>
      <c r="Z109" s="4"/>
      <c r="AA109" s="4"/>
      <c r="AB109" s="4"/>
    </row>
    <row r="110" spans="1:28" x14ac:dyDescent="0.2">
      <c r="A110" s="4">
        <v>50</v>
      </c>
      <c r="B110" s="4">
        <v>0</v>
      </c>
      <c r="C110" s="4">
        <v>0</v>
      </c>
      <c r="D110" s="4">
        <v>1</v>
      </c>
      <c r="E110" s="4">
        <v>205</v>
      </c>
      <c r="F110" s="4">
        <f>ROUND(Source!S95,O110)</f>
        <v>2750.29</v>
      </c>
      <c r="G110" s="4" t="s">
        <v>96</v>
      </c>
      <c r="H110" s="4" t="s">
        <v>97</v>
      </c>
      <c r="I110" s="4"/>
      <c r="J110" s="4"/>
      <c r="K110" s="4">
        <v>205</v>
      </c>
      <c r="L110" s="4">
        <v>14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>
        <v>0</v>
      </c>
      <c r="X110" s="4">
        <v>1</v>
      </c>
      <c r="Y110" s="4">
        <v>0</v>
      </c>
      <c r="Z110" s="4"/>
      <c r="AA110" s="4"/>
      <c r="AB110" s="4"/>
    </row>
    <row r="111" spans="1:28" x14ac:dyDescent="0.2">
      <c r="A111" s="4">
        <v>50</v>
      </c>
      <c r="B111" s="4">
        <v>0</v>
      </c>
      <c r="C111" s="4">
        <v>0</v>
      </c>
      <c r="D111" s="4">
        <v>1</v>
      </c>
      <c r="E111" s="4">
        <v>232</v>
      </c>
      <c r="F111" s="4">
        <f>ROUND(Source!BC95,O111)</f>
        <v>0</v>
      </c>
      <c r="G111" s="4" t="s">
        <v>98</v>
      </c>
      <c r="H111" s="4" t="s">
        <v>99</v>
      </c>
      <c r="I111" s="4"/>
      <c r="J111" s="4"/>
      <c r="K111" s="4">
        <v>232</v>
      </c>
      <c r="L111" s="4">
        <v>15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0</v>
      </c>
      <c r="X111" s="4">
        <v>1</v>
      </c>
      <c r="Y111" s="4">
        <v>0</v>
      </c>
      <c r="Z111" s="4"/>
      <c r="AA111" s="4"/>
      <c r="AB111" s="4"/>
    </row>
    <row r="112" spans="1:28" x14ac:dyDescent="0.2">
      <c r="A112" s="4">
        <v>50</v>
      </c>
      <c r="B112" s="4">
        <v>0</v>
      </c>
      <c r="C112" s="4">
        <v>0</v>
      </c>
      <c r="D112" s="4">
        <v>1</v>
      </c>
      <c r="E112" s="4">
        <v>214</v>
      </c>
      <c r="F112" s="4">
        <f>ROUND(Source!AS95,O112)</f>
        <v>0</v>
      </c>
      <c r="G112" s="4" t="s">
        <v>100</v>
      </c>
      <c r="H112" s="4" t="s">
        <v>101</v>
      </c>
      <c r="I112" s="4"/>
      <c r="J112" s="4"/>
      <c r="K112" s="4">
        <v>214</v>
      </c>
      <c r="L112" s="4">
        <v>16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0</v>
      </c>
      <c r="X112" s="4">
        <v>1</v>
      </c>
      <c r="Y112" s="4">
        <v>0</v>
      </c>
      <c r="Z112" s="4"/>
      <c r="AA112" s="4"/>
      <c r="AB112" s="4"/>
    </row>
    <row r="113" spans="1:206" x14ac:dyDescent="0.2">
      <c r="A113" s="4">
        <v>50</v>
      </c>
      <c r="B113" s="4">
        <v>0</v>
      </c>
      <c r="C113" s="4">
        <v>0</v>
      </c>
      <c r="D113" s="4">
        <v>1</v>
      </c>
      <c r="E113" s="4">
        <v>215</v>
      </c>
      <c r="F113" s="4">
        <f>ROUND(Source!AT95,O113)</f>
        <v>0</v>
      </c>
      <c r="G113" s="4" t="s">
        <v>102</v>
      </c>
      <c r="H113" s="4" t="s">
        <v>103</v>
      </c>
      <c r="I113" s="4"/>
      <c r="J113" s="4"/>
      <c r="K113" s="4">
        <v>215</v>
      </c>
      <c r="L113" s="4">
        <v>17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0</v>
      </c>
      <c r="X113" s="4">
        <v>1</v>
      </c>
      <c r="Y113" s="4">
        <v>0</v>
      </c>
      <c r="Z113" s="4"/>
      <c r="AA113" s="4"/>
      <c r="AB113" s="4"/>
    </row>
    <row r="114" spans="1:206" x14ac:dyDescent="0.2">
      <c r="A114" s="4">
        <v>50</v>
      </c>
      <c r="B114" s="4">
        <v>0</v>
      </c>
      <c r="C114" s="4">
        <v>0</v>
      </c>
      <c r="D114" s="4">
        <v>1</v>
      </c>
      <c r="E114" s="4">
        <v>217</v>
      </c>
      <c r="F114" s="4">
        <f>ROUND(Source!AU95,O114)</f>
        <v>4950.53</v>
      </c>
      <c r="G114" s="4" t="s">
        <v>104</v>
      </c>
      <c r="H114" s="4" t="s">
        <v>105</v>
      </c>
      <c r="I114" s="4"/>
      <c r="J114" s="4"/>
      <c r="K114" s="4">
        <v>217</v>
      </c>
      <c r="L114" s="4">
        <v>18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0</v>
      </c>
      <c r="X114" s="4">
        <v>1</v>
      </c>
      <c r="Y114" s="4">
        <v>0</v>
      </c>
      <c r="Z114" s="4"/>
      <c r="AA114" s="4"/>
      <c r="AB114" s="4"/>
    </row>
    <row r="115" spans="1:206" x14ac:dyDescent="0.2">
      <c r="A115" s="4">
        <v>50</v>
      </c>
      <c r="B115" s="4">
        <v>0</v>
      </c>
      <c r="C115" s="4">
        <v>0</v>
      </c>
      <c r="D115" s="4">
        <v>1</v>
      </c>
      <c r="E115" s="4">
        <v>230</v>
      </c>
      <c r="F115" s="4">
        <f>ROUND(Source!BA95,O115)</f>
        <v>0</v>
      </c>
      <c r="G115" s="4" t="s">
        <v>106</v>
      </c>
      <c r="H115" s="4" t="s">
        <v>107</v>
      </c>
      <c r="I115" s="4"/>
      <c r="J115" s="4"/>
      <c r="K115" s="4">
        <v>230</v>
      </c>
      <c r="L115" s="4">
        <v>19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0</v>
      </c>
      <c r="X115" s="4">
        <v>1</v>
      </c>
      <c r="Y115" s="4">
        <v>0</v>
      </c>
      <c r="Z115" s="4"/>
      <c r="AA115" s="4"/>
      <c r="AB115" s="4"/>
    </row>
    <row r="116" spans="1:206" x14ac:dyDescent="0.2">
      <c r="A116" s="4">
        <v>50</v>
      </c>
      <c r="B116" s="4">
        <v>0</v>
      </c>
      <c r="C116" s="4">
        <v>0</v>
      </c>
      <c r="D116" s="4">
        <v>1</v>
      </c>
      <c r="E116" s="4">
        <v>206</v>
      </c>
      <c r="F116" s="4">
        <f>ROUND(Source!T95,O116)</f>
        <v>0</v>
      </c>
      <c r="G116" s="4" t="s">
        <v>108</v>
      </c>
      <c r="H116" s="4" t="s">
        <v>109</v>
      </c>
      <c r="I116" s="4"/>
      <c r="J116" s="4"/>
      <c r="K116" s="4">
        <v>206</v>
      </c>
      <c r="L116" s="4">
        <v>20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0</v>
      </c>
      <c r="X116" s="4">
        <v>1</v>
      </c>
      <c r="Y116" s="4">
        <v>0</v>
      </c>
      <c r="Z116" s="4"/>
      <c r="AA116" s="4"/>
      <c r="AB116" s="4"/>
    </row>
    <row r="117" spans="1:206" x14ac:dyDescent="0.2">
      <c r="A117" s="4">
        <v>50</v>
      </c>
      <c r="B117" s="4">
        <v>0</v>
      </c>
      <c r="C117" s="4">
        <v>0</v>
      </c>
      <c r="D117" s="4">
        <v>1</v>
      </c>
      <c r="E117" s="4">
        <v>207</v>
      </c>
      <c r="F117" s="4">
        <f>Source!U95</f>
        <v>4.4540000000000006</v>
      </c>
      <c r="G117" s="4" t="s">
        <v>110</v>
      </c>
      <c r="H117" s="4" t="s">
        <v>111</v>
      </c>
      <c r="I117" s="4"/>
      <c r="J117" s="4"/>
      <c r="K117" s="4">
        <v>207</v>
      </c>
      <c r="L117" s="4">
        <v>21</v>
      </c>
      <c r="M117" s="4">
        <v>3</v>
      </c>
      <c r="N117" s="4" t="s">
        <v>3</v>
      </c>
      <c r="O117" s="4">
        <v>-1</v>
      </c>
      <c r="P117" s="4"/>
      <c r="Q117" s="4"/>
      <c r="R117" s="4"/>
      <c r="S117" s="4"/>
      <c r="T117" s="4"/>
      <c r="U117" s="4"/>
      <c r="V117" s="4"/>
      <c r="W117" s="4">
        <v>0</v>
      </c>
      <c r="X117" s="4">
        <v>1</v>
      </c>
      <c r="Y117" s="4">
        <v>0</v>
      </c>
      <c r="Z117" s="4"/>
      <c r="AA117" s="4"/>
      <c r="AB117" s="4"/>
    </row>
    <row r="118" spans="1:206" x14ac:dyDescent="0.2">
      <c r="A118" s="4">
        <v>50</v>
      </c>
      <c r="B118" s="4">
        <v>0</v>
      </c>
      <c r="C118" s="4">
        <v>0</v>
      </c>
      <c r="D118" s="4">
        <v>1</v>
      </c>
      <c r="E118" s="4">
        <v>208</v>
      </c>
      <c r="F118" s="4">
        <f>Source!V95</f>
        <v>0</v>
      </c>
      <c r="G118" s="4" t="s">
        <v>112</v>
      </c>
      <c r="H118" s="4" t="s">
        <v>113</v>
      </c>
      <c r="I118" s="4"/>
      <c r="J118" s="4"/>
      <c r="K118" s="4">
        <v>208</v>
      </c>
      <c r="L118" s="4">
        <v>22</v>
      </c>
      <c r="M118" s="4">
        <v>3</v>
      </c>
      <c r="N118" s="4" t="s">
        <v>3</v>
      </c>
      <c r="O118" s="4">
        <v>-1</v>
      </c>
      <c r="P118" s="4"/>
      <c r="Q118" s="4"/>
      <c r="R118" s="4"/>
      <c r="S118" s="4"/>
      <c r="T118" s="4"/>
      <c r="U118" s="4"/>
      <c r="V118" s="4"/>
      <c r="W118" s="4">
        <v>0</v>
      </c>
      <c r="X118" s="4">
        <v>1</v>
      </c>
      <c r="Y118" s="4">
        <v>0</v>
      </c>
      <c r="Z118" s="4"/>
      <c r="AA118" s="4"/>
      <c r="AB118" s="4"/>
    </row>
    <row r="119" spans="1:206" x14ac:dyDescent="0.2">
      <c r="A119" s="4">
        <v>50</v>
      </c>
      <c r="B119" s="4">
        <v>0</v>
      </c>
      <c r="C119" s="4">
        <v>0</v>
      </c>
      <c r="D119" s="4">
        <v>1</v>
      </c>
      <c r="E119" s="4">
        <v>209</v>
      </c>
      <c r="F119" s="4">
        <f>ROUND(Source!W95,O119)</f>
        <v>0</v>
      </c>
      <c r="G119" s="4" t="s">
        <v>114</v>
      </c>
      <c r="H119" s="4" t="s">
        <v>115</v>
      </c>
      <c r="I119" s="4"/>
      <c r="J119" s="4"/>
      <c r="K119" s="4">
        <v>209</v>
      </c>
      <c r="L119" s="4">
        <v>23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0</v>
      </c>
      <c r="X119" s="4">
        <v>1</v>
      </c>
      <c r="Y119" s="4">
        <v>0</v>
      </c>
      <c r="Z119" s="4"/>
      <c r="AA119" s="4"/>
      <c r="AB119" s="4"/>
    </row>
    <row r="120" spans="1:206" x14ac:dyDescent="0.2">
      <c r="A120" s="4">
        <v>50</v>
      </c>
      <c r="B120" s="4">
        <v>0</v>
      </c>
      <c r="C120" s="4">
        <v>0</v>
      </c>
      <c r="D120" s="4">
        <v>1</v>
      </c>
      <c r="E120" s="4">
        <v>233</v>
      </c>
      <c r="F120" s="4">
        <f>ROUND(Source!BD95,O120)</f>
        <v>0</v>
      </c>
      <c r="G120" s="4" t="s">
        <v>116</v>
      </c>
      <c r="H120" s="4" t="s">
        <v>117</v>
      </c>
      <c r="I120" s="4"/>
      <c r="J120" s="4"/>
      <c r="K120" s="4">
        <v>233</v>
      </c>
      <c r="L120" s="4">
        <v>24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0</v>
      </c>
      <c r="X120" s="4">
        <v>1</v>
      </c>
      <c r="Y120" s="4">
        <v>0</v>
      </c>
      <c r="Z120" s="4"/>
      <c r="AA120" s="4"/>
      <c r="AB120" s="4"/>
    </row>
    <row r="121" spans="1:206" x14ac:dyDescent="0.2">
      <c r="A121" s="4">
        <v>50</v>
      </c>
      <c r="B121" s="4">
        <v>0</v>
      </c>
      <c r="C121" s="4">
        <v>0</v>
      </c>
      <c r="D121" s="4">
        <v>1</v>
      </c>
      <c r="E121" s="4">
        <v>210</v>
      </c>
      <c r="F121" s="4">
        <f>ROUND(Source!X95,O121)</f>
        <v>1925.21</v>
      </c>
      <c r="G121" s="4" t="s">
        <v>118</v>
      </c>
      <c r="H121" s="4" t="s">
        <v>119</v>
      </c>
      <c r="I121" s="4"/>
      <c r="J121" s="4"/>
      <c r="K121" s="4">
        <v>210</v>
      </c>
      <c r="L121" s="4">
        <v>25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0</v>
      </c>
      <c r="X121" s="4">
        <v>1</v>
      </c>
      <c r="Y121" s="4">
        <v>0</v>
      </c>
      <c r="Z121" s="4"/>
      <c r="AA121" s="4"/>
      <c r="AB121" s="4"/>
    </row>
    <row r="122" spans="1:206" x14ac:dyDescent="0.2">
      <c r="A122" s="4">
        <v>50</v>
      </c>
      <c r="B122" s="4">
        <v>0</v>
      </c>
      <c r="C122" s="4">
        <v>0</v>
      </c>
      <c r="D122" s="4">
        <v>1</v>
      </c>
      <c r="E122" s="4">
        <v>211</v>
      </c>
      <c r="F122" s="4">
        <f>ROUND(Source!Y95,O122)</f>
        <v>275.02999999999997</v>
      </c>
      <c r="G122" s="4" t="s">
        <v>120</v>
      </c>
      <c r="H122" s="4" t="s">
        <v>121</v>
      </c>
      <c r="I122" s="4"/>
      <c r="J122" s="4"/>
      <c r="K122" s="4">
        <v>211</v>
      </c>
      <c r="L122" s="4">
        <v>26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0</v>
      </c>
      <c r="X122" s="4">
        <v>1</v>
      </c>
      <c r="Y122" s="4">
        <v>0</v>
      </c>
      <c r="Z122" s="4"/>
      <c r="AA122" s="4"/>
      <c r="AB122" s="4"/>
    </row>
    <row r="123" spans="1:206" x14ac:dyDescent="0.2">
      <c r="A123" s="4">
        <v>50</v>
      </c>
      <c r="B123" s="4">
        <v>0</v>
      </c>
      <c r="C123" s="4">
        <v>0</v>
      </c>
      <c r="D123" s="4">
        <v>1</v>
      </c>
      <c r="E123" s="4">
        <v>224</v>
      </c>
      <c r="F123" s="4">
        <f>ROUND(Source!AR95,O123)</f>
        <v>4950.53</v>
      </c>
      <c r="G123" s="4" t="s">
        <v>122</v>
      </c>
      <c r="H123" s="4" t="s">
        <v>123</v>
      </c>
      <c r="I123" s="4"/>
      <c r="J123" s="4"/>
      <c r="K123" s="4">
        <v>224</v>
      </c>
      <c r="L123" s="4">
        <v>27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0</v>
      </c>
      <c r="X123" s="4">
        <v>1</v>
      </c>
      <c r="Y123" s="4">
        <v>0</v>
      </c>
      <c r="Z123" s="4"/>
      <c r="AA123" s="4"/>
      <c r="AB123" s="4"/>
    </row>
    <row r="125" spans="1:206" x14ac:dyDescent="0.2">
      <c r="A125" s="1">
        <v>5</v>
      </c>
      <c r="B125" s="1">
        <v>1</v>
      </c>
      <c r="C125" s="1"/>
      <c r="D125" s="1">
        <f>ROW(A141)</f>
        <v>141</v>
      </c>
      <c r="E125" s="1"/>
      <c r="F125" s="1" t="s">
        <v>125</v>
      </c>
      <c r="G125" s="1" t="s">
        <v>166</v>
      </c>
      <c r="H125" s="1" t="s">
        <v>3</v>
      </c>
      <c r="I125" s="1">
        <v>0</v>
      </c>
      <c r="J125" s="1"/>
      <c r="K125" s="1">
        <v>-1</v>
      </c>
      <c r="L125" s="1"/>
      <c r="M125" s="1" t="s">
        <v>3</v>
      </c>
      <c r="N125" s="1"/>
      <c r="O125" s="1"/>
      <c r="P125" s="1"/>
      <c r="Q125" s="1"/>
      <c r="R125" s="1"/>
      <c r="S125" s="1">
        <v>0</v>
      </c>
      <c r="T125" s="1"/>
      <c r="U125" s="1" t="s">
        <v>3</v>
      </c>
      <c r="V125" s="1">
        <v>0</v>
      </c>
      <c r="W125" s="1"/>
      <c r="X125" s="1"/>
      <c r="Y125" s="1"/>
      <c r="Z125" s="1"/>
      <c r="AA125" s="1"/>
      <c r="AB125" s="1" t="s">
        <v>3</v>
      </c>
      <c r="AC125" s="1" t="s">
        <v>3</v>
      </c>
      <c r="AD125" s="1" t="s">
        <v>3</v>
      </c>
      <c r="AE125" s="1" t="s">
        <v>3</v>
      </c>
      <c r="AF125" s="1" t="s">
        <v>3</v>
      </c>
      <c r="AG125" s="1" t="s">
        <v>3</v>
      </c>
      <c r="AH125" s="1"/>
      <c r="AI125" s="1"/>
      <c r="AJ125" s="1"/>
      <c r="AK125" s="1"/>
      <c r="AL125" s="1"/>
      <c r="AM125" s="1"/>
      <c r="AN125" s="1"/>
      <c r="AO125" s="1"/>
      <c r="AP125" s="1" t="s">
        <v>3</v>
      </c>
      <c r="AQ125" s="1" t="s">
        <v>3</v>
      </c>
      <c r="AR125" s="1" t="s">
        <v>3</v>
      </c>
      <c r="AS125" s="1"/>
      <c r="AT125" s="1"/>
      <c r="AU125" s="1"/>
      <c r="AV125" s="1"/>
      <c r="AW125" s="1"/>
      <c r="AX125" s="1"/>
      <c r="AY125" s="1"/>
      <c r="AZ125" s="1" t="s">
        <v>3</v>
      </c>
      <c r="BA125" s="1"/>
      <c r="BB125" s="1" t="s">
        <v>3</v>
      </c>
      <c r="BC125" s="1" t="s">
        <v>3</v>
      </c>
      <c r="BD125" s="1" t="s">
        <v>3</v>
      </c>
      <c r="BE125" s="1" t="s">
        <v>3</v>
      </c>
      <c r="BF125" s="1" t="s">
        <v>3</v>
      </c>
      <c r="BG125" s="1" t="s">
        <v>3</v>
      </c>
      <c r="BH125" s="1" t="s">
        <v>3</v>
      </c>
      <c r="BI125" s="1" t="s">
        <v>3</v>
      </c>
      <c r="BJ125" s="1" t="s">
        <v>3</v>
      </c>
      <c r="BK125" s="1" t="s">
        <v>3</v>
      </c>
      <c r="BL125" s="1" t="s">
        <v>3</v>
      </c>
      <c r="BM125" s="1" t="s">
        <v>3</v>
      </c>
      <c r="BN125" s="1" t="s">
        <v>3</v>
      </c>
      <c r="BO125" s="1" t="s">
        <v>3</v>
      </c>
      <c r="BP125" s="1" t="s">
        <v>3</v>
      </c>
      <c r="BQ125" s="1"/>
      <c r="BR125" s="1"/>
      <c r="BS125" s="1"/>
      <c r="BT125" s="1"/>
      <c r="BU125" s="1"/>
      <c r="BV125" s="1"/>
      <c r="BW125" s="1"/>
      <c r="BX125" s="1">
        <v>0</v>
      </c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>
        <v>0</v>
      </c>
    </row>
    <row r="127" spans="1:206" x14ac:dyDescent="0.2">
      <c r="A127" s="2">
        <v>52</v>
      </c>
      <c r="B127" s="2">
        <f t="shared" ref="B127:G127" si="112">B141</f>
        <v>1</v>
      </c>
      <c r="C127" s="2">
        <f t="shared" si="112"/>
        <v>5</v>
      </c>
      <c r="D127" s="2">
        <f t="shared" si="112"/>
        <v>125</v>
      </c>
      <c r="E127" s="2">
        <f t="shared" si="112"/>
        <v>0</v>
      </c>
      <c r="F127" s="2" t="str">
        <f t="shared" si="112"/>
        <v>Новый подраздел</v>
      </c>
      <c r="G127" s="2" t="str">
        <f t="shared" si="112"/>
        <v>Водомерный узел</v>
      </c>
      <c r="H127" s="2"/>
      <c r="I127" s="2"/>
      <c r="J127" s="2"/>
      <c r="K127" s="2"/>
      <c r="L127" s="2"/>
      <c r="M127" s="2"/>
      <c r="N127" s="2"/>
      <c r="O127" s="2">
        <f t="shared" ref="O127:AT127" si="113">O141</f>
        <v>5992.77</v>
      </c>
      <c r="P127" s="2">
        <f t="shared" si="113"/>
        <v>916.74</v>
      </c>
      <c r="Q127" s="2">
        <f t="shared" si="113"/>
        <v>78.180000000000007</v>
      </c>
      <c r="R127" s="2">
        <f t="shared" si="113"/>
        <v>49.57</v>
      </c>
      <c r="S127" s="2">
        <f t="shared" si="113"/>
        <v>4997.8500000000004</v>
      </c>
      <c r="T127" s="2">
        <f t="shared" si="113"/>
        <v>0</v>
      </c>
      <c r="U127" s="2">
        <f t="shared" si="113"/>
        <v>7.9999999999999991</v>
      </c>
      <c r="V127" s="2">
        <f t="shared" si="113"/>
        <v>0</v>
      </c>
      <c r="W127" s="2">
        <f t="shared" si="113"/>
        <v>0</v>
      </c>
      <c r="X127" s="2">
        <f t="shared" si="113"/>
        <v>3498.5</v>
      </c>
      <c r="Y127" s="2">
        <f t="shared" si="113"/>
        <v>499.79</v>
      </c>
      <c r="Z127" s="2">
        <f t="shared" si="113"/>
        <v>0</v>
      </c>
      <c r="AA127" s="2">
        <f t="shared" si="113"/>
        <v>0</v>
      </c>
      <c r="AB127" s="2">
        <f t="shared" si="113"/>
        <v>5992.77</v>
      </c>
      <c r="AC127" s="2">
        <f t="shared" si="113"/>
        <v>916.74</v>
      </c>
      <c r="AD127" s="2">
        <f t="shared" si="113"/>
        <v>78.180000000000007</v>
      </c>
      <c r="AE127" s="2">
        <f t="shared" si="113"/>
        <v>49.57</v>
      </c>
      <c r="AF127" s="2">
        <f t="shared" si="113"/>
        <v>4997.8500000000004</v>
      </c>
      <c r="AG127" s="2">
        <f t="shared" si="113"/>
        <v>0</v>
      </c>
      <c r="AH127" s="2">
        <f t="shared" si="113"/>
        <v>7.9999999999999991</v>
      </c>
      <c r="AI127" s="2">
        <f t="shared" si="113"/>
        <v>0</v>
      </c>
      <c r="AJ127" s="2">
        <f t="shared" si="113"/>
        <v>0</v>
      </c>
      <c r="AK127" s="2">
        <f t="shared" si="113"/>
        <v>3498.5</v>
      </c>
      <c r="AL127" s="2">
        <f t="shared" si="113"/>
        <v>499.79</v>
      </c>
      <c r="AM127" s="2">
        <f t="shared" si="113"/>
        <v>0</v>
      </c>
      <c r="AN127" s="2">
        <f t="shared" si="113"/>
        <v>0</v>
      </c>
      <c r="AO127" s="2">
        <f t="shared" si="113"/>
        <v>0</v>
      </c>
      <c r="AP127" s="2">
        <f t="shared" si="113"/>
        <v>0</v>
      </c>
      <c r="AQ127" s="2">
        <f t="shared" si="113"/>
        <v>0</v>
      </c>
      <c r="AR127" s="2">
        <f t="shared" si="113"/>
        <v>10044.6</v>
      </c>
      <c r="AS127" s="2">
        <f t="shared" si="113"/>
        <v>0</v>
      </c>
      <c r="AT127" s="2">
        <f t="shared" si="113"/>
        <v>0</v>
      </c>
      <c r="AU127" s="2">
        <f t="shared" ref="AU127:BZ127" si="114">AU141</f>
        <v>10044.6</v>
      </c>
      <c r="AV127" s="2">
        <f t="shared" si="114"/>
        <v>916.74</v>
      </c>
      <c r="AW127" s="2">
        <f t="shared" si="114"/>
        <v>916.74</v>
      </c>
      <c r="AX127" s="2">
        <f t="shared" si="114"/>
        <v>0</v>
      </c>
      <c r="AY127" s="2">
        <f t="shared" si="114"/>
        <v>916.74</v>
      </c>
      <c r="AZ127" s="2">
        <f t="shared" si="114"/>
        <v>0</v>
      </c>
      <c r="BA127" s="2">
        <f t="shared" si="114"/>
        <v>0</v>
      </c>
      <c r="BB127" s="2">
        <f t="shared" si="114"/>
        <v>0</v>
      </c>
      <c r="BC127" s="2">
        <f t="shared" si="114"/>
        <v>0</v>
      </c>
      <c r="BD127" s="2">
        <f t="shared" si="114"/>
        <v>0</v>
      </c>
      <c r="BE127" s="2">
        <f t="shared" si="114"/>
        <v>0</v>
      </c>
      <c r="BF127" s="2">
        <f t="shared" si="114"/>
        <v>0</v>
      </c>
      <c r="BG127" s="2">
        <f t="shared" si="114"/>
        <v>0</v>
      </c>
      <c r="BH127" s="2">
        <f t="shared" si="114"/>
        <v>0</v>
      </c>
      <c r="BI127" s="2">
        <f t="shared" si="114"/>
        <v>0</v>
      </c>
      <c r="BJ127" s="2">
        <f t="shared" si="114"/>
        <v>0</v>
      </c>
      <c r="BK127" s="2">
        <f t="shared" si="114"/>
        <v>0</v>
      </c>
      <c r="BL127" s="2">
        <f t="shared" si="114"/>
        <v>0</v>
      </c>
      <c r="BM127" s="2">
        <f t="shared" si="114"/>
        <v>0</v>
      </c>
      <c r="BN127" s="2">
        <f t="shared" si="114"/>
        <v>0</v>
      </c>
      <c r="BO127" s="2">
        <f t="shared" si="114"/>
        <v>0</v>
      </c>
      <c r="BP127" s="2">
        <f t="shared" si="114"/>
        <v>0</v>
      </c>
      <c r="BQ127" s="2">
        <f t="shared" si="114"/>
        <v>0</v>
      </c>
      <c r="BR127" s="2">
        <f t="shared" si="114"/>
        <v>0</v>
      </c>
      <c r="BS127" s="2">
        <f t="shared" si="114"/>
        <v>0</v>
      </c>
      <c r="BT127" s="2">
        <f t="shared" si="114"/>
        <v>0</v>
      </c>
      <c r="BU127" s="2">
        <f t="shared" si="114"/>
        <v>0</v>
      </c>
      <c r="BV127" s="2">
        <f t="shared" si="114"/>
        <v>0</v>
      </c>
      <c r="BW127" s="2">
        <f t="shared" si="114"/>
        <v>0</v>
      </c>
      <c r="BX127" s="2">
        <f t="shared" si="114"/>
        <v>0</v>
      </c>
      <c r="BY127" s="2">
        <f t="shared" si="114"/>
        <v>0</v>
      </c>
      <c r="BZ127" s="2">
        <f t="shared" si="114"/>
        <v>0</v>
      </c>
      <c r="CA127" s="2">
        <f t="shared" ref="CA127:DF127" si="115">CA141</f>
        <v>10044.6</v>
      </c>
      <c r="CB127" s="2">
        <f t="shared" si="115"/>
        <v>0</v>
      </c>
      <c r="CC127" s="2">
        <f t="shared" si="115"/>
        <v>0</v>
      </c>
      <c r="CD127" s="2">
        <f t="shared" si="115"/>
        <v>10044.6</v>
      </c>
      <c r="CE127" s="2">
        <f t="shared" si="115"/>
        <v>916.74</v>
      </c>
      <c r="CF127" s="2">
        <f t="shared" si="115"/>
        <v>916.74</v>
      </c>
      <c r="CG127" s="2">
        <f t="shared" si="115"/>
        <v>0</v>
      </c>
      <c r="CH127" s="2">
        <f t="shared" si="115"/>
        <v>916.74</v>
      </c>
      <c r="CI127" s="2">
        <f t="shared" si="115"/>
        <v>0</v>
      </c>
      <c r="CJ127" s="2">
        <f t="shared" si="115"/>
        <v>0</v>
      </c>
      <c r="CK127" s="2">
        <f t="shared" si="115"/>
        <v>0</v>
      </c>
      <c r="CL127" s="2">
        <f t="shared" si="115"/>
        <v>0</v>
      </c>
      <c r="CM127" s="2">
        <f t="shared" si="115"/>
        <v>0</v>
      </c>
      <c r="CN127" s="2">
        <f t="shared" si="115"/>
        <v>0</v>
      </c>
      <c r="CO127" s="2">
        <f t="shared" si="115"/>
        <v>0</v>
      </c>
      <c r="CP127" s="2">
        <f t="shared" si="115"/>
        <v>0</v>
      </c>
      <c r="CQ127" s="2">
        <f t="shared" si="115"/>
        <v>0</v>
      </c>
      <c r="CR127" s="2">
        <f t="shared" si="115"/>
        <v>0</v>
      </c>
      <c r="CS127" s="2">
        <f t="shared" si="115"/>
        <v>0</v>
      </c>
      <c r="CT127" s="2">
        <f t="shared" si="115"/>
        <v>0</v>
      </c>
      <c r="CU127" s="2">
        <f t="shared" si="115"/>
        <v>0</v>
      </c>
      <c r="CV127" s="2">
        <f t="shared" si="115"/>
        <v>0</v>
      </c>
      <c r="CW127" s="2">
        <f t="shared" si="115"/>
        <v>0</v>
      </c>
      <c r="CX127" s="2">
        <f t="shared" si="115"/>
        <v>0</v>
      </c>
      <c r="CY127" s="2">
        <f t="shared" si="115"/>
        <v>0</v>
      </c>
      <c r="CZ127" s="2">
        <f t="shared" si="115"/>
        <v>0</v>
      </c>
      <c r="DA127" s="2">
        <f t="shared" si="115"/>
        <v>0</v>
      </c>
      <c r="DB127" s="2">
        <f t="shared" si="115"/>
        <v>0</v>
      </c>
      <c r="DC127" s="2">
        <f t="shared" si="115"/>
        <v>0</v>
      </c>
      <c r="DD127" s="2">
        <f t="shared" si="115"/>
        <v>0</v>
      </c>
      <c r="DE127" s="2">
        <f t="shared" si="115"/>
        <v>0</v>
      </c>
      <c r="DF127" s="2">
        <f t="shared" si="115"/>
        <v>0</v>
      </c>
      <c r="DG127" s="3">
        <f t="shared" ref="DG127:EL127" si="116">DG141</f>
        <v>0</v>
      </c>
      <c r="DH127" s="3">
        <f t="shared" si="116"/>
        <v>0</v>
      </c>
      <c r="DI127" s="3">
        <f t="shared" si="116"/>
        <v>0</v>
      </c>
      <c r="DJ127" s="3">
        <f t="shared" si="116"/>
        <v>0</v>
      </c>
      <c r="DK127" s="3">
        <f t="shared" si="116"/>
        <v>0</v>
      </c>
      <c r="DL127" s="3">
        <f t="shared" si="116"/>
        <v>0</v>
      </c>
      <c r="DM127" s="3">
        <f t="shared" si="116"/>
        <v>0</v>
      </c>
      <c r="DN127" s="3">
        <f t="shared" si="116"/>
        <v>0</v>
      </c>
      <c r="DO127" s="3">
        <f t="shared" si="116"/>
        <v>0</v>
      </c>
      <c r="DP127" s="3">
        <f t="shared" si="116"/>
        <v>0</v>
      </c>
      <c r="DQ127" s="3">
        <f t="shared" si="116"/>
        <v>0</v>
      </c>
      <c r="DR127" s="3">
        <f t="shared" si="116"/>
        <v>0</v>
      </c>
      <c r="DS127" s="3">
        <f t="shared" si="116"/>
        <v>0</v>
      </c>
      <c r="DT127" s="3">
        <f t="shared" si="116"/>
        <v>0</v>
      </c>
      <c r="DU127" s="3">
        <f t="shared" si="116"/>
        <v>0</v>
      </c>
      <c r="DV127" s="3">
        <f t="shared" si="116"/>
        <v>0</v>
      </c>
      <c r="DW127" s="3">
        <f t="shared" si="116"/>
        <v>0</v>
      </c>
      <c r="DX127" s="3">
        <f t="shared" si="116"/>
        <v>0</v>
      </c>
      <c r="DY127" s="3">
        <f t="shared" si="116"/>
        <v>0</v>
      </c>
      <c r="DZ127" s="3">
        <f t="shared" si="116"/>
        <v>0</v>
      </c>
      <c r="EA127" s="3">
        <f t="shared" si="116"/>
        <v>0</v>
      </c>
      <c r="EB127" s="3">
        <f t="shared" si="116"/>
        <v>0</v>
      </c>
      <c r="EC127" s="3">
        <f t="shared" si="116"/>
        <v>0</v>
      </c>
      <c r="ED127" s="3">
        <f t="shared" si="116"/>
        <v>0</v>
      </c>
      <c r="EE127" s="3">
        <f t="shared" si="116"/>
        <v>0</v>
      </c>
      <c r="EF127" s="3">
        <f t="shared" si="116"/>
        <v>0</v>
      </c>
      <c r="EG127" s="3">
        <f t="shared" si="116"/>
        <v>0</v>
      </c>
      <c r="EH127" s="3">
        <f t="shared" si="116"/>
        <v>0</v>
      </c>
      <c r="EI127" s="3">
        <f t="shared" si="116"/>
        <v>0</v>
      </c>
      <c r="EJ127" s="3">
        <f t="shared" si="116"/>
        <v>0</v>
      </c>
      <c r="EK127" s="3">
        <f t="shared" si="116"/>
        <v>0</v>
      </c>
      <c r="EL127" s="3">
        <f t="shared" si="116"/>
        <v>0</v>
      </c>
      <c r="EM127" s="3">
        <f t="shared" ref="EM127:FR127" si="117">EM141</f>
        <v>0</v>
      </c>
      <c r="EN127" s="3">
        <f t="shared" si="117"/>
        <v>0</v>
      </c>
      <c r="EO127" s="3">
        <f t="shared" si="117"/>
        <v>0</v>
      </c>
      <c r="EP127" s="3">
        <f t="shared" si="117"/>
        <v>0</v>
      </c>
      <c r="EQ127" s="3">
        <f t="shared" si="117"/>
        <v>0</v>
      </c>
      <c r="ER127" s="3">
        <f t="shared" si="117"/>
        <v>0</v>
      </c>
      <c r="ES127" s="3">
        <f t="shared" si="117"/>
        <v>0</v>
      </c>
      <c r="ET127" s="3">
        <f t="shared" si="117"/>
        <v>0</v>
      </c>
      <c r="EU127" s="3">
        <f t="shared" si="117"/>
        <v>0</v>
      </c>
      <c r="EV127" s="3">
        <f t="shared" si="117"/>
        <v>0</v>
      </c>
      <c r="EW127" s="3">
        <f t="shared" si="117"/>
        <v>0</v>
      </c>
      <c r="EX127" s="3">
        <f t="shared" si="117"/>
        <v>0</v>
      </c>
      <c r="EY127" s="3">
        <f t="shared" si="117"/>
        <v>0</v>
      </c>
      <c r="EZ127" s="3">
        <f t="shared" si="117"/>
        <v>0</v>
      </c>
      <c r="FA127" s="3">
        <f t="shared" si="117"/>
        <v>0</v>
      </c>
      <c r="FB127" s="3">
        <f t="shared" si="117"/>
        <v>0</v>
      </c>
      <c r="FC127" s="3">
        <f t="shared" si="117"/>
        <v>0</v>
      </c>
      <c r="FD127" s="3">
        <f t="shared" si="117"/>
        <v>0</v>
      </c>
      <c r="FE127" s="3">
        <f t="shared" si="117"/>
        <v>0</v>
      </c>
      <c r="FF127" s="3">
        <f t="shared" si="117"/>
        <v>0</v>
      </c>
      <c r="FG127" s="3">
        <f t="shared" si="117"/>
        <v>0</v>
      </c>
      <c r="FH127" s="3">
        <f t="shared" si="117"/>
        <v>0</v>
      </c>
      <c r="FI127" s="3">
        <f t="shared" si="117"/>
        <v>0</v>
      </c>
      <c r="FJ127" s="3">
        <f t="shared" si="117"/>
        <v>0</v>
      </c>
      <c r="FK127" s="3">
        <f t="shared" si="117"/>
        <v>0</v>
      </c>
      <c r="FL127" s="3">
        <f t="shared" si="117"/>
        <v>0</v>
      </c>
      <c r="FM127" s="3">
        <f t="shared" si="117"/>
        <v>0</v>
      </c>
      <c r="FN127" s="3">
        <f t="shared" si="117"/>
        <v>0</v>
      </c>
      <c r="FO127" s="3">
        <f t="shared" si="117"/>
        <v>0</v>
      </c>
      <c r="FP127" s="3">
        <f t="shared" si="117"/>
        <v>0</v>
      </c>
      <c r="FQ127" s="3">
        <f t="shared" si="117"/>
        <v>0</v>
      </c>
      <c r="FR127" s="3">
        <f t="shared" si="117"/>
        <v>0</v>
      </c>
      <c r="FS127" s="3">
        <f t="shared" ref="FS127:GX127" si="118">FS141</f>
        <v>0</v>
      </c>
      <c r="FT127" s="3">
        <f t="shared" si="118"/>
        <v>0</v>
      </c>
      <c r="FU127" s="3">
        <f t="shared" si="118"/>
        <v>0</v>
      </c>
      <c r="FV127" s="3">
        <f t="shared" si="118"/>
        <v>0</v>
      </c>
      <c r="FW127" s="3">
        <f t="shared" si="118"/>
        <v>0</v>
      </c>
      <c r="FX127" s="3">
        <f t="shared" si="118"/>
        <v>0</v>
      </c>
      <c r="FY127" s="3">
        <f t="shared" si="118"/>
        <v>0</v>
      </c>
      <c r="FZ127" s="3">
        <f t="shared" si="118"/>
        <v>0</v>
      </c>
      <c r="GA127" s="3">
        <f t="shared" si="118"/>
        <v>0</v>
      </c>
      <c r="GB127" s="3">
        <f t="shared" si="118"/>
        <v>0</v>
      </c>
      <c r="GC127" s="3">
        <f t="shared" si="118"/>
        <v>0</v>
      </c>
      <c r="GD127" s="3">
        <f t="shared" si="118"/>
        <v>0</v>
      </c>
      <c r="GE127" s="3">
        <f t="shared" si="118"/>
        <v>0</v>
      </c>
      <c r="GF127" s="3">
        <f t="shared" si="118"/>
        <v>0</v>
      </c>
      <c r="GG127" s="3">
        <f t="shared" si="118"/>
        <v>0</v>
      </c>
      <c r="GH127" s="3">
        <f t="shared" si="118"/>
        <v>0</v>
      </c>
      <c r="GI127" s="3">
        <f t="shared" si="118"/>
        <v>0</v>
      </c>
      <c r="GJ127" s="3">
        <f t="shared" si="118"/>
        <v>0</v>
      </c>
      <c r="GK127" s="3">
        <f t="shared" si="118"/>
        <v>0</v>
      </c>
      <c r="GL127" s="3">
        <f t="shared" si="118"/>
        <v>0</v>
      </c>
      <c r="GM127" s="3">
        <f t="shared" si="118"/>
        <v>0</v>
      </c>
      <c r="GN127" s="3">
        <f t="shared" si="118"/>
        <v>0</v>
      </c>
      <c r="GO127" s="3">
        <f t="shared" si="118"/>
        <v>0</v>
      </c>
      <c r="GP127" s="3">
        <f t="shared" si="118"/>
        <v>0</v>
      </c>
      <c r="GQ127" s="3">
        <f t="shared" si="118"/>
        <v>0</v>
      </c>
      <c r="GR127" s="3">
        <f t="shared" si="118"/>
        <v>0</v>
      </c>
      <c r="GS127" s="3">
        <f t="shared" si="118"/>
        <v>0</v>
      </c>
      <c r="GT127" s="3">
        <f t="shared" si="118"/>
        <v>0</v>
      </c>
      <c r="GU127" s="3">
        <f t="shared" si="118"/>
        <v>0</v>
      </c>
      <c r="GV127" s="3">
        <f t="shared" si="118"/>
        <v>0</v>
      </c>
      <c r="GW127" s="3">
        <f t="shared" si="118"/>
        <v>0</v>
      </c>
      <c r="GX127" s="3">
        <f t="shared" si="118"/>
        <v>0</v>
      </c>
    </row>
    <row r="129" spans="1:245" x14ac:dyDescent="0.2">
      <c r="A129">
        <v>17</v>
      </c>
      <c r="B129">
        <v>1</v>
      </c>
      <c r="D129">
        <f>ROW(EtalonRes!A64)</f>
        <v>64</v>
      </c>
      <c r="E129" t="s">
        <v>167</v>
      </c>
      <c r="F129" t="s">
        <v>168</v>
      </c>
      <c r="G129" t="s">
        <v>169</v>
      </c>
      <c r="H129" t="s">
        <v>19</v>
      </c>
      <c r="I129">
        <v>1</v>
      </c>
      <c r="J129">
        <v>0</v>
      </c>
      <c r="K129">
        <v>1</v>
      </c>
      <c r="O129">
        <f t="shared" ref="O129:O139" si="119">ROUND(CP129,2)</f>
        <v>1703.65</v>
      </c>
      <c r="P129">
        <f t="shared" ref="P129:P139" si="120">ROUND(CQ129*I129,2)</f>
        <v>0.27</v>
      </c>
      <c r="Q129">
        <f t="shared" ref="Q129:Q139" si="121">ROUND(CR129*I129,2)</f>
        <v>0</v>
      </c>
      <c r="R129">
        <f t="shared" ref="R129:R139" si="122">ROUND(CS129*I129,2)</f>
        <v>0</v>
      </c>
      <c r="S129">
        <f t="shared" ref="S129:S139" si="123">ROUND(CT129*I129,2)</f>
        <v>1703.38</v>
      </c>
      <c r="T129">
        <f t="shared" ref="T129:T139" si="124">ROUND(CU129*I129,2)</f>
        <v>0</v>
      </c>
      <c r="U129">
        <f t="shared" ref="U129:U139" si="125">CV129*I129</f>
        <v>3.03</v>
      </c>
      <c r="V129">
        <f t="shared" ref="V129:V139" si="126">CW129*I129</f>
        <v>0</v>
      </c>
      <c r="W129">
        <f t="shared" ref="W129:W139" si="127">ROUND(CX129*I129,2)</f>
        <v>0</v>
      </c>
      <c r="X129">
        <f t="shared" ref="X129:X139" si="128">ROUND(CY129,2)</f>
        <v>1192.3699999999999</v>
      </c>
      <c r="Y129">
        <f t="shared" ref="Y129:Y139" si="129">ROUND(CZ129,2)</f>
        <v>170.34</v>
      </c>
      <c r="AA129">
        <v>1473070128</v>
      </c>
      <c r="AB129">
        <f t="shared" ref="AB129:AB139" si="130">ROUND((AC129+AD129+AF129),6)</f>
        <v>1703.65</v>
      </c>
      <c r="AC129">
        <f t="shared" ref="AC129:AC134" si="131">ROUND((ES129),6)</f>
        <v>0.27</v>
      </c>
      <c r="AD129">
        <f t="shared" ref="AD129:AD134" si="132">ROUND((((ET129)-(EU129))+AE129),6)</f>
        <v>0</v>
      </c>
      <c r="AE129">
        <f t="shared" ref="AE129:AF132" si="133">ROUND((EU129),6)</f>
        <v>0</v>
      </c>
      <c r="AF129">
        <f t="shared" si="133"/>
        <v>1703.38</v>
      </c>
      <c r="AG129">
        <f t="shared" ref="AG129:AG139" si="134">ROUND((AP129),6)</f>
        <v>0</v>
      </c>
      <c r="AH129">
        <f t="shared" ref="AH129:AI132" si="135">(EW129)</f>
        <v>3.03</v>
      </c>
      <c r="AI129">
        <f t="shared" si="135"/>
        <v>0</v>
      </c>
      <c r="AJ129">
        <f t="shared" ref="AJ129:AJ139" si="136">(AS129)</f>
        <v>0</v>
      </c>
      <c r="AK129">
        <v>1703.65</v>
      </c>
      <c r="AL129">
        <v>0.27</v>
      </c>
      <c r="AM129">
        <v>0</v>
      </c>
      <c r="AN129">
        <v>0</v>
      </c>
      <c r="AO129">
        <v>1703.38</v>
      </c>
      <c r="AP129">
        <v>0</v>
      </c>
      <c r="AQ129">
        <v>3.03</v>
      </c>
      <c r="AR129">
        <v>0</v>
      </c>
      <c r="AS129">
        <v>0</v>
      </c>
      <c r="AT129">
        <v>70</v>
      </c>
      <c r="AU129">
        <v>10</v>
      </c>
      <c r="AV129">
        <v>1</v>
      </c>
      <c r="AW129">
        <v>1</v>
      </c>
      <c r="AZ129">
        <v>1</v>
      </c>
      <c r="BA129">
        <v>1</v>
      </c>
      <c r="BB129">
        <v>1</v>
      </c>
      <c r="BC129">
        <v>1</v>
      </c>
      <c r="BD129" t="s">
        <v>3</v>
      </c>
      <c r="BE129" t="s">
        <v>3</v>
      </c>
      <c r="BF129" t="s">
        <v>3</v>
      </c>
      <c r="BG129" t="s">
        <v>3</v>
      </c>
      <c r="BH129">
        <v>0</v>
      </c>
      <c r="BI129">
        <v>4</v>
      </c>
      <c r="BJ129" t="s">
        <v>170</v>
      </c>
      <c r="BM129">
        <v>0</v>
      </c>
      <c r="BN129">
        <v>0</v>
      </c>
      <c r="BO129" t="s">
        <v>3</v>
      </c>
      <c r="BP129">
        <v>0</v>
      </c>
      <c r="BQ129">
        <v>1</v>
      </c>
      <c r="BR129">
        <v>0</v>
      </c>
      <c r="BS129">
        <v>1</v>
      </c>
      <c r="BT129">
        <v>1</v>
      </c>
      <c r="BU129">
        <v>1</v>
      </c>
      <c r="BV129">
        <v>1</v>
      </c>
      <c r="BW129">
        <v>1</v>
      </c>
      <c r="BX129">
        <v>1</v>
      </c>
      <c r="BY129" t="s">
        <v>3</v>
      </c>
      <c r="BZ129">
        <v>70</v>
      </c>
      <c r="CA129">
        <v>10</v>
      </c>
      <c r="CB129" t="s">
        <v>3</v>
      </c>
      <c r="CE129">
        <v>0</v>
      </c>
      <c r="CF129">
        <v>0</v>
      </c>
      <c r="CG129">
        <v>0</v>
      </c>
      <c r="CM129">
        <v>0</v>
      </c>
      <c r="CN129" t="s">
        <v>3</v>
      </c>
      <c r="CO129">
        <v>0</v>
      </c>
      <c r="CP129">
        <f t="shared" ref="CP129:CP139" si="137">(P129+Q129+S129)</f>
        <v>1703.65</v>
      </c>
      <c r="CQ129">
        <f t="shared" ref="CQ129:CQ139" si="138">(AC129*BC129*AW129)</f>
        <v>0.27</v>
      </c>
      <c r="CR129">
        <f t="shared" ref="CR129:CR134" si="139">((((ET129)*BB129-(EU129)*BS129)+AE129*BS129)*AV129)</f>
        <v>0</v>
      </c>
      <c r="CS129">
        <f t="shared" ref="CS129:CS139" si="140">(AE129*BS129*AV129)</f>
        <v>0</v>
      </c>
      <c r="CT129">
        <f t="shared" ref="CT129:CT139" si="141">(AF129*BA129*AV129)</f>
        <v>1703.38</v>
      </c>
      <c r="CU129">
        <f t="shared" ref="CU129:CU139" si="142">AG129</f>
        <v>0</v>
      </c>
      <c r="CV129">
        <f t="shared" ref="CV129:CV139" si="143">(AH129*AV129)</f>
        <v>3.03</v>
      </c>
      <c r="CW129">
        <f t="shared" ref="CW129:CW139" si="144">AI129</f>
        <v>0</v>
      </c>
      <c r="CX129">
        <f t="shared" ref="CX129:CX139" si="145">AJ129</f>
        <v>0</v>
      </c>
      <c r="CY129">
        <f t="shared" ref="CY129:CY139" si="146">((S129*BZ129)/100)</f>
        <v>1192.366</v>
      </c>
      <c r="CZ129">
        <f t="shared" ref="CZ129:CZ139" si="147">((S129*CA129)/100)</f>
        <v>170.33800000000002</v>
      </c>
      <c r="DC129" t="s">
        <v>3</v>
      </c>
      <c r="DD129" t="s">
        <v>3</v>
      </c>
      <c r="DE129" t="s">
        <v>3</v>
      </c>
      <c r="DF129" t="s">
        <v>3</v>
      </c>
      <c r="DG129" t="s">
        <v>3</v>
      </c>
      <c r="DH129" t="s">
        <v>3</v>
      </c>
      <c r="DI129" t="s">
        <v>3</v>
      </c>
      <c r="DJ129" t="s">
        <v>3</v>
      </c>
      <c r="DK129" t="s">
        <v>3</v>
      </c>
      <c r="DL129" t="s">
        <v>3</v>
      </c>
      <c r="DM129" t="s">
        <v>3</v>
      </c>
      <c r="DN129">
        <v>0</v>
      </c>
      <c r="DO129">
        <v>0</v>
      </c>
      <c r="DP129">
        <v>1</v>
      </c>
      <c r="DQ129">
        <v>1</v>
      </c>
      <c r="DU129">
        <v>16987630</v>
      </c>
      <c r="DV129" t="s">
        <v>19</v>
      </c>
      <c r="DW129" t="s">
        <v>19</v>
      </c>
      <c r="DX129">
        <v>1</v>
      </c>
      <c r="DZ129" t="s">
        <v>3</v>
      </c>
      <c r="EA129" t="s">
        <v>3</v>
      </c>
      <c r="EB129" t="s">
        <v>3</v>
      </c>
      <c r="EC129" t="s">
        <v>3</v>
      </c>
      <c r="EE129">
        <v>1441815344</v>
      </c>
      <c r="EF129">
        <v>1</v>
      </c>
      <c r="EG129" t="s">
        <v>21</v>
      </c>
      <c r="EH129">
        <v>0</v>
      </c>
      <c r="EI129" t="s">
        <v>3</v>
      </c>
      <c r="EJ129">
        <v>4</v>
      </c>
      <c r="EK129">
        <v>0</v>
      </c>
      <c r="EL129" t="s">
        <v>22</v>
      </c>
      <c r="EM129" t="s">
        <v>23</v>
      </c>
      <c r="EO129" t="s">
        <v>3</v>
      </c>
      <c r="EQ129">
        <v>0</v>
      </c>
      <c r="ER129">
        <v>1703.65</v>
      </c>
      <c r="ES129">
        <v>0.27</v>
      </c>
      <c r="ET129">
        <v>0</v>
      </c>
      <c r="EU129">
        <v>0</v>
      </c>
      <c r="EV129">
        <v>1703.38</v>
      </c>
      <c r="EW129">
        <v>3.03</v>
      </c>
      <c r="EX129">
        <v>0</v>
      </c>
      <c r="EY129">
        <v>0</v>
      </c>
      <c r="FQ129">
        <v>0</v>
      </c>
      <c r="FR129">
        <f t="shared" ref="FR129:FR139" si="148">ROUND(IF(BI129=3,GM129,0),2)</f>
        <v>0</v>
      </c>
      <c r="FS129">
        <v>0</v>
      </c>
      <c r="FX129">
        <v>70</v>
      </c>
      <c r="FY129">
        <v>10</v>
      </c>
      <c r="GA129" t="s">
        <v>3</v>
      </c>
      <c r="GD129">
        <v>0</v>
      </c>
      <c r="GF129">
        <v>-1870462420</v>
      </c>
      <c r="GG129">
        <v>2</v>
      </c>
      <c r="GH129">
        <v>1</v>
      </c>
      <c r="GI129">
        <v>-2</v>
      </c>
      <c r="GJ129">
        <v>0</v>
      </c>
      <c r="GK129">
        <f>ROUND(R129*(R12)/100,2)</f>
        <v>0</v>
      </c>
      <c r="GL129">
        <f t="shared" ref="GL129:GL139" si="149">ROUND(IF(AND(BH129=3,BI129=3,FS129&lt;&gt;0),P129,0),2)</f>
        <v>0</v>
      </c>
      <c r="GM129">
        <f t="shared" ref="GM129:GM139" si="150">ROUND(O129+X129+Y129+GK129,2)+GX129</f>
        <v>3066.36</v>
      </c>
      <c r="GN129">
        <f t="shared" ref="GN129:GN139" si="151">IF(OR(BI129=0,BI129=1),GM129-GX129,0)</f>
        <v>0</v>
      </c>
      <c r="GO129">
        <f t="shared" ref="GO129:GO139" si="152">IF(BI129=2,GM129-GX129,0)</f>
        <v>0</v>
      </c>
      <c r="GP129">
        <f t="shared" ref="GP129:GP139" si="153">IF(BI129=4,GM129-GX129,0)</f>
        <v>3066.36</v>
      </c>
      <c r="GR129">
        <v>0</v>
      </c>
      <c r="GS129">
        <v>3</v>
      </c>
      <c r="GT129">
        <v>0</v>
      </c>
      <c r="GU129" t="s">
        <v>3</v>
      </c>
      <c r="GV129">
        <f t="shared" ref="GV129:GV139" si="154">ROUND((GT129),6)</f>
        <v>0</v>
      </c>
      <c r="GW129">
        <v>1</v>
      </c>
      <c r="GX129">
        <f t="shared" ref="GX129:GX139" si="155">ROUND(HC129*I129,2)</f>
        <v>0</v>
      </c>
      <c r="HA129">
        <v>0</v>
      </c>
      <c r="HB129">
        <v>0</v>
      </c>
      <c r="HC129">
        <f t="shared" ref="HC129:HC139" si="156">GV129*GW129</f>
        <v>0</v>
      </c>
      <c r="HE129" t="s">
        <v>3</v>
      </c>
      <c r="HF129" t="s">
        <v>3</v>
      </c>
      <c r="HM129" t="s">
        <v>3</v>
      </c>
      <c r="HN129" t="s">
        <v>3</v>
      </c>
      <c r="HO129" t="s">
        <v>3</v>
      </c>
      <c r="HP129" t="s">
        <v>3</v>
      </c>
      <c r="HQ129" t="s">
        <v>3</v>
      </c>
      <c r="IK129">
        <v>0</v>
      </c>
    </row>
    <row r="130" spans="1:245" x14ac:dyDescent="0.2">
      <c r="A130">
        <v>17</v>
      </c>
      <c r="B130">
        <v>1</v>
      </c>
      <c r="C130">
        <f>ROW(SmtRes!A13)</f>
        <v>13</v>
      </c>
      <c r="D130">
        <f>ROW(EtalonRes!A68)</f>
        <v>68</v>
      </c>
      <c r="E130" t="s">
        <v>171</v>
      </c>
      <c r="F130" t="s">
        <v>172</v>
      </c>
      <c r="G130" t="s">
        <v>173</v>
      </c>
      <c r="H130" t="s">
        <v>19</v>
      </c>
      <c r="I130">
        <v>6</v>
      </c>
      <c r="J130">
        <v>0</v>
      </c>
      <c r="K130">
        <v>6</v>
      </c>
      <c r="O130">
        <f t="shared" si="119"/>
        <v>1419.66</v>
      </c>
      <c r="P130">
        <f t="shared" si="120"/>
        <v>610.14</v>
      </c>
      <c r="Q130">
        <f t="shared" si="121"/>
        <v>0</v>
      </c>
      <c r="R130">
        <f t="shared" si="122"/>
        <v>0</v>
      </c>
      <c r="S130">
        <f t="shared" si="123"/>
        <v>809.52</v>
      </c>
      <c r="T130">
        <f t="shared" si="124"/>
        <v>0</v>
      </c>
      <c r="U130">
        <f t="shared" si="125"/>
        <v>1.44</v>
      </c>
      <c r="V130">
        <f t="shared" si="126"/>
        <v>0</v>
      </c>
      <c r="W130">
        <f t="shared" si="127"/>
        <v>0</v>
      </c>
      <c r="X130">
        <f t="shared" si="128"/>
        <v>566.66</v>
      </c>
      <c r="Y130">
        <f t="shared" si="129"/>
        <v>80.95</v>
      </c>
      <c r="AA130">
        <v>1473070128</v>
      </c>
      <c r="AB130">
        <f t="shared" si="130"/>
        <v>236.61</v>
      </c>
      <c r="AC130">
        <f t="shared" si="131"/>
        <v>101.69</v>
      </c>
      <c r="AD130">
        <f t="shared" si="132"/>
        <v>0</v>
      </c>
      <c r="AE130">
        <f t="shared" si="133"/>
        <v>0</v>
      </c>
      <c r="AF130">
        <f t="shared" si="133"/>
        <v>134.91999999999999</v>
      </c>
      <c r="AG130">
        <f t="shared" si="134"/>
        <v>0</v>
      </c>
      <c r="AH130">
        <f t="shared" si="135"/>
        <v>0.24</v>
      </c>
      <c r="AI130">
        <f t="shared" si="135"/>
        <v>0</v>
      </c>
      <c r="AJ130">
        <f t="shared" si="136"/>
        <v>0</v>
      </c>
      <c r="AK130">
        <v>236.61</v>
      </c>
      <c r="AL130">
        <v>101.69</v>
      </c>
      <c r="AM130">
        <v>0</v>
      </c>
      <c r="AN130">
        <v>0</v>
      </c>
      <c r="AO130">
        <v>134.91999999999999</v>
      </c>
      <c r="AP130">
        <v>0</v>
      </c>
      <c r="AQ130">
        <v>0.24</v>
      </c>
      <c r="AR130">
        <v>0</v>
      </c>
      <c r="AS130">
        <v>0</v>
      </c>
      <c r="AT130">
        <v>70</v>
      </c>
      <c r="AU130">
        <v>10</v>
      </c>
      <c r="AV130">
        <v>1</v>
      </c>
      <c r="AW130">
        <v>1</v>
      </c>
      <c r="AZ130">
        <v>1</v>
      </c>
      <c r="BA130">
        <v>1</v>
      </c>
      <c r="BB130">
        <v>1</v>
      </c>
      <c r="BC130">
        <v>1</v>
      </c>
      <c r="BD130" t="s">
        <v>3</v>
      </c>
      <c r="BE130" t="s">
        <v>3</v>
      </c>
      <c r="BF130" t="s">
        <v>3</v>
      </c>
      <c r="BG130" t="s">
        <v>3</v>
      </c>
      <c r="BH130">
        <v>0</v>
      </c>
      <c r="BI130">
        <v>4</v>
      </c>
      <c r="BJ130" t="s">
        <v>174</v>
      </c>
      <c r="BM130">
        <v>0</v>
      </c>
      <c r="BN130">
        <v>0</v>
      </c>
      <c r="BO130" t="s">
        <v>3</v>
      </c>
      <c r="BP130">
        <v>0</v>
      </c>
      <c r="BQ130">
        <v>1</v>
      </c>
      <c r="BR130">
        <v>0</v>
      </c>
      <c r="BS130">
        <v>1</v>
      </c>
      <c r="BT130">
        <v>1</v>
      </c>
      <c r="BU130">
        <v>1</v>
      </c>
      <c r="BV130">
        <v>1</v>
      </c>
      <c r="BW130">
        <v>1</v>
      </c>
      <c r="BX130">
        <v>1</v>
      </c>
      <c r="BY130" t="s">
        <v>3</v>
      </c>
      <c r="BZ130">
        <v>70</v>
      </c>
      <c r="CA130">
        <v>10</v>
      </c>
      <c r="CB130" t="s">
        <v>3</v>
      </c>
      <c r="CE130">
        <v>0</v>
      </c>
      <c r="CF130">
        <v>0</v>
      </c>
      <c r="CG130">
        <v>0</v>
      </c>
      <c r="CM130">
        <v>0</v>
      </c>
      <c r="CN130" t="s">
        <v>3</v>
      </c>
      <c r="CO130">
        <v>0</v>
      </c>
      <c r="CP130">
        <f t="shared" si="137"/>
        <v>1419.6599999999999</v>
      </c>
      <c r="CQ130">
        <f t="shared" si="138"/>
        <v>101.69</v>
      </c>
      <c r="CR130">
        <f t="shared" si="139"/>
        <v>0</v>
      </c>
      <c r="CS130">
        <f t="shared" si="140"/>
        <v>0</v>
      </c>
      <c r="CT130">
        <f t="shared" si="141"/>
        <v>134.91999999999999</v>
      </c>
      <c r="CU130">
        <f t="shared" si="142"/>
        <v>0</v>
      </c>
      <c r="CV130">
        <f t="shared" si="143"/>
        <v>0.24</v>
      </c>
      <c r="CW130">
        <f t="shared" si="144"/>
        <v>0</v>
      </c>
      <c r="CX130">
        <f t="shared" si="145"/>
        <v>0</v>
      </c>
      <c r="CY130">
        <f t="shared" si="146"/>
        <v>566.66399999999999</v>
      </c>
      <c r="CZ130">
        <f t="shared" si="147"/>
        <v>80.951999999999998</v>
      </c>
      <c r="DC130" t="s">
        <v>3</v>
      </c>
      <c r="DD130" t="s">
        <v>3</v>
      </c>
      <c r="DE130" t="s">
        <v>3</v>
      </c>
      <c r="DF130" t="s">
        <v>3</v>
      </c>
      <c r="DG130" t="s">
        <v>3</v>
      </c>
      <c r="DH130" t="s">
        <v>3</v>
      </c>
      <c r="DI130" t="s">
        <v>3</v>
      </c>
      <c r="DJ130" t="s">
        <v>3</v>
      </c>
      <c r="DK130" t="s">
        <v>3</v>
      </c>
      <c r="DL130" t="s">
        <v>3</v>
      </c>
      <c r="DM130" t="s">
        <v>3</v>
      </c>
      <c r="DN130">
        <v>0</v>
      </c>
      <c r="DO130">
        <v>0</v>
      </c>
      <c r="DP130">
        <v>1</v>
      </c>
      <c r="DQ130">
        <v>1</v>
      </c>
      <c r="DU130">
        <v>16987630</v>
      </c>
      <c r="DV130" t="s">
        <v>19</v>
      </c>
      <c r="DW130" t="s">
        <v>19</v>
      </c>
      <c r="DX130">
        <v>1</v>
      </c>
      <c r="DZ130" t="s">
        <v>3</v>
      </c>
      <c r="EA130" t="s">
        <v>3</v>
      </c>
      <c r="EB130" t="s">
        <v>3</v>
      </c>
      <c r="EC130" t="s">
        <v>3</v>
      </c>
      <c r="EE130">
        <v>1441815344</v>
      </c>
      <c r="EF130">
        <v>1</v>
      </c>
      <c r="EG130" t="s">
        <v>21</v>
      </c>
      <c r="EH130">
        <v>0</v>
      </c>
      <c r="EI130" t="s">
        <v>3</v>
      </c>
      <c r="EJ130">
        <v>4</v>
      </c>
      <c r="EK130">
        <v>0</v>
      </c>
      <c r="EL130" t="s">
        <v>22</v>
      </c>
      <c r="EM130" t="s">
        <v>23</v>
      </c>
      <c r="EO130" t="s">
        <v>3</v>
      </c>
      <c r="EQ130">
        <v>0</v>
      </c>
      <c r="ER130">
        <v>236.61</v>
      </c>
      <c r="ES130">
        <v>101.69</v>
      </c>
      <c r="ET130">
        <v>0</v>
      </c>
      <c r="EU130">
        <v>0</v>
      </c>
      <c r="EV130">
        <v>134.91999999999999</v>
      </c>
      <c r="EW130">
        <v>0.24</v>
      </c>
      <c r="EX130">
        <v>0</v>
      </c>
      <c r="EY130">
        <v>0</v>
      </c>
      <c r="FQ130">
        <v>0</v>
      </c>
      <c r="FR130">
        <f t="shared" si="148"/>
        <v>0</v>
      </c>
      <c r="FS130">
        <v>0</v>
      </c>
      <c r="FX130">
        <v>70</v>
      </c>
      <c r="FY130">
        <v>10</v>
      </c>
      <c r="GA130" t="s">
        <v>3</v>
      </c>
      <c r="GD130">
        <v>0</v>
      </c>
      <c r="GF130">
        <v>-553495177</v>
      </c>
      <c r="GG130">
        <v>2</v>
      </c>
      <c r="GH130">
        <v>1</v>
      </c>
      <c r="GI130">
        <v>-2</v>
      </c>
      <c r="GJ130">
        <v>0</v>
      </c>
      <c r="GK130">
        <f>ROUND(R130*(R12)/100,2)</f>
        <v>0</v>
      </c>
      <c r="GL130">
        <f t="shared" si="149"/>
        <v>0</v>
      </c>
      <c r="GM130">
        <f t="shared" si="150"/>
        <v>2067.27</v>
      </c>
      <c r="GN130">
        <f t="shared" si="151"/>
        <v>0</v>
      </c>
      <c r="GO130">
        <f t="shared" si="152"/>
        <v>0</v>
      </c>
      <c r="GP130">
        <f t="shared" si="153"/>
        <v>2067.27</v>
      </c>
      <c r="GR130">
        <v>0</v>
      </c>
      <c r="GS130">
        <v>3</v>
      </c>
      <c r="GT130">
        <v>0</v>
      </c>
      <c r="GU130" t="s">
        <v>3</v>
      </c>
      <c r="GV130">
        <f t="shared" si="154"/>
        <v>0</v>
      </c>
      <c r="GW130">
        <v>1</v>
      </c>
      <c r="GX130">
        <f t="shared" si="155"/>
        <v>0</v>
      </c>
      <c r="HA130">
        <v>0</v>
      </c>
      <c r="HB130">
        <v>0</v>
      </c>
      <c r="HC130">
        <f t="shared" si="156"/>
        <v>0</v>
      </c>
      <c r="HE130" t="s">
        <v>3</v>
      </c>
      <c r="HF130" t="s">
        <v>3</v>
      </c>
      <c r="HM130" t="s">
        <v>3</v>
      </c>
      <c r="HN130" t="s">
        <v>3</v>
      </c>
      <c r="HO130" t="s">
        <v>3</v>
      </c>
      <c r="HP130" t="s">
        <v>3</v>
      </c>
      <c r="HQ130" t="s">
        <v>3</v>
      </c>
      <c r="IK130">
        <v>0</v>
      </c>
    </row>
    <row r="131" spans="1:245" x14ac:dyDescent="0.2">
      <c r="A131">
        <v>17</v>
      </c>
      <c r="B131">
        <v>1</v>
      </c>
      <c r="C131">
        <f>ROW(SmtRes!A17)</f>
        <v>17</v>
      </c>
      <c r="D131">
        <f>ROW(EtalonRes!A72)</f>
        <v>72</v>
      </c>
      <c r="E131" t="s">
        <v>175</v>
      </c>
      <c r="F131" t="s">
        <v>176</v>
      </c>
      <c r="G131" t="s">
        <v>177</v>
      </c>
      <c r="H131" t="s">
        <v>19</v>
      </c>
      <c r="I131">
        <v>1</v>
      </c>
      <c r="J131">
        <v>0</v>
      </c>
      <c r="K131">
        <v>1</v>
      </c>
      <c r="O131">
        <f t="shared" si="119"/>
        <v>1861.46</v>
      </c>
      <c r="P131">
        <f t="shared" si="120"/>
        <v>101.69</v>
      </c>
      <c r="Q131">
        <f t="shared" si="121"/>
        <v>0</v>
      </c>
      <c r="R131">
        <f t="shared" si="122"/>
        <v>0</v>
      </c>
      <c r="S131">
        <f t="shared" si="123"/>
        <v>1759.77</v>
      </c>
      <c r="T131">
        <f t="shared" si="124"/>
        <v>0</v>
      </c>
      <c r="U131">
        <f t="shared" si="125"/>
        <v>2.2400000000000002</v>
      </c>
      <c r="V131">
        <f t="shared" si="126"/>
        <v>0</v>
      </c>
      <c r="W131">
        <f t="shared" si="127"/>
        <v>0</v>
      </c>
      <c r="X131">
        <f t="shared" si="128"/>
        <v>1231.8399999999999</v>
      </c>
      <c r="Y131">
        <f t="shared" si="129"/>
        <v>175.98</v>
      </c>
      <c r="AA131">
        <v>1473070128</v>
      </c>
      <c r="AB131">
        <f t="shared" si="130"/>
        <v>1861.46</v>
      </c>
      <c r="AC131">
        <f t="shared" si="131"/>
        <v>101.69</v>
      </c>
      <c r="AD131">
        <f t="shared" si="132"/>
        <v>0</v>
      </c>
      <c r="AE131">
        <f t="shared" si="133"/>
        <v>0</v>
      </c>
      <c r="AF131">
        <f t="shared" si="133"/>
        <v>1759.77</v>
      </c>
      <c r="AG131">
        <f t="shared" si="134"/>
        <v>0</v>
      </c>
      <c r="AH131">
        <f t="shared" si="135"/>
        <v>2.2400000000000002</v>
      </c>
      <c r="AI131">
        <f t="shared" si="135"/>
        <v>0</v>
      </c>
      <c r="AJ131">
        <f t="shared" si="136"/>
        <v>0</v>
      </c>
      <c r="AK131">
        <v>1861.46</v>
      </c>
      <c r="AL131">
        <v>101.69</v>
      </c>
      <c r="AM131">
        <v>0</v>
      </c>
      <c r="AN131">
        <v>0</v>
      </c>
      <c r="AO131">
        <v>1759.77</v>
      </c>
      <c r="AP131">
        <v>0</v>
      </c>
      <c r="AQ131">
        <v>2.2400000000000002</v>
      </c>
      <c r="AR131">
        <v>0</v>
      </c>
      <c r="AS131">
        <v>0</v>
      </c>
      <c r="AT131">
        <v>70</v>
      </c>
      <c r="AU131">
        <v>10</v>
      </c>
      <c r="AV131">
        <v>1</v>
      </c>
      <c r="AW131">
        <v>1</v>
      </c>
      <c r="AZ131">
        <v>1</v>
      </c>
      <c r="BA131">
        <v>1</v>
      </c>
      <c r="BB131">
        <v>1</v>
      </c>
      <c r="BC131">
        <v>1</v>
      </c>
      <c r="BD131" t="s">
        <v>3</v>
      </c>
      <c r="BE131" t="s">
        <v>3</v>
      </c>
      <c r="BF131" t="s">
        <v>3</v>
      </c>
      <c r="BG131" t="s">
        <v>3</v>
      </c>
      <c r="BH131">
        <v>0</v>
      </c>
      <c r="BI131">
        <v>4</v>
      </c>
      <c r="BJ131" t="s">
        <v>178</v>
      </c>
      <c r="BM131">
        <v>0</v>
      </c>
      <c r="BN131">
        <v>0</v>
      </c>
      <c r="BO131" t="s">
        <v>3</v>
      </c>
      <c r="BP131">
        <v>0</v>
      </c>
      <c r="BQ131">
        <v>1</v>
      </c>
      <c r="BR131">
        <v>0</v>
      </c>
      <c r="BS131">
        <v>1</v>
      </c>
      <c r="BT131">
        <v>1</v>
      </c>
      <c r="BU131">
        <v>1</v>
      </c>
      <c r="BV131">
        <v>1</v>
      </c>
      <c r="BW131">
        <v>1</v>
      </c>
      <c r="BX131">
        <v>1</v>
      </c>
      <c r="BY131" t="s">
        <v>3</v>
      </c>
      <c r="BZ131">
        <v>70</v>
      </c>
      <c r="CA131">
        <v>10</v>
      </c>
      <c r="CB131" t="s">
        <v>3</v>
      </c>
      <c r="CE131">
        <v>0</v>
      </c>
      <c r="CF131">
        <v>0</v>
      </c>
      <c r="CG131">
        <v>0</v>
      </c>
      <c r="CM131">
        <v>0</v>
      </c>
      <c r="CN131" t="s">
        <v>3</v>
      </c>
      <c r="CO131">
        <v>0</v>
      </c>
      <c r="CP131">
        <f t="shared" si="137"/>
        <v>1861.46</v>
      </c>
      <c r="CQ131">
        <f t="shared" si="138"/>
        <v>101.69</v>
      </c>
      <c r="CR131">
        <f t="shared" si="139"/>
        <v>0</v>
      </c>
      <c r="CS131">
        <f t="shared" si="140"/>
        <v>0</v>
      </c>
      <c r="CT131">
        <f t="shared" si="141"/>
        <v>1759.77</v>
      </c>
      <c r="CU131">
        <f t="shared" si="142"/>
        <v>0</v>
      </c>
      <c r="CV131">
        <f t="shared" si="143"/>
        <v>2.2400000000000002</v>
      </c>
      <c r="CW131">
        <f t="shared" si="144"/>
        <v>0</v>
      </c>
      <c r="CX131">
        <f t="shared" si="145"/>
        <v>0</v>
      </c>
      <c r="CY131">
        <f t="shared" si="146"/>
        <v>1231.8389999999999</v>
      </c>
      <c r="CZ131">
        <f t="shared" si="147"/>
        <v>175.977</v>
      </c>
      <c r="DC131" t="s">
        <v>3</v>
      </c>
      <c r="DD131" t="s">
        <v>3</v>
      </c>
      <c r="DE131" t="s">
        <v>3</v>
      </c>
      <c r="DF131" t="s">
        <v>3</v>
      </c>
      <c r="DG131" t="s">
        <v>3</v>
      </c>
      <c r="DH131" t="s">
        <v>3</v>
      </c>
      <c r="DI131" t="s">
        <v>3</v>
      </c>
      <c r="DJ131" t="s">
        <v>3</v>
      </c>
      <c r="DK131" t="s">
        <v>3</v>
      </c>
      <c r="DL131" t="s">
        <v>3</v>
      </c>
      <c r="DM131" t="s">
        <v>3</v>
      </c>
      <c r="DN131">
        <v>0</v>
      </c>
      <c r="DO131">
        <v>0</v>
      </c>
      <c r="DP131">
        <v>1</v>
      </c>
      <c r="DQ131">
        <v>1</v>
      </c>
      <c r="DU131">
        <v>16987630</v>
      </c>
      <c r="DV131" t="s">
        <v>19</v>
      </c>
      <c r="DW131" t="s">
        <v>19</v>
      </c>
      <c r="DX131">
        <v>1</v>
      </c>
      <c r="DZ131" t="s">
        <v>3</v>
      </c>
      <c r="EA131" t="s">
        <v>3</v>
      </c>
      <c r="EB131" t="s">
        <v>3</v>
      </c>
      <c r="EC131" t="s">
        <v>3</v>
      </c>
      <c r="EE131">
        <v>1441815344</v>
      </c>
      <c r="EF131">
        <v>1</v>
      </c>
      <c r="EG131" t="s">
        <v>21</v>
      </c>
      <c r="EH131">
        <v>0</v>
      </c>
      <c r="EI131" t="s">
        <v>3</v>
      </c>
      <c r="EJ131">
        <v>4</v>
      </c>
      <c r="EK131">
        <v>0</v>
      </c>
      <c r="EL131" t="s">
        <v>22</v>
      </c>
      <c r="EM131" t="s">
        <v>23</v>
      </c>
      <c r="EO131" t="s">
        <v>3</v>
      </c>
      <c r="EQ131">
        <v>0</v>
      </c>
      <c r="ER131">
        <v>1861.46</v>
      </c>
      <c r="ES131">
        <v>101.69</v>
      </c>
      <c r="ET131">
        <v>0</v>
      </c>
      <c r="EU131">
        <v>0</v>
      </c>
      <c r="EV131">
        <v>1759.77</v>
      </c>
      <c r="EW131">
        <v>2.2400000000000002</v>
      </c>
      <c r="EX131">
        <v>0</v>
      </c>
      <c r="EY131">
        <v>0</v>
      </c>
      <c r="FQ131">
        <v>0</v>
      </c>
      <c r="FR131">
        <f t="shared" si="148"/>
        <v>0</v>
      </c>
      <c r="FS131">
        <v>0</v>
      </c>
      <c r="FX131">
        <v>70</v>
      </c>
      <c r="FY131">
        <v>10</v>
      </c>
      <c r="GA131" t="s">
        <v>3</v>
      </c>
      <c r="GD131">
        <v>0</v>
      </c>
      <c r="GF131">
        <v>-1109661759</v>
      </c>
      <c r="GG131">
        <v>2</v>
      </c>
      <c r="GH131">
        <v>1</v>
      </c>
      <c r="GI131">
        <v>-2</v>
      </c>
      <c r="GJ131">
        <v>0</v>
      </c>
      <c r="GK131">
        <f>ROUND(R131*(R12)/100,2)</f>
        <v>0</v>
      </c>
      <c r="GL131">
        <f t="shared" si="149"/>
        <v>0</v>
      </c>
      <c r="GM131">
        <f t="shared" si="150"/>
        <v>3269.28</v>
      </c>
      <c r="GN131">
        <f t="shared" si="151"/>
        <v>0</v>
      </c>
      <c r="GO131">
        <f t="shared" si="152"/>
        <v>0</v>
      </c>
      <c r="GP131">
        <f t="shared" si="153"/>
        <v>3269.28</v>
      </c>
      <c r="GR131">
        <v>0</v>
      </c>
      <c r="GS131">
        <v>3</v>
      </c>
      <c r="GT131">
        <v>0</v>
      </c>
      <c r="GU131" t="s">
        <v>3</v>
      </c>
      <c r="GV131">
        <f t="shared" si="154"/>
        <v>0</v>
      </c>
      <c r="GW131">
        <v>1</v>
      </c>
      <c r="GX131">
        <f t="shared" si="155"/>
        <v>0</v>
      </c>
      <c r="HA131">
        <v>0</v>
      </c>
      <c r="HB131">
        <v>0</v>
      </c>
      <c r="HC131">
        <f t="shared" si="156"/>
        <v>0</v>
      </c>
      <c r="HE131" t="s">
        <v>3</v>
      </c>
      <c r="HF131" t="s">
        <v>3</v>
      </c>
      <c r="HM131" t="s">
        <v>3</v>
      </c>
      <c r="HN131" t="s">
        <v>3</v>
      </c>
      <c r="HO131" t="s">
        <v>3</v>
      </c>
      <c r="HP131" t="s">
        <v>3</v>
      </c>
      <c r="HQ131" t="s">
        <v>3</v>
      </c>
      <c r="IK131">
        <v>0</v>
      </c>
    </row>
    <row r="132" spans="1:245" x14ac:dyDescent="0.2">
      <c r="A132">
        <v>17</v>
      </c>
      <c r="B132">
        <v>1</v>
      </c>
      <c r="D132">
        <f>ROW(EtalonRes!A73)</f>
        <v>73</v>
      </c>
      <c r="E132" t="s">
        <v>3</v>
      </c>
      <c r="F132" t="s">
        <v>179</v>
      </c>
      <c r="G132" t="s">
        <v>180</v>
      </c>
      <c r="H132" t="s">
        <v>19</v>
      </c>
      <c r="I132">
        <v>1</v>
      </c>
      <c r="J132">
        <v>0</v>
      </c>
      <c r="K132">
        <v>1</v>
      </c>
      <c r="O132">
        <f t="shared" si="119"/>
        <v>598.97</v>
      </c>
      <c r="P132">
        <f t="shared" si="120"/>
        <v>0</v>
      </c>
      <c r="Q132">
        <f t="shared" si="121"/>
        <v>0</v>
      </c>
      <c r="R132">
        <f t="shared" si="122"/>
        <v>0</v>
      </c>
      <c r="S132">
        <f t="shared" si="123"/>
        <v>598.97</v>
      </c>
      <c r="T132">
        <f t="shared" si="124"/>
        <v>0</v>
      </c>
      <c r="U132">
        <f t="shared" si="125"/>
        <v>0.97</v>
      </c>
      <c r="V132">
        <f t="shared" si="126"/>
        <v>0</v>
      </c>
      <c r="W132">
        <f t="shared" si="127"/>
        <v>0</v>
      </c>
      <c r="X132">
        <f t="shared" si="128"/>
        <v>419.28</v>
      </c>
      <c r="Y132">
        <f t="shared" si="129"/>
        <v>59.9</v>
      </c>
      <c r="AA132">
        <v>-1</v>
      </c>
      <c r="AB132">
        <f t="shared" si="130"/>
        <v>598.97</v>
      </c>
      <c r="AC132">
        <f t="shared" si="131"/>
        <v>0</v>
      </c>
      <c r="AD132">
        <f t="shared" si="132"/>
        <v>0</v>
      </c>
      <c r="AE132">
        <f t="shared" si="133"/>
        <v>0</v>
      </c>
      <c r="AF132">
        <f t="shared" si="133"/>
        <v>598.97</v>
      </c>
      <c r="AG132">
        <f t="shared" si="134"/>
        <v>0</v>
      </c>
      <c r="AH132">
        <f t="shared" si="135"/>
        <v>0.97</v>
      </c>
      <c r="AI132">
        <f t="shared" si="135"/>
        <v>0</v>
      </c>
      <c r="AJ132">
        <f t="shared" si="136"/>
        <v>0</v>
      </c>
      <c r="AK132">
        <v>598.97</v>
      </c>
      <c r="AL132">
        <v>0</v>
      </c>
      <c r="AM132">
        <v>0</v>
      </c>
      <c r="AN132">
        <v>0</v>
      </c>
      <c r="AO132">
        <v>598.97</v>
      </c>
      <c r="AP132">
        <v>0</v>
      </c>
      <c r="AQ132">
        <v>0.97</v>
      </c>
      <c r="AR132">
        <v>0</v>
      </c>
      <c r="AS132">
        <v>0</v>
      </c>
      <c r="AT132">
        <v>70</v>
      </c>
      <c r="AU132">
        <v>10</v>
      </c>
      <c r="AV132">
        <v>1</v>
      </c>
      <c r="AW132">
        <v>1</v>
      </c>
      <c r="AZ132">
        <v>1</v>
      </c>
      <c r="BA132">
        <v>1</v>
      </c>
      <c r="BB132">
        <v>1</v>
      </c>
      <c r="BC132">
        <v>1</v>
      </c>
      <c r="BD132" t="s">
        <v>3</v>
      </c>
      <c r="BE132" t="s">
        <v>3</v>
      </c>
      <c r="BF132" t="s">
        <v>3</v>
      </c>
      <c r="BG132" t="s">
        <v>3</v>
      </c>
      <c r="BH132">
        <v>0</v>
      </c>
      <c r="BI132">
        <v>4</v>
      </c>
      <c r="BJ132" t="s">
        <v>181</v>
      </c>
      <c r="BM132">
        <v>0</v>
      </c>
      <c r="BN132">
        <v>0</v>
      </c>
      <c r="BO132" t="s">
        <v>3</v>
      </c>
      <c r="BP132">
        <v>0</v>
      </c>
      <c r="BQ132">
        <v>1</v>
      </c>
      <c r="BR132">
        <v>0</v>
      </c>
      <c r="BS132">
        <v>1</v>
      </c>
      <c r="BT132">
        <v>1</v>
      </c>
      <c r="BU132">
        <v>1</v>
      </c>
      <c r="BV132">
        <v>1</v>
      </c>
      <c r="BW132">
        <v>1</v>
      </c>
      <c r="BX132">
        <v>1</v>
      </c>
      <c r="BY132" t="s">
        <v>3</v>
      </c>
      <c r="BZ132">
        <v>70</v>
      </c>
      <c r="CA132">
        <v>10</v>
      </c>
      <c r="CB132" t="s">
        <v>3</v>
      </c>
      <c r="CE132">
        <v>0</v>
      </c>
      <c r="CF132">
        <v>0</v>
      </c>
      <c r="CG132">
        <v>0</v>
      </c>
      <c r="CM132">
        <v>0</v>
      </c>
      <c r="CN132" t="s">
        <v>3</v>
      </c>
      <c r="CO132">
        <v>0</v>
      </c>
      <c r="CP132">
        <f t="shared" si="137"/>
        <v>598.97</v>
      </c>
      <c r="CQ132">
        <f t="shared" si="138"/>
        <v>0</v>
      </c>
      <c r="CR132">
        <f t="shared" si="139"/>
        <v>0</v>
      </c>
      <c r="CS132">
        <f t="shared" si="140"/>
        <v>0</v>
      </c>
      <c r="CT132">
        <f t="shared" si="141"/>
        <v>598.97</v>
      </c>
      <c r="CU132">
        <f t="shared" si="142"/>
        <v>0</v>
      </c>
      <c r="CV132">
        <f t="shared" si="143"/>
        <v>0.97</v>
      </c>
      <c r="CW132">
        <f t="shared" si="144"/>
        <v>0</v>
      </c>
      <c r="CX132">
        <f t="shared" si="145"/>
        <v>0</v>
      </c>
      <c r="CY132">
        <f t="shared" si="146"/>
        <v>419.279</v>
      </c>
      <c r="CZ132">
        <f t="shared" si="147"/>
        <v>59.897000000000006</v>
      </c>
      <c r="DC132" t="s">
        <v>3</v>
      </c>
      <c r="DD132" t="s">
        <v>3</v>
      </c>
      <c r="DE132" t="s">
        <v>3</v>
      </c>
      <c r="DF132" t="s">
        <v>3</v>
      </c>
      <c r="DG132" t="s">
        <v>3</v>
      </c>
      <c r="DH132" t="s">
        <v>3</v>
      </c>
      <c r="DI132" t="s">
        <v>3</v>
      </c>
      <c r="DJ132" t="s">
        <v>3</v>
      </c>
      <c r="DK132" t="s">
        <v>3</v>
      </c>
      <c r="DL132" t="s">
        <v>3</v>
      </c>
      <c r="DM132" t="s">
        <v>3</v>
      </c>
      <c r="DN132">
        <v>0</v>
      </c>
      <c r="DO132">
        <v>0</v>
      </c>
      <c r="DP132">
        <v>1</v>
      </c>
      <c r="DQ132">
        <v>1</v>
      </c>
      <c r="DU132">
        <v>16987630</v>
      </c>
      <c r="DV132" t="s">
        <v>19</v>
      </c>
      <c r="DW132" t="s">
        <v>19</v>
      </c>
      <c r="DX132">
        <v>1</v>
      </c>
      <c r="DZ132" t="s">
        <v>3</v>
      </c>
      <c r="EA132" t="s">
        <v>3</v>
      </c>
      <c r="EB132" t="s">
        <v>3</v>
      </c>
      <c r="EC132" t="s">
        <v>3</v>
      </c>
      <c r="EE132">
        <v>1441815344</v>
      </c>
      <c r="EF132">
        <v>1</v>
      </c>
      <c r="EG132" t="s">
        <v>21</v>
      </c>
      <c r="EH132">
        <v>0</v>
      </c>
      <c r="EI132" t="s">
        <v>3</v>
      </c>
      <c r="EJ132">
        <v>4</v>
      </c>
      <c r="EK132">
        <v>0</v>
      </c>
      <c r="EL132" t="s">
        <v>22</v>
      </c>
      <c r="EM132" t="s">
        <v>23</v>
      </c>
      <c r="EO132" t="s">
        <v>3</v>
      </c>
      <c r="EQ132">
        <v>1311744</v>
      </c>
      <c r="ER132">
        <v>598.97</v>
      </c>
      <c r="ES132">
        <v>0</v>
      </c>
      <c r="ET132">
        <v>0</v>
      </c>
      <c r="EU132">
        <v>0</v>
      </c>
      <c r="EV132">
        <v>598.97</v>
      </c>
      <c r="EW132">
        <v>0.97</v>
      </c>
      <c r="EX132">
        <v>0</v>
      </c>
      <c r="EY132">
        <v>0</v>
      </c>
      <c r="FQ132">
        <v>0</v>
      </c>
      <c r="FR132">
        <f t="shared" si="148"/>
        <v>0</v>
      </c>
      <c r="FS132">
        <v>0</v>
      </c>
      <c r="FX132">
        <v>70</v>
      </c>
      <c r="FY132">
        <v>10</v>
      </c>
      <c r="GA132" t="s">
        <v>3</v>
      </c>
      <c r="GD132">
        <v>0</v>
      </c>
      <c r="GF132">
        <v>-307581553</v>
      </c>
      <c r="GG132">
        <v>2</v>
      </c>
      <c r="GH132">
        <v>1</v>
      </c>
      <c r="GI132">
        <v>-2</v>
      </c>
      <c r="GJ132">
        <v>0</v>
      </c>
      <c r="GK132">
        <f>ROUND(R132*(R12)/100,2)</f>
        <v>0</v>
      </c>
      <c r="GL132">
        <f t="shared" si="149"/>
        <v>0</v>
      </c>
      <c r="GM132">
        <f t="shared" si="150"/>
        <v>1078.1500000000001</v>
      </c>
      <c r="GN132">
        <f t="shared" si="151"/>
        <v>0</v>
      </c>
      <c r="GO132">
        <f t="shared" si="152"/>
        <v>0</v>
      </c>
      <c r="GP132">
        <f t="shared" si="153"/>
        <v>1078.1500000000001</v>
      </c>
      <c r="GR132">
        <v>0</v>
      </c>
      <c r="GS132">
        <v>3</v>
      </c>
      <c r="GT132">
        <v>0</v>
      </c>
      <c r="GU132" t="s">
        <v>3</v>
      </c>
      <c r="GV132">
        <f t="shared" si="154"/>
        <v>0</v>
      </c>
      <c r="GW132">
        <v>1</v>
      </c>
      <c r="GX132">
        <f t="shared" si="155"/>
        <v>0</v>
      </c>
      <c r="HA132">
        <v>0</v>
      </c>
      <c r="HB132">
        <v>0</v>
      </c>
      <c r="HC132">
        <f t="shared" si="156"/>
        <v>0</v>
      </c>
      <c r="HE132" t="s">
        <v>3</v>
      </c>
      <c r="HF132" t="s">
        <v>3</v>
      </c>
      <c r="HM132" t="s">
        <v>3</v>
      </c>
      <c r="HN132" t="s">
        <v>3</v>
      </c>
      <c r="HO132" t="s">
        <v>3</v>
      </c>
      <c r="HP132" t="s">
        <v>3</v>
      </c>
      <c r="HQ132" t="s">
        <v>3</v>
      </c>
      <c r="IK132">
        <v>0</v>
      </c>
    </row>
    <row r="133" spans="1:245" x14ac:dyDescent="0.2">
      <c r="A133">
        <v>17</v>
      </c>
      <c r="B133">
        <v>1</v>
      </c>
      <c r="E133" t="s">
        <v>3</v>
      </c>
      <c r="F133" t="s">
        <v>182</v>
      </c>
      <c r="G133" t="s">
        <v>183</v>
      </c>
      <c r="H133" t="s">
        <v>184</v>
      </c>
      <c r="I133">
        <v>1</v>
      </c>
      <c r="J133">
        <v>0</v>
      </c>
      <c r="K133">
        <v>1</v>
      </c>
      <c r="O133">
        <f t="shared" si="119"/>
        <v>180</v>
      </c>
      <c r="P133">
        <f t="shared" si="120"/>
        <v>180</v>
      </c>
      <c r="Q133">
        <f t="shared" si="121"/>
        <v>0</v>
      </c>
      <c r="R133">
        <f t="shared" si="122"/>
        <v>0</v>
      </c>
      <c r="S133">
        <f t="shared" si="123"/>
        <v>0</v>
      </c>
      <c r="T133">
        <f t="shared" si="124"/>
        <v>0</v>
      </c>
      <c r="U133">
        <f t="shared" si="125"/>
        <v>0</v>
      </c>
      <c r="V133">
        <f t="shared" si="126"/>
        <v>0</v>
      </c>
      <c r="W133">
        <f t="shared" si="127"/>
        <v>0</v>
      </c>
      <c r="X133">
        <f t="shared" si="128"/>
        <v>0</v>
      </c>
      <c r="Y133">
        <f t="shared" si="129"/>
        <v>0</v>
      </c>
      <c r="AA133">
        <v>-1</v>
      </c>
      <c r="AB133">
        <f t="shared" si="130"/>
        <v>180</v>
      </c>
      <c r="AC133">
        <f t="shared" si="131"/>
        <v>180</v>
      </c>
      <c r="AD133">
        <f t="shared" si="132"/>
        <v>0</v>
      </c>
      <c r="AE133">
        <f>ROUND((EU133),6)</f>
        <v>0</v>
      </c>
      <c r="AF133">
        <f>ROUND(((EV133*12)),6)</f>
        <v>0</v>
      </c>
      <c r="AG133">
        <f t="shared" si="134"/>
        <v>0</v>
      </c>
      <c r="AH133">
        <f>((EW133*12))</f>
        <v>0</v>
      </c>
      <c r="AI133">
        <f>(EX133)</f>
        <v>0</v>
      </c>
      <c r="AJ133">
        <f t="shared" si="136"/>
        <v>0</v>
      </c>
      <c r="AK133">
        <v>180</v>
      </c>
      <c r="AL133">
        <v>180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70</v>
      </c>
      <c r="AU133">
        <v>10</v>
      </c>
      <c r="AV133">
        <v>1</v>
      </c>
      <c r="AW133">
        <v>1</v>
      </c>
      <c r="AZ133">
        <v>1</v>
      </c>
      <c r="BA133">
        <v>1</v>
      </c>
      <c r="BB133">
        <v>1</v>
      </c>
      <c r="BC133">
        <v>1</v>
      </c>
      <c r="BD133" t="s">
        <v>3</v>
      </c>
      <c r="BE133" t="s">
        <v>3</v>
      </c>
      <c r="BF133" t="s">
        <v>3</v>
      </c>
      <c r="BG133" t="s">
        <v>3</v>
      </c>
      <c r="BH133">
        <v>3</v>
      </c>
      <c r="BI133">
        <v>4</v>
      </c>
      <c r="BJ133" t="s">
        <v>3</v>
      </c>
      <c r="BM133">
        <v>0</v>
      </c>
      <c r="BN133">
        <v>0</v>
      </c>
      <c r="BO133" t="s">
        <v>3</v>
      </c>
      <c r="BP133">
        <v>0</v>
      </c>
      <c r="BQ133">
        <v>1</v>
      </c>
      <c r="BR133">
        <v>0</v>
      </c>
      <c r="BS133">
        <v>1</v>
      </c>
      <c r="BT133">
        <v>1</v>
      </c>
      <c r="BU133">
        <v>1</v>
      </c>
      <c r="BV133">
        <v>1</v>
      </c>
      <c r="BW133">
        <v>1</v>
      </c>
      <c r="BX133">
        <v>1</v>
      </c>
      <c r="BY133" t="s">
        <v>3</v>
      </c>
      <c r="BZ133">
        <v>70</v>
      </c>
      <c r="CA133">
        <v>10</v>
      </c>
      <c r="CB133" t="s">
        <v>3</v>
      </c>
      <c r="CE133">
        <v>0</v>
      </c>
      <c r="CF133">
        <v>0</v>
      </c>
      <c r="CG133">
        <v>0</v>
      </c>
      <c r="CM133">
        <v>0</v>
      </c>
      <c r="CN133" t="s">
        <v>3</v>
      </c>
      <c r="CO133">
        <v>0</v>
      </c>
      <c r="CP133">
        <f t="shared" si="137"/>
        <v>180</v>
      </c>
      <c r="CQ133">
        <f t="shared" si="138"/>
        <v>180</v>
      </c>
      <c r="CR133">
        <f t="shared" si="139"/>
        <v>0</v>
      </c>
      <c r="CS133">
        <f t="shared" si="140"/>
        <v>0</v>
      </c>
      <c r="CT133">
        <f t="shared" si="141"/>
        <v>0</v>
      </c>
      <c r="CU133">
        <f t="shared" si="142"/>
        <v>0</v>
      </c>
      <c r="CV133">
        <f t="shared" si="143"/>
        <v>0</v>
      </c>
      <c r="CW133">
        <f t="shared" si="144"/>
        <v>0</v>
      </c>
      <c r="CX133">
        <f t="shared" si="145"/>
        <v>0</v>
      </c>
      <c r="CY133">
        <f t="shared" si="146"/>
        <v>0</v>
      </c>
      <c r="CZ133">
        <f t="shared" si="147"/>
        <v>0</v>
      </c>
      <c r="DC133" t="s">
        <v>3</v>
      </c>
      <c r="DD133" t="s">
        <v>3</v>
      </c>
      <c r="DE133" t="s">
        <v>3</v>
      </c>
      <c r="DF133" t="s">
        <v>3</v>
      </c>
      <c r="DG133" t="s">
        <v>50</v>
      </c>
      <c r="DH133" t="s">
        <v>3</v>
      </c>
      <c r="DI133" t="s">
        <v>50</v>
      </c>
      <c r="DJ133" t="s">
        <v>3</v>
      </c>
      <c r="DK133" t="s">
        <v>3</v>
      </c>
      <c r="DL133" t="s">
        <v>3</v>
      </c>
      <c r="DM133" t="s">
        <v>3</v>
      </c>
      <c r="DN133">
        <v>0</v>
      </c>
      <c r="DO133">
        <v>0</v>
      </c>
      <c r="DP133">
        <v>1</v>
      </c>
      <c r="DQ133">
        <v>1</v>
      </c>
      <c r="DU133">
        <v>1013</v>
      </c>
      <c r="DV133" t="s">
        <v>184</v>
      </c>
      <c r="DW133" t="s">
        <v>184</v>
      </c>
      <c r="DX133">
        <v>7.0999999999999994E-2</v>
      </c>
      <c r="DZ133" t="s">
        <v>3</v>
      </c>
      <c r="EA133" t="s">
        <v>3</v>
      </c>
      <c r="EB133" t="s">
        <v>3</v>
      </c>
      <c r="EC133" t="s">
        <v>3</v>
      </c>
      <c r="EE133">
        <v>1441815344</v>
      </c>
      <c r="EF133">
        <v>1</v>
      </c>
      <c r="EG133" t="s">
        <v>21</v>
      </c>
      <c r="EH133">
        <v>0</v>
      </c>
      <c r="EI133" t="s">
        <v>3</v>
      </c>
      <c r="EJ133">
        <v>4</v>
      </c>
      <c r="EK133">
        <v>0</v>
      </c>
      <c r="EL133" t="s">
        <v>22</v>
      </c>
      <c r="EM133" t="s">
        <v>23</v>
      </c>
      <c r="EO133" t="s">
        <v>3</v>
      </c>
      <c r="EQ133">
        <v>1311744</v>
      </c>
      <c r="ER133">
        <v>180</v>
      </c>
      <c r="ES133">
        <v>180</v>
      </c>
      <c r="ET133">
        <v>0</v>
      </c>
      <c r="EU133">
        <v>0</v>
      </c>
      <c r="EV133">
        <v>0</v>
      </c>
      <c r="EW133">
        <v>0</v>
      </c>
      <c r="EX133">
        <v>0</v>
      </c>
      <c r="EY133">
        <v>0</v>
      </c>
      <c r="FQ133">
        <v>180</v>
      </c>
      <c r="FR133">
        <f t="shared" si="148"/>
        <v>0</v>
      </c>
      <c r="FS133">
        <v>1</v>
      </c>
      <c r="FX133">
        <v>70</v>
      </c>
      <c r="FY133">
        <v>10</v>
      </c>
      <c r="GA133" t="s">
        <v>3</v>
      </c>
      <c r="GD133">
        <v>0</v>
      </c>
      <c r="GF133">
        <v>-54322067</v>
      </c>
      <c r="GG133">
        <v>2</v>
      </c>
      <c r="GH133">
        <v>0</v>
      </c>
      <c r="GI133">
        <v>-2</v>
      </c>
      <c r="GJ133">
        <v>0</v>
      </c>
      <c r="GK133">
        <f>ROUND(R133*(R12)/100,2)</f>
        <v>0</v>
      </c>
      <c r="GL133">
        <f t="shared" si="149"/>
        <v>0</v>
      </c>
      <c r="GM133">
        <f t="shared" si="150"/>
        <v>180</v>
      </c>
      <c r="GN133">
        <f t="shared" si="151"/>
        <v>0</v>
      </c>
      <c r="GO133">
        <f t="shared" si="152"/>
        <v>0</v>
      </c>
      <c r="GP133">
        <f t="shared" si="153"/>
        <v>180</v>
      </c>
      <c r="GR133">
        <v>0</v>
      </c>
      <c r="GS133">
        <v>0</v>
      </c>
      <c r="GT133">
        <v>0</v>
      </c>
      <c r="GU133" t="s">
        <v>3</v>
      </c>
      <c r="GV133">
        <f t="shared" si="154"/>
        <v>0</v>
      </c>
      <c r="GW133">
        <v>1</v>
      </c>
      <c r="GX133">
        <f t="shared" si="155"/>
        <v>0</v>
      </c>
      <c r="HA133">
        <v>0</v>
      </c>
      <c r="HB133">
        <v>0</v>
      </c>
      <c r="HC133">
        <f t="shared" si="156"/>
        <v>0</v>
      </c>
      <c r="HE133" t="s">
        <v>3</v>
      </c>
      <c r="HF133" t="s">
        <v>3</v>
      </c>
      <c r="HM133" t="s">
        <v>3</v>
      </c>
      <c r="HN133" t="s">
        <v>3</v>
      </c>
      <c r="HO133" t="s">
        <v>3</v>
      </c>
      <c r="HP133" t="s">
        <v>3</v>
      </c>
      <c r="HQ133" t="s">
        <v>3</v>
      </c>
      <c r="IK133">
        <v>0</v>
      </c>
    </row>
    <row r="134" spans="1:245" x14ac:dyDescent="0.2">
      <c r="A134">
        <v>17</v>
      </c>
      <c r="B134">
        <v>1</v>
      </c>
      <c r="D134">
        <f>ROW(EtalonRes!A75)</f>
        <v>75</v>
      </c>
      <c r="E134" t="s">
        <v>3</v>
      </c>
      <c r="F134" t="s">
        <v>148</v>
      </c>
      <c r="G134" t="s">
        <v>149</v>
      </c>
      <c r="H134" t="s">
        <v>26</v>
      </c>
      <c r="I134">
        <f>ROUND(1/10,9)</f>
        <v>0.1</v>
      </c>
      <c r="J134">
        <v>0</v>
      </c>
      <c r="K134">
        <f>ROUND(1/10,9)</f>
        <v>0.1</v>
      </c>
      <c r="O134">
        <f t="shared" si="119"/>
        <v>55.6</v>
      </c>
      <c r="P134">
        <f t="shared" si="120"/>
        <v>0.03</v>
      </c>
      <c r="Q134">
        <f t="shared" si="121"/>
        <v>0</v>
      </c>
      <c r="R134">
        <f t="shared" si="122"/>
        <v>0</v>
      </c>
      <c r="S134">
        <f t="shared" si="123"/>
        <v>55.57</v>
      </c>
      <c r="T134">
        <f t="shared" si="124"/>
        <v>0</v>
      </c>
      <c r="U134">
        <f t="shared" si="125"/>
        <v>9.0000000000000011E-2</v>
      </c>
      <c r="V134">
        <f t="shared" si="126"/>
        <v>0</v>
      </c>
      <c r="W134">
        <f t="shared" si="127"/>
        <v>0</v>
      </c>
      <c r="X134">
        <f t="shared" si="128"/>
        <v>38.9</v>
      </c>
      <c r="Y134">
        <f t="shared" si="129"/>
        <v>5.56</v>
      </c>
      <c r="AA134">
        <v>-1</v>
      </c>
      <c r="AB134">
        <f t="shared" si="130"/>
        <v>556.04999999999995</v>
      </c>
      <c r="AC134">
        <f t="shared" si="131"/>
        <v>0.31</v>
      </c>
      <c r="AD134">
        <f t="shared" si="132"/>
        <v>0</v>
      </c>
      <c r="AE134">
        <f>ROUND((EU134),6)</f>
        <v>0</v>
      </c>
      <c r="AF134">
        <f>ROUND((EV134),6)</f>
        <v>555.74</v>
      </c>
      <c r="AG134">
        <f t="shared" si="134"/>
        <v>0</v>
      </c>
      <c r="AH134">
        <f>(EW134)</f>
        <v>0.9</v>
      </c>
      <c r="AI134">
        <f>(EX134)</f>
        <v>0</v>
      </c>
      <c r="AJ134">
        <f t="shared" si="136"/>
        <v>0</v>
      </c>
      <c r="AK134">
        <v>556.04999999999995</v>
      </c>
      <c r="AL134">
        <v>0.31</v>
      </c>
      <c r="AM134">
        <v>0</v>
      </c>
      <c r="AN134">
        <v>0</v>
      </c>
      <c r="AO134">
        <v>555.74</v>
      </c>
      <c r="AP134">
        <v>0</v>
      </c>
      <c r="AQ134">
        <v>0.9</v>
      </c>
      <c r="AR134">
        <v>0</v>
      </c>
      <c r="AS134">
        <v>0</v>
      </c>
      <c r="AT134">
        <v>70</v>
      </c>
      <c r="AU134">
        <v>10</v>
      </c>
      <c r="AV134">
        <v>1</v>
      </c>
      <c r="AW134">
        <v>1</v>
      </c>
      <c r="AZ134">
        <v>1</v>
      </c>
      <c r="BA134">
        <v>1</v>
      </c>
      <c r="BB134">
        <v>1</v>
      </c>
      <c r="BC134">
        <v>1</v>
      </c>
      <c r="BD134" t="s">
        <v>3</v>
      </c>
      <c r="BE134" t="s">
        <v>3</v>
      </c>
      <c r="BF134" t="s">
        <v>3</v>
      </c>
      <c r="BG134" t="s">
        <v>3</v>
      </c>
      <c r="BH134">
        <v>0</v>
      </c>
      <c r="BI134">
        <v>4</v>
      </c>
      <c r="BJ134" t="s">
        <v>150</v>
      </c>
      <c r="BM134">
        <v>0</v>
      </c>
      <c r="BN134">
        <v>0</v>
      </c>
      <c r="BO134" t="s">
        <v>3</v>
      </c>
      <c r="BP134">
        <v>0</v>
      </c>
      <c r="BQ134">
        <v>1</v>
      </c>
      <c r="BR134">
        <v>0</v>
      </c>
      <c r="BS134">
        <v>1</v>
      </c>
      <c r="BT134">
        <v>1</v>
      </c>
      <c r="BU134">
        <v>1</v>
      </c>
      <c r="BV134">
        <v>1</v>
      </c>
      <c r="BW134">
        <v>1</v>
      </c>
      <c r="BX134">
        <v>1</v>
      </c>
      <c r="BY134" t="s">
        <v>3</v>
      </c>
      <c r="BZ134">
        <v>70</v>
      </c>
      <c r="CA134">
        <v>10</v>
      </c>
      <c r="CB134" t="s">
        <v>3</v>
      </c>
      <c r="CE134">
        <v>0</v>
      </c>
      <c r="CF134">
        <v>0</v>
      </c>
      <c r="CG134">
        <v>0</v>
      </c>
      <c r="CM134">
        <v>0</v>
      </c>
      <c r="CN134" t="s">
        <v>3</v>
      </c>
      <c r="CO134">
        <v>0</v>
      </c>
      <c r="CP134">
        <f t="shared" si="137"/>
        <v>55.6</v>
      </c>
      <c r="CQ134">
        <f t="shared" si="138"/>
        <v>0.31</v>
      </c>
      <c r="CR134">
        <f t="shared" si="139"/>
        <v>0</v>
      </c>
      <c r="CS134">
        <f t="shared" si="140"/>
        <v>0</v>
      </c>
      <c r="CT134">
        <f t="shared" si="141"/>
        <v>555.74</v>
      </c>
      <c r="CU134">
        <f t="shared" si="142"/>
        <v>0</v>
      </c>
      <c r="CV134">
        <f t="shared" si="143"/>
        <v>0.9</v>
      </c>
      <c r="CW134">
        <f t="shared" si="144"/>
        <v>0</v>
      </c>
      <c r="CX134">
        <f t="shared" si="145"/>
        <v>0</v>
      </c>
      <c r="CY134">
        <f t="shared" si="146"/>
        <v>38.899000000000001</v>
      </c>
      <c r="CZ134">
        <f t="shared" si="147"/>
        <v>5.5570000000000004</v>
      </c>
      <c r="DC134" t="s">
        <v>3</v>
      </c>
      <c r="DD134" t="s">
        <v>3</v>
      </c>
      <c r="DE134" t="s">
        <v>3</v>
      </c>
      <c r="DF134" t="s">
        <v>3</v>
      </c>
      <c r="DG134" t="s">
        <v>3</v>
      </c>
      <c r="DH134" t="s">
        <v>3</v>
      </c>
      <c r="DI134" t="s">
        <v>3</v>
      </c>
      <c r="DJ134" t="s">
        <v>3</v>
      </c>
      <c r="DK134" t="s">
        <v>3</v>
      </c>
      <c r="DL134" t="s">
        <v>3</v>
      </c>
      <c r="DM134" t="s">
        <v>3</v>
      </c>
      <c r="DN134">
        <v>0</v>
      </c>
      <c r="DO134">
        <v>0</v>
      </c>
      <c r="DP134">
        <v>1</v>
      </c>
      <c r="DQ134">
        <v>1</v>
      </c>
      <c r="DU134">
        <v>16987630</v>
      </c>
      <c r="DV134" t="s">
        <v>26</v>
      </c>
      <c r="DW134" t="s">
        <v>26</v>
      </c>
      <c r="DX134">
        <v>10</v>
      </c>
      <c r="DZ134" t="s">
        <v>3</v>
      </c>
      <c r="EA134" t="s">
        <v>3</v>
      </c>
      <c r="EB134" t="s">
        <v>3</v>
      </c>
      <c r="EC134" t="s">
        <v>3</v>
      </c>
      <c r="EE134">
        <v>1441815344</v>
      </c>
      <c r="EF134">
        <v>1</v>
      </c>
      <c r="EG134" t="s">
        <v>21</v>
      </c>
      <c r="EH134">
        <v>0</v>
      </c>
      <c r="EI134" t="s">
        <v>3</v>
      </c>
      <c r="EJ134">
        <v>4</v>
      </c>
      <c r="EK134">
        <v>0</v>
      </c>
      <c r="EL134" t="s">
        <v>22</v>
      </c>
      <c r="EM134" t="s">
        <v>23</v>
      </c>
      <c r="EO134" t="s">
        <v>3</v>
      </c>
      <c r="EQ134">
        <v>1311744</v>
      </c>
      <c r="ER134">
        <v>556.04999999999995</v>
      </c>
      <c r="ES134">
        <v>0.31</v>
      </c>
      <c r="ET134">
        <v>0</v>
      </c>
      <c r="EU134">
        <v>0</v>
      </c>
      <c r="EV134">
        <v>555.74</v>
      </c>
      <c r="EW134">
        <v>0.9</v>
      </c>
      <c r="EX134">
        <v>0</v>
      </c>
      <c r="EY134">
        <v>0</v>
      </c>
      <c r="FQ134">
        <v>0</v>
      </c>
      <c r="FR134">
        <f t="shared" si="148"/>
        <v>0</v>
      </c>
      <c r="FS134">
        <v>0</v>
      </c>
      <c r="FX134">
        <v>70</v>
      </c>
      <c r="FY134">
        <v>10</v>
      </c>
      <c r="GA134" t="s">
        <v>3</v>
      </c>
      <c r="GD134">
        <v>0</v>
      </c>
      <c r="GF134">
        <v>505455875</v>
      </c>
      <c r="GG134">
        <v>2</v>
      </c>
      <c r="GH134">
        <v>1</v>
      </c>
      <c r="GI134">
        <v>-2</v>
      </c>
      <c r="GJ134">
        <v>0</v>
      </c>
      <c r="GK134">
        <f>ROUND(R134*(R12)/100,2)</f>
        <v>0</v>
      </c>
      <c r="GL134">
        <f t="shared" si="149"/>
        <v>0</v>
      </c>
      <c r="GM134">
        <f t="shared" si="150"/>
        <v>100.06</v>
      </c>
      <c r="GN134">
        <f t="shared" si="151"/>
        <v>0</v>
      </c>
      <c r="GO134">
        <f t="shared" si="152"/>
        <v>0</v>
      </c>
      <c r="GP134">
        <f t="shared" si="153"/>
        <v>100.06</v>
      </c>
      <c r="GR134">
        <v>0</v>
      </c>
      <c r="GS134">
        <v>3</v>
      </c>
      <c r="GT134">
        <v>0</v>
      </c>
      <c r="GU134" t="s">
        <v>3</v>
      </c>
      <c r="GV134">
        <f t="shared" si="154"/>
        <v>0</v>
      </c>
      <c r="GW134">
        <v>1</v>
      </c>
      <c r="GX134">
        <f t="shared" si="155"/>
        <v>0</v>
      </c>
      <c r="HA134">
        <v>0</v>
      </c>
      <c r="HB134">
        <v>0</v>
      </c>
      <c r="HC134">
        <f t="shared" si="156"/>
        <v>0</v>
      </c>
      <c r="HE134" t="s">
        <v>3</v>
      </c>
      <c r="HF134" t="s">
        <v>3</v>
      </c>
      <c r="HM134" t="s">
        <v>3</v>
      </c>
      <c r="HN134" t="s">
        <v>3</v>
      </c>
      <c r="HO134" t="s">
        <v>3</v>
      </c>
      <c r="HP134" t="s">
        <v>3</v>
      </c>
      <c r="HQ134" t="s">
        <v>3</v>
      </c>
      <c r="IK134">
        <v>0</v>
      </c>
    </row>
    <row r="135" spans="1:245" x14ac:dyDescent="0.2">
      <c r="A135">
        <v>17</v>
      </c>
      <c r="B135">
        <v>1</v>
      </c>
      <c r="D135">
        <f>ROW(EtalonRes!A79)</f>
        <v>79</v>
      </c>
      <c r="E135" t="s">
        <v>3</v>
      </c>
      <c r="F135" t="s">
        <v>185</v>
      </c>
      <c r="G135" t="s">
        <v>186</v>
      </c>
      <c r="H135" t="s">
        <v>19</v>
      </c>
      <c r="I135">
        <v>1</v>
      </c>
      <c r="J135">
        <v>0</v>
      </c>
      <c r="K135">
        <v>1</v>
      </c>
      <c r="O135">
        <f t="shared" si="119"/>
        <v>14384.44</v>
      </c>
      <c r="P135">
        <f t="shared" si="120"/>
        <v>11.68</v>
      </c>
      <c r="Q135">
        <f t="shared" si="121"/>
        <v>5772.84</v>
      </c>
      <c r="R135">
        <f t="shared" si="122"/>
        <v>3660.4</v>
      </c>
      <c r="S135">
        <f t="shared" si="123"/>
        <v>8599.92</v>
      </c>
      <c r="T135">
        <f t="shared" si="124"/>
        <v>0</v>
      </c>
      <c r="U135">
        <f t="shared" si="125"/>
        <v>12.96</v>
      </c>
      <c r="V135">
        <f t="shared" si="126"/>
        <v>0</v>
      </c>
      <c r="W135">
        <f t="shared" si="127"/>
        <v>0</v>
      </c>
      <c r="X135">
        <f t="shared" si="128"/>
        <v>6019.94</v>
      </c>
      <c r="Y135">
        <f t="shared" si="129"/>
        <v>859.99</v>
      </c>
      <c r="AA135">
        <v>-1</v>
      </c>
      <c r="AB135">
        <f t="shared" si="130"/>
        <v>14384.44</v>
      </c>
      <c r="AC135">
        <f>ROUND(((ES135*4)),6)</f>
        <v>11.68</v>
      </c>
      <c r="AD135">
        <f>ROUND(((((ET135*4))-((EU135*4)))+AE135),6)</f>
        <v>5772.84</v>
      </c>
      <c r="AE135">
        <f>ROUND(((EU135*4)),6)</f>
        <v>3660.4</v>
      </c>
      <c r="AF135">
        <f>ROUND(((EV135*4)),6)</f>
        <v>8599.92</v>
      </c>
      <c r="AG135">
        <f t="shared" si="134"/>
        <v>0</v>
      </c>
      <c r="AH135">
        <f>((EW135*4))</f>
        <v>12.96</v>
      </c>
      <c r="AI135">
        <f>((EX135*4))</f>
        <v>0</v>
      </c>
      <c r="AJ135">
        <f t="shared" si="136"/>
        <v>0</v>
      </c>
      <c r="AK135">
        <v>3596.11</v>
      </c>
      <c r="AL135">
        <v>2.92</v>
      </c>
      <c r="AM135">
        <v>1443.21</v>
      </c>
      <c r="AN135">
        <v>915.1</v>
      </c>
      <c r="AO135">
        <v>2149.98</v>
      </c>
      <c r="AP135">
        <v>0</v>
      </c>
      <c r="AQ135">
        <v>3.24</v>
      </c>
      <c r="AR135">
        <v>0</v>
      </c>
      <c r="AS135">
        <v>0</v>
      </c>
      <c r="AT135">
        <v>70</v>
      </c>
      <c r="AU135">
        <v>10</v>
      </c>
      <c r="AV135">
        <v>1</v>
      </c>
      <c r="AW135">
        <v>1</v>
      </c>
      <c r="AZ135">
        <v>1</v>
      </c>
      <c r="BA135">
        <v>1</v>
      </c>
      <c r="BB135">
        <v>1</v>
      </c>
      <c r="BC135">
        <v>1</v>
      </c>
      <c r="BD135" t="s">
        <v>3</v>
      </c>
      <c r="BE135" t="s">
        <v>3</v>
      </c>
      <c r="BF135" t="s">
        <v>3</v>
      </c>
      <c r="BG135" t="s">
        <v>3</v>
      </c>
      <c r="BH135">
        <v>0</v>
      </c>
      <c r="BI135">
        <v>4</v>
      </c>
      <c r="BJ135" t="s">
        <v>187</v>
      </c>
      <c r="BM135">
        <v>0</v>
      </c>
      <c r="BN135">
        <v>0</v>
      </c>
      <c r="BO135" t="s">
        <v>3</v>
      </c>
      <c r="BP135">
        <v>0</v>
      </c>
      <c r="BQ135">
        <v>1</v>
      </c>
      <c r="BR135">
        <v>0</v>
      </c>
      <c r="BS135">
        <v>1</v>
      </c>
      <c r="BT135">
        <v>1</v>
      </c>
      <c r="BU135">
        <v>1</v>
      </c>
      <c r="BV135">
        <v>1</v>
      </c>
      <c r="BW135">
        <v>1</v>
      </c>
      <c r="BX135">
        <v>1</v>
      </c>
      <c r="BY135" t="s">
        <v>3</v>
      </c>
      <c r="BZ135">
        <v>70</v>
      </c>
      <c r="CA135">
        <v>10</v>
      </c>
      <c r="CB135" t="s">
        <v>3</v>
      </c>
      <c r="CE135">
        <v>0</v>
      </c>
      <c r="CF135">
        <v>0</v>
      </c>
      <c r="CG135">
        <v>0</v>
      </c>
      <c r="CM135">
        <v>0</v>
      </c>
      <c r="CN135" t="s">
        <v>3</v>
      </c>
      <c r="CO135">
        <v>0</v>
      </c>
      <c r="CP135">
        <f t="shared" si="137"/>
        <v>14384.44</v>
      </c>
      <c r="CQ135">
        <f t="shared" si="138"/>
        <v>11.68</v>
      </c>
      <c r="CR135">
        <f>(((((ET135*4))*BB135-((EU135*4))*BS135)+AE135*BS135)*AV135)</f>
        <v>5772.84</v>
      </c>
      <c r="CS135">
        <f t="shared" si="140"/>
        <v>3660.4</v>
      </c>
      <c r="CT135">
        <f t="shared" si="141"/>
        <v>8599.92</v>
      </c>
      <c r="CU135">
        <f t="shared" si="142"/>
        <v>0</v>
      </c>
      <c r="CV135">
        <f t="shared" si="143"/>
        <v>12.96</v>
      </c>
      <c r="CW135">
        <f t="shared" si="144"/>
        <v>0</v>
      </c>
      <c r="CX135">
        <f t="shared" si="145"/>
        <v>0</v>
      </c>
      <c r="CY135">
        <f t="shared" si="146"/>
        <v>6019.9440000000004</v>
      </c>
      <c r="CZ135">
        <f t="shared" si="147"/>
        <v>859.99199999999996</v>
      </c>
      <c r="DC135" t="s">
        <v>3</v>
      </c>
      <c r="DD135" t="s">
        <v>188</v>
      </c>
      <c r="DE135" t="s">
        <v>188</v>
      </c>
      <c r="DF135" t="s">
        <v>188</v>
      </c>
      <c r="DG135" t="s">
        <v>188</v>
      </c>
      <c r="DH135" t="s">
        <v>3</v>
      </c>
      <c r="DI135" t="s">
        <v>188</v>
      </c>
      <c r="DJ135" t="s">
        <v>188</v>
      </c>
      <c r="DK135" t="s">
        <v>3</v>
      </c>
      <c r="DL135" t="s">
        <v>3</v>
      </c>
      <c r="DM135" t="s">
        <v>3</v>
      </c>
      <c r="DN135">
        <v>0</v>
      </c>
      <c r="DO135">
        <v>0</v>
      </c>
      <c r="DP135">
        <v>1</v>
      </c>
      <c r="DQ135">
        <v>1</v>
      </c>
      <c r="DU135">
        <v>16987630</v>
      </c>
      <c r="DV135" t="s">
        <v>19</v>
      </c>
      <c r="DW135" t="s">
        <v>19</v>
      </c>
      <c r="DX135">
        <v>1</v>
      </c>
      <c r="DZ135" t="s">
        <v>3</v>
      </c>
      <c r="EA135" t="s">
        <v>3</v>
      </c>
      <c r="EB135" t="s">
        <v>3</v>
      </c>
      <c r="EC135" t="s">
        <v>3</v>
      </c>
      <c r="EE135">
        <v>1441815344</v>
      </c>
      <c r="EF135">
        <v>1</v>
      </c>
      <c r="EG135" t="s">
        <v>21</v>
      </c>
      <c r="EH135">
        <v>0</v>
      </c>
      <c r="EI135" t="s">
        <v>3</v>
      </c>
      <c r="EJ135">
        <v>4</v>
      </c>
      <c r="EK135">
        <v>0</v>
      </c>
      <c r="EL135" t="s">
        <v>22</v>
      </c>
      <c r="EM135" t="s">
        <v>23</v>
      </c>
      <c r="EO135" t="s">
        <v>3</v>
      </c>
      <c r="EQ135">
        <v>1311744</v>
      </c>
      <c r="ER135">
        <v>3596.11</v>
      </c>
      <c r="ES135">
        <v>2.92</v>
      </c>
      <c r="ET135">
        <v>1443.21</v>
      </c>
      <c r="EU135">
        <v>915.1</v>
      </c>
      <c r="EV135">
        <v>2149.98</v>
      </c>
      <c r="EW135">
        <v>3.24</v>
      </c>
      <c r="EX135">
        <v>0</v>
      </c>
      <c r="EY135">
        <v>0</v>
      </c>
      <c r="FQ135">
        <v>0</v>
      </c>
      <c r="FR135">
        <f t="shared" si="148"/>
        <v>0</v>
      </c>
      <c r="FS135">
        <v>0</v>
      </c>
      <c r="FX135">
        <v>70</v>
      </c>
      <c r="FY135">
        <v>10</v>
      </c>
      <c r="GA135" t="s">
        <v>3</v>
      </c>
      <c r="GD135">
        <v>0</v>
      </c>
      <c r="GF135">
        <v>-2062101328</v>
      </c>
      <c r="GG135">
        <v>2</v>
      </c>
      <c r="GH135">
        <v>1</v>
      </c>
      <c r="GI135">
        <v>-2</v>
      </c>
      <c r="GJ135">
        <v>0</v>
      </c>
      <c r="GK135">
        <f>ROUND(R135*(R12)/100,2)</f>
        <v>3953.23</v>
      </c>
      <c r="GL135">
        <f t="shared" si="149"/>
        <v>0</v>
      </c>
      <c r="GM135">
        <f t="shared" si="150"/>
        <v>25217.599999999999</v>
      </c>
      <c r="GN135">
        <f t="shared" si="151"/>
        <v>0</v>
      </c>
      <c r="GO135">
        <f t="shared" si="152"/>
        <v>0</v>
      </c>
      <c r="GP135">
        <f t="shared" si="153"/>
        <v>25217.599999999999</v>
      </c>
      <c r="GR135">
        <v>0</v>
      </c>
      <c r="GS135">
        <v>3</v>
      </c>
      <c r="GT135">
        <v>0</v>
      </c>
      <c r="GU135" t="s">
        <v>3</v>
      </c>
      <c r="GV135">
        <f t="shared" si="154"/>
        <v>0</v>
      </c>
      <c r="GW135">
        <v>1</v>
      </c>
      <c r="GX135">
        <f t="shared" si="155"/>
        <v>0</v>
      </c>
      <c r="HA135">
        <v>0</v>
      </c>
      <c r="HB135">
        <v>0</v>
      </c>
      <c r="HC135">
        <f t="shared" si="156"/>
        <v>0</v>
      </c>
      <c r="HE135" t="s">
        <v>3</v>
      </c>
      <c r="HF135" t="s">
        <v>3</v>
      </c>
      <c r="HM135" t="s">
        <v>3</v>
      </c>
      <c r="HN135" t="s">
        <v>3</v>
      </c>
      <c r="HO135" t="s">
        <v>3</v>
      </c>
      <c r="HP135" t="s">
        <v>3</v>
      </c>
      <c r="HQ135" t="s">
        <v>3</v>
      </c>
      <c r="IK135">
        <v>0</v>
      </c>
    </row>
    <row r="136" spans="1:245" x14ac:dyDescent="0.2">
      <c r="A136">
        <v>17</v>
      </c>
      <c r="B136">
        <v>1</v>
      </c>
      <c r="D136">
        <f>ROW(EtalonRes!A81)</f>
        <v>81</v>
      </c>
      <c r="E136" t="s">
        <v>189</v>
      </c>
      <c r="F136" t="s">
        <v>190</v>
      </c>
      <c r="G136" t="s">
        <v>191</v>
      </c>
      <c r="H136" t="s">
        <v>19</v>
      </c>
      <c r="I136">
        <v>1</v>
      </c>
      <c r="J136">
        <v>0</v>
      </c>
      <c r="K136">
        <v>1</v>
      </c>
      <c r="O136">
        <f t="shared" si="119"/>
        <v>286.18</v>
      </c>
      <c r="P136">
        <f t="shared" si="120"/>
        <v>0</v>
      </c>
      <c r="Q136">
        <f t="shared" si="121"/>
        <v>78.180000000000007</v>
      </c>
      <c r="R136">
        <f t="shared" si="122"/>
        <v>49.57</v>
      </c>
      <c r="S136">
        <f t="shared" si="123"/>
        <v>208</v>
      </c>
      <c r="T136">
        <f t="shared" si="124"/>
        <v>0</v>
      </c>
      <c r="U136">
        <f t="shared" si="125"/>
        <v>0.37</v>
      </c>
      <c r="V136">
        <f t="shared" si="126"/>
        <v>0</v>
      </c>
      <c r="W136">
        <f t="shared" si="127"/>
        <v>0</v>
      </c>
      <c r="X136">
        <f t="shared" si="128"/>
        <v>145.6</v>
      </c>
      <c r="Y136">
        <f t="shared" si="129"/>
        <v>20.8</v>
      </c>
      <c r="AA136">
        <v>1473070128</v>
      </c>
      <c r="AB136">
        <f t="shared" si="130"/>
        <v>286.18</v>
      </c>
      <c r="AC136">
        <f>ROUND((ES136),6)</f>
        <v>0</v>
      </c>
      <c r="AD136">
        <f>ROUND((((ET136)-(EU136))+AE136),6)</f>
        <v>78.180000000000007</v>
      </c>
      <c r="AE136">
        <f t="shared" ref="AE136:AF139" si="157">ROUND((EU136),6)</f>
        <v>49.57</v>
      </c>
      <c r="AF136">
        <f t="shared" si="157"/>
        <v>208</v>
      </c>
      <c r="AG136">
        <f t="shared" si="134"/>
        <v>0</v>
      </c>
      <c r="AH136">
        <f t="shared" ref="AH136:AI139" si="158">(EW136)</f>
        <v>0.37</v>
      </c>
      <c r="AI136">
        <f t="shared" si="158"/>
        <v>0</v>
      </c>
      <c r="AJ136">
        <f t="shared" si="136"/>
        <v>0</v>
      </c>
      <c r="AK136">
        <v>286.18</v>
      </c>
      <c r="AL136">
        <v>0</v>
      </c>
      <c r="AM136">
        <v>78.180000000000007</v>
      </c>
      <c r="AN136">
        <v>49.57</v>
      </c>
      <c r="AO136">
        <v>208</v>
      </c>
      <c r="AP136">
        <v>0</v>
      </c>
      <c r="AQ136">
        <v>0.37</v>
      </c>
      <c r="AR136">
        <v>0</v>
      </c>
      <c r="AS136">
        <v>0</v>
      </c>
      <c r="AT136">
        <v>70</v>
      </c>
      <c r="AU136">
        <v>10</v>
      </c>
      <c r="AV136">
        <v>1</v>
      </c>
      <c r="AW136">
        <v>1</v>
      </c>
      <c r="AZ136">
        <v>1</v>
      </c>
      <c r="BA136">
        <v>1</v>
      </c>
      <c r="BB136">
        <v>1</v>
      </c>
      <c r="BC136">
        <v>1</v>
      </c>
      <c r="BD136" t="s">
        <v>3</v>
      </c>
      <c r="BE136" t="s">
        <v>3</v>
      </c>
      <c r="BF136" t="s">
        <v>3</v>
      </c>
      <c r="BG136" t="s">
        <v>3</v>
      </c>
      <c r="BH136">
        <v>0</v>
      </c>
      <c r="BI136">
        <v>4</v>
      </c>
      <c r="BJ136" t="s">
        <v>192</v>
      </c>
      <c r="BM136">
        <v>0</v>
      </c>
      <c r="BN136">
        <v>0</v>
      </c>
      <c r="BO136" t="s">
        <v>3</v>
      </c>
      <c r="BP136">
        <v>0</v>
      </c>
      <c r="BQ136">
        <v>1</v>
      </c>
      <c r="BR136">
        <v>0</v>
      </c>
      <c r="BS136">
        <v>1</v>
      </c>
      <c r="BT136">
        <v>1</v>
      </c>
      <c r="BU136">
        <v>1</v>
      </c>
      <c r="BV136">
        <v>1</v>
      </c>
      <c r="BW136">
        <v>1</v>
      </c>
      <c r="BX136">
        <v>1</v>
      </c>
      <c r="BY136" t="s">
        <v>3</v>
      </c>
      <c r="BZ136">
        <v>70</v>
      </c>
      <c r="CA136">
        <v>10</v>
      </c>
      <c r="CB136" t="s">
        <v>3</v>
      </c>
      <c r="CE136">
        <v>0</v>
      </c>
      <c r="CF136">
        <v>0</v>
      </c>
      <c r="CG136">
        <v>0</v>
      </c>
      <c r="CM136">
        <v>0</v>
      </c>
      <c r="CN136" t="s">
        <v>3</v>
      </c>
      <c r="CO136">
        <v>0</v>
      </c>
      <c r="CP136">
        <f t="shared" si="137"/>
        <v>286.18</v>
      </c>
      <c r="CQ136">
        <f t="shared" si="138"/>
        <v>0</v>
      </c>
      <c r="CR136">
        <f>((((ET136)*BB136-(EU136)*BS136)+AE136*BS136)*AV136)</f>
        <v>78.180000000000007</v>
      </c>
      <c r="CS136">
        <f t="shared" si="140"/>
        <v>49.57</v>
      </c>
      <c r="CT136">
        <f t="shared" si="141"/>
        <v>208</v>
      </c>
      <c r="CU136">
        <f t="shared" si="142"/>
        <v>0</v>
      </c>
      <c r="CV136">
        <f t="shared" si="143"/>
        <v>0.37</v>
      </c>
      <c r="CW136">
        <f t="shared" si="144"/>
        <v>0</v>
      </c>
      <c r="CX136">
        <f t="shared" si="145"/>
        <v>0</v>
      </c>
      <c r="CY136">
        <f t="shared" si="146"/>
        <v>145.6</v>
      </c>
      <c r="CZ136">
        <f t="shared" si="147"/>
        <v>20.8</v>
      </c>
      <c r="DC136" t="s">
        <v>3</v>
      </c>
      <c r="DD136" t="s">
        <v>3</v>
      </c>
      <c r="DE136" t="s">
        <v>3</v>
      </c>
      <c r="DF136" t="s">
        <v>3</v>
      </c>
      <c r="DG136" t="s">
        <v>3</v>
      </c>
      <c r="DH136" t="s">
        <v>3</v>
      </c>
      <c r="DI136" t="s">
        <v>3</v>
      </c>
      <c r="DJ136" t="s">
        <v>3</v>
      </c>
      <c r="DK136" t="s">
        <v>3</v>
      </c>
      <c r="DL136" t="s">
        <v>3</v>
      </c>
      <c r="DM136" t="s">
        <v>3</v>
      </c>
      <c r="DN136">
        <v>0</v>
      </c>
      <c r="DO136">
        <v>0</v>
      </c>
      <c r="DP136">
        <v>1</v>
      </c>
      <c r="DQ136">
        <v>1</v>
      </c>
      <c r="DU136">
        <v>16987630</v>
      </c>
      <c r="DV136" t="s">
        <v>19</v>
      </c>
      <c r="DW136" t="s">
        <v>19</v>
      </c>
      <c r="DX136">
        <v>1</v>
      </c>
      <c r="DZ136" t="s">
        <v>3</v>
      </c>
      <c r="EA136" t="s">
        <v>3</v>
      </c>
      <c r="EB136" t="s">
        <v>3</v>
      </c>
      <c r="EC136" t="s">
        <v>3</v>
      </c>
      <c r="EE136">
        <v>1441815344</v>
      </c>
      <c r="EF136">
        <v>1</v>
      </c>
      <c r="EG136" t="s">
        <v>21</v>
      </c>
      <c r="EH136">
        <v>0</v>
      </c>
      <c r="EI136" t="s">
        <v>3</v>
      </c>
      <c r="EJ136">
        <v>4</v>
      </c>
      <c r="EK136">
        <v>0</v>
      </c>
      <c r="EL136" t="s">
        <v>22</v>
      </c>
      <c r="EM136" t="s">
        <v>23</v>
      </c>
      <c r="EO136" t="s">
        <v>3</v>
      </c>
      <c r="EQ136">
        <v>0</v>
      </c>
      <c r="ER136">
        <v>286.18</v>
      </c>
      <c r="ES136">
        <v>0</v>
      </c>
      <c r="ET136">
        <v>78.180000000000007</v>
      </c>
      <c r="EU136">
        <v>49.57</v>
      </c>
      <c r="EV136">
        <v>208</v>
      </c>
      <c r="EW136">
        <v>0.37</v>
      </c>
      <c r="EX136">
        <v>0</v>
      </c>
      <c r="EY136">
        <v>0</v>
      </c>
      <c r="FQ136">
        <v>0</v>
      </c>
      <c r="FR136">
        <f t="shared" si="148"/>
        <v>0</v>
      </c>
      <c r="FS136">
        <v>0</v>
      </c>
      <c r="FX136">
        <v>70</v>
      </c>
      <c r="FY136">
        <v>10</v>
      </c>
      <c r="GA136" t="s">
        <v>3</v>
      </c>
      <c r="GD136">
        <v>0</v>
      </c>
      <c r="GF136">
        <v>643518493</v>
      </c>
      <c r="GG136">
        <v>2</v>
      </c>
      <c r="GH136">
        <v>1</v>
      </c>
      <c r="GI136">
        <v>-2</v>
      </c>
      <c r="GJ136">
        <v>0</v>
      </c>
      <c r="GK136">
        <f>ROUND(R136*(R12)/100,2)</f>
        <v>53.54</v>
      </c>
      <c r="GL136">
        <f t="shared" si="149"/>
        <v>0</v>
      </c>
      <c r="GM136">
        <f t="shared" si="150"/>
        <v>506.12</v>
      </c>
      <c r="GN136">
        <f t="shared" si="151"/>
        <v>0</v>
      </c>
      <c r="GO136">
        <f t="shared" si="152"/>
        <v>0</v>
      </c>
      <c r="GP136">
        <f t="shared" si="153"/>
        <v>506.12</v>
      </c>
      <c r="GR136">
        <v>0</v>
      </c>
      <c r="GS136">
        <v>3</v>
      </c>
      <c r="GT136">
        <v>0</v>
      </c>
      <c r="GU136" t="s">
        <v>3</v>
      </c>
      <c r="GV136">
        <f t="shared" si="154"/>
        <v>0</v>
      </c>
      <c r="GW136">
        <v>1</v>
      </c>
      <c r="GX136">
        <f t="shared" si="155"/>
        <v>0</v>
      </c>
      <c r="HA136">
        <v>0</v>
      </c>
      <c r="HB136">
        <v>0</v>
      </c>
      <c r="HC136">
        <f t="shared" si="156"/>
        <v>0</v>
      </c>
      <c r="HE136" t="s">
        <v>3</v>
      </c>
      <c r="HF136" t="s">
        <v>3</v>
      </c>
      <c r="HM136" t="s">
        <v>3</v>
      </c>
      <c r="HN136" t="s">
        <v>3</v>
      </c>
      <c r="HO136" t="s">
        <v>3</v>
      </c>
      <c r="HP136" t="s">
        <v>3</v>
      </c>
      <c r="HQ136" t="s">
        <v>3</v>
      </c>
      <c r="IK136">
        <v>0</v>
      </c>
    </row>
    <row r="137" spans="1:245" x14ac:dyDescent="0.2">
      <c r="A137">
        <v>17</v>
      </c>
      <c r="B137">
        <v>1</v>
      </c>
      <c r="C137">
        <f>ROW(SmtRes!A19)</f>
        <v>19</v>
      </c>
      <c r="D137">
        <f>ROW(EtalonRes!A83)</f>
        <v>83</v>
      </c>
      <c r="E137" t="s">
        <v>193</v>
      </c>
      <c r="F137" t="s">
        <v>194</v>
      </c>
      <c r="G137" t="s">
        <v>195</v>
      </c>
      <c r="H137" t="s">
        <v>19</v>
      </c>
      <c r="I137">
        <v>1</v>
      </c>
      <c r="J137">
        <v>0</v>
      </c>
      <c r="K137">
        <v>1</v>
      </c>
      <c r="O137">
        <f t="shared" si="119"/>
        <v>124.3</v>
      </c>
      <c r="P137">
        <f t="shared" si="120"/>
        <v>0.63</v>
      </c>
      <c r="Q137">
        <f t="shared" si="121"/>
        <v>0</v>
      </c>
      <c r="R137">
        <f t="shared" si="122"/>
        <v>0</v>
      </c>
      <c r="S137">
        <f t="shared" si="123"/>
        <v>123.67</v>
      </c>
      <c r="T137">
        <f t="shared" si="124"/>
        <v>0</v>
      </c>
      <c r="U137">
        <f t="shared" si="125"/>
        <v>0.22</v>
      </c>
      <c r="V137">
        <f t="shared" si="126"/>
        <v>0</v>
      </c>
      <c r="W137">
        <f t="shared" si="127"/>
        <v>0</v>
      </c>
      <c r="X137">
        <f t="shared" si="128"/>
        <v>86.57</v>
      </c>
      <c r="Y137">
        <f t="shared" si="129"/>
        <v>12.37</v>
      </c>
      <c r="AA137">
        <v>1473070128</v>
      </c>
      <c r="AB137">
        <f t="shared" si="130"/>
        <v>124.3</v>
      </c>
      <c r="AC137">
        <f>ROUND((ES137),6)</f>
        <v>0.63</v>
      </c>
      <c r="AD137">
        <f>ROUND((((ET137)-(EU137))+AE137),6)</f>
        <v>0</v>
      </c>
      <c r="AE137">
        <f t="shared" si="157"/>
        <v>0</v>
      </c>
      <c r="AF137">
        <f t="shared" si="157"/>
        <v>123.67</v>
      </c>
      <c r="AG137">
        <f t="shared" si="134"/>
        <v>0</v>
      </c>
      <c r="AH137">
        <f t="shared" si="158"/>
        <v>0.22</v>
      </c>
      <c r="AI137">
        <f t="shared" si="158"/>
        <v>0</v>
      </c>
      <c r="AJ137">
        <f t="shared" si="136"/>
        <v>0</v>
      </c>
      <c r="AK137">
        <v>124.3</v>
      </c>
      <c r="AL137">
        <v>0.63</v>
      </c>
      <c r="AM137">
        <v>0</v>
      </c>
      <c r="AN137">
        <v>0</v>
      </c>
      <c r="AO137">
        <v>123.67</v>
      </c>
      <c r="AP137">
        <v>0</v>
      </c>
      <c r="AQ137">
        <v>0.22</v>
      </c>
      <c r="AR137">
        <v>0</v>
      </c>
      <c r="AS137">
        <v>0</v>
      </c>
      <c r="AT137">
        <v>70</v>
      </c>
      <c r="AU137">
        <v>10</v>
      </c>
      <c r="AV137">
        <v>1</v>
      </c>
      <c r="AW137">
        <v>1</v>
      </c>
      <c r="AZ137">
        <v>1</v>
      </c>
      <c r="BA137">
        <v>1</v>
      </c>
      <c r="BB137">
        <v>1</v>
      </c>
      <c r="BC137">
        <v>1</v>
      </c>
      <c r="BD137" t="s">
        <v>3</v>
      </c>
      <c r="BE137" t="s">
        <v>3</v>
      </c>
      <c r="BF137" t="s">
        <v>3</v>
      </c>
      <c r="BG137" t="s">
        <v>3</v>
      </c>
      <c r="BH137">
        <v>0</v>
      </c>
      <c r="BI137">
        <v>4</v>
      </c>
      <c r="BJ137" t="s">
        <v>196</v>
      </c>
      <c r="BM137">
        <v>0</v>
      </c>
      <c r="BN137">
        <v>0</v>
      </c>
      <c r="BO137" t="s">
        <v>3</v>
      </c>
      <c r="BP137">
        <v>0</v>
      </c>
      <c r="BQ137">
        <v>1</v>
      </c>
      <c r="BR137">
        <v>0</v>
      </c>
      <c r="BS137">
        <v>1</v>
      </c>
      <c r="BT137">
        <v>1</v>
      </c>
      <c r="BU137">
        <v>1</v>
      </c>
      <c r="BV137">
        <v>1</v>
      </c>
      <c r="BW137">
        <v>1</v>
      </c>
      <c r="BX137">
        <v>1</v>
      </c>
      <c r="BY137" t="s">
        <v>3</v>
      </c>
      <c r="BZ137">
        <v>70</v>
      </c>
      <c r="CA137">
        <v>10</v>
      </c>
      <c r="CB137" t="s">
        <v>3</v>
      </c>
      <c r="CE137">
        <v>0</v>
      </c>
      <c r="CF137">
        <v>0</v>
      </c>
      <c r="CG137">
        <v>0</v>
      </c>
      <c r="CM137">
        <v>0</v>
      </c>
      <c r="CN137" t="s">
        <v>3</v>
      </c>
      <c r="CO137">
        <v>0</v>
      </c>
      <c r="CP137">
        <f t="shared" si="137"/>
        <v>124.3</v>
      </c>
      <c r="CQ137">
        <f t="shared" si="138"/>
        <v>0.63</v>
      </c>
      <c r="CR137">
        <f>((((ET137)*BB137-(EU137)*BS137)+AE137*BS137)*AV137)</f>
        <v>0</v>
      </c>
      <c r="CS137">
        <f t="shared" si="140"/>
        <v>0</v>
      </c>
      <c r="CT137">
        <f t="shared" si="141"/>
        <v>123.67</v>
      </c>
      <c r="CU137">
        <f t="shared" si="142"/>
        <v>0</v>
      </c>
      <c r="CV137">
        <f t="shared" si="143"/>
        <v>0.22</v>
      </c>
      <c r="CW137">
        <f t="shared" si="144"/>
        <v>0</v>
      </c>
      <c r="CX137">
        <f t="shared" si="145"/>
        <v>0</v>
      </c>
      <c r="CY137">
        <f t="shared" si="146"/>
        <v>86.569000000000003</v>
      </c>
      <c r="CZ137">
        <f t="shared" si="147"/>
        <v>12.367000000000001</v>
      </c>
      <c r="DC137" t="s">
        <v>3</v>
      </c>
      <c r="DD137" t="s">
        <v>3</v>
      </c>
      <c r="DE137" t="s">
        <v>3</v>
      </c>
      <c r="DF137" t="s">
        <v>3</v>
      </c>
      <c r="DG137" t="s">
        <v>3</v>
      </c>
      <c r="DH137" t="s">
        <v>3</v>
      </c>
      <c r="DI137" t="s">
        <v>3</v>
      </c>
      <c r="DJ137" t="s">
        <v>3</v>
      </c>
      <c r="DK137" t="s">
        <v>3</v>
      </c>
      <c r="DL137" t="s">
        <v>3</v>
      </c>
      <c r="DM137" t="s">
        <v>3</v>
      </c>
      <c r="DN137">
        <v>0</v>
      </c>
      <c r="DO137">
        <v>0</v>
      </c>
      <c r="DP137">
        <v>1</v>
      </c>
      <c r="DQ137">
        <v>1</v>
      </c>
      <c r="DU137">
        <v>16987630</v>
      </c>
      <c r="DV137" t="s">
        <v>19</v>
      </c>
      <c r="DW137" t="s">
        <v>19</v>
      </c>
      <c r="DX137">
        <v>1</v>
      </c>
      <c r="DZ137" t="s">
        <v>3</v>
      </c>
      <c r="EA137" t="s">
        <v>3</v>
      </c>
      <c r="EB137" t="s">
        <v>3</v>
      </c>
      <c r="EC137" t="s">
        <v>3</v>
      </c>
      <c r="EE137">
        <v>1441815344</v>
      </c>
      <c r="EF137">
        <v>1</v>
      </c>
      <c r="EG137" t="s">
        <v>21</v>
      </c>
      <c r="EH137">
        <v>0</v>
      </c>
      <c r="EI137" t="s">
        <v>3</v>
      </c>
      <c r="EJ137">
        <v>4</v>
      </c>
      <c r="EK137">
        <v>0</v>
      </c>
      <c r="EL137" t="s">
        <v>22</v>
      </c>
      <c r="EM137" t="s">
        <v>23</v>
      </c>
      <c r="EO137" t="s">
        <v>3</v>
      </c>
      <c r="EQ137">
        <v>0</v>
      </c>
      <c r="ER137">
        <v>124.3</v>
      </c>
      <c r="ES137">
        <v>0.63</v>
      </c>
      <c r="ET137">
        <v>0</v>
      </c>
      <c r="EU137">
        <v>0</v>
      </c>
      <c r="EV137">
        <v>123.67</v>
      </c>
      <c r="EW137">
        <v>0.22</v>
      </c>
      <c r="EX137">
        <v>0</v>
      </c>
      <c r="EY137">
        <v>0</v>
      </c>
      <c r="FQ137">
        <v>0</v>
      </c>
      <c r="FR137">
        <f t="shared" si="148"/>
        <v>0</v>
      </c>
      <c r="FS137">
        <v>0</v>
      </c>
      <c r="FX137">
        <v>70</v>
      </c>
      <c r="FY137">
        <v>10</v>
      </c>
      <c r="GA137" t="s">
        <v>3</v>
      </c>
      <c r="GD137">
        <v>0</v>
      </c>
      <c r="GF137">
        <v>109369204</v>
      </c>
      <c r="GG137">
        <v>2</v>
      </c>
      <c r="GH137">
        <v>1</v>
      </c>
      <c r="GI137">
        <v>-2</v>
      </c>
      <c r="GJ137">
        <v>0</v>
      </c>
      <c r="GK137">
        <f>ROUND(R137*(R12)/100,2)</f>
        <v>0</v>
      </c>
      <c r="GL137">
        <f t="shared" si="149"/>
        <v>0</v>
      </c>
      <c r="GM137">
        <f t="shared" si="150"/>
        <v>223.24</v>
      </c>
      <c r="GN137">
        <f t="shared" si="151"/>
        <v>0</v>
      </c>
      <c r="GO137">
        <f t="shared" si="152"/>
        <v>0</v>
      </c>
      <c r="GP137">
        <f t="shared" si="153"/>
        <v>223.24</v>
      </c>
      <c r="GR137">
        <v>0</v>
      </c>
      <c r="GS137">
        <v>3</v>
      </c>
      <c r="GT137">
        <v>0</v>
      </c>
      <c r="GU137" t="s">
        <v>3</v>
      </c>
      <c r="GV137">
        <f t="shared" si="154"/>
        <v>0</v>
      </c>
      <c r="GW137">
        <v>1</v>
      </c>
      <c r="GX137">
        <f t="shared" si="155"/>
        <v>0</v>
      </c>
      <c r="HA137">
        <v>0</v>
      </c>
      <c r="HB137">
        <v>0</v>
      </c>
      <c r="HC137">
        <f t="shared" si="156"/>
        <v>0</v>
      </c>
      <c r="HE137" t="s">
        <v>3</v>
      </c>
      <c r="HF137" t="s">
        <v>3</v>
      </c>
      <c r="HM137" t="s">
        <v>3</v>
      </c>
      <c r="HN137" t="s">
        <v>3</v>
      </c>
      <c r="HO137" t="s">
        <v>3</v>
      </c>
      <c r="HP137" t="s">
        <v>3</v>
      </c>
      <c r="HQ137" t="s">
        <v>3</v>
      </c>
      <c r="IK137">
        <v>0</v>
      </c>
    </row>
    <row r="138" spans="1:245" x14ac:dyDescent="0.2">
      <c r="A138">
        <v>17</v>
      </c>
      <c r="B138">
        <v>1</v>
      </c>
      <c r="C138">
        <f>ROW(SmtRes!A23)</f>
        <v>23</v>
      </c>
      <c r="D138">
        <f>ROW(EtalonRes!A87)</f>
        <v>87</v>
      </c>
      <c r="E138" t="s">
        <v>197</v>
      </c>
      <c r="F138" t="s">
        <v>172</v>
      </c>
      <c r="G138" t="s">
        <v>173</v>
      </c>
      <c r="H138" t="s">
        <v>19</v>
      </c>
      <c r="I138">
        <v>2</v>
      </c>
      <c r="J138">
        <v>0</v>
      </c>
      <c r="K138">
        <v>2</v>
      </c>
      <c r="O138">
        <f t="shared" si="119"/>
        <v>473.22</v>
      </c>
      <c r="P138">
        <f t="shared" si="120"/>
        <v>203.38</v>
      </c>
      <c r="Q138">
        <f t="shared" si="121"/>
        <v>0</v>
      </c>
      <c r="R138">
        <f t="shared" si="122"/>
        <v>0</v>
      </c>
      <c r="S138">
        <f t="shared" si="123"/>
        <v>269.83999999999997</v>
      </c>
      <c r="T138">
        <f t="shared" si="124"/>
        <v>0</v>
      </c>
      <c r="U138">
        <f t="shared" si="125"/>
        <v>0.48</v>
      </c>
      <c r="V138">
        <f t="shared" si="126"/>
        <v>0</v>
      </c>
      <c r="W138">
        <f t="shared" si="127"/>
        <v>0</v>
      </c>
      <c r="X138">
        <f t="shared" si="128"/>
        <v>188.89</v>
      </c>
      <c r="Y138">
        <f t="shared" si="129"/>
        <v>26.98</v>
      </c>
      <c r="AA138">
        <v>1473070128</v>
      </c>
      <c r="AB138">
        <f t="shared" si="130"/>
        <v>236.61</v>
      </c>
      <c r="AC138">
        <f>ROUND((ES138),6)</f>
        <v>101.69</v>
      </c>
      <c r="AD138">
        <f>ROUND((((ET138)-(EU138))+AE138),6)</f>
        <v>0</v>
      </c>
      <c r="AE138">
        <f t="shared" si="157"/>
        <v>0</v>
      </c>
      <c r="AF138">
        <f t="shared" si="157"/>
        <v>134.91999999999999</v>
      </c>
      <c r="AG138">
        <f t="shared" si="134"/>
        <v>0</v>
      </c>
      <c r="AH138">
        <f t="shared" si="158"/>
        <v>0.24</v>
      </c>
      <c r="AI138">
        <f t="shared" si="158"/>
        <v>0</v>
      </c>
      <c r="AJ138">
        <f t="shared" si="136"/>
        <v>0</v>
      </c>
      <c r="AK138">
        <v>236.61</v>
      </c>
      <c r="AL138">
        <v>101.69</v>
      </c>
      <c r="AM138">
        <v>0</v>
      </c>
      <c r="AN138">
        <v>0</v>
      </c>
      <c r="AO138">
        <v>134.91999999999999</v>
      </c>
      <c r="AP138">
        <v>0</v>
      </c>
      <c r="AQ138">
        <v>0.24</v>
      </c>
      <c r="AR138">
        <v>0</v>
      </c>
      <c r="AS138">
        <v>0</v>
      </c>
      <c r="AT138">
        <v>70</v>
      </c>
      <c r="AU138">
        <v>10</v>
      </c>
      <c r="AV138">
        <v>1</v>
      </c>
      <c r="AW138">
        <v>1</v>
      </c>
      <c r="AZ138">
        <v>1</v>
      </c>
      <c r="BA138">
        <v>1</v>
      </c>
      <c r="BB138">
        <v>1</v>
      </c>
      <c r="BC138">
        <v>1</v>
      </c>
      <c r="BD138" t="s">
        <v>3</v>
      </c>
      <c r="BE138" t="s">
        <v>3</v>
      </c>
      <c r="BF138" t="s">
        <v>3</v>
      </c>
      <c r="BG138" t="s">
        <v>3</v>
      </c>
      <c r="BH138">
        <v>0</v>
      </c>
      <c r="BI138">
        <v>4</v>
      </c>
      <c r="BJ138" t="s">
        <v>174</v>
      </c>
      <c r="BM138">
        <v>0</v>
      </c>
      <c r="BN138">
        <v>0</v>
      </c>
      <c r="BO138" t="s">
        <v>3</v>
      </c>
      <c r="BP138">
        <v>0</v>
      </c>
      <c r="BQ138">
        <v>1</v>
      </c>
      <c r="BR138">
        <v>0</v>
      </c>
      <c r="BS138">
        <v>1</v>
      </c>
      <c r="BT138">
        <v>1</v>
      </c>
      <c r="BU138">
        <v>1</v>
      </c>
      <c r="BV138">
        <v>1</v>
      </c>
      <c r="BW138">
        <v>1</v>
      </c>
      <c r="BX138">
        <v>1</v>
      </c>
      <c r="BY138" t="s">
        <v>3</v>
      </c>
      <c r="BZ138">
        <v>70</v>
      </c>
      <c r="CA138">
        <v>10</v>
      </c>
      <c r="CB138" t="s">
        <v>3</v>
      </c>
      <c r="CE138">
        <v>0</v>
      </c>
      <c r="CF138">
        <v>0</v>
      </c>
      <c r="CG138">
        <v>0</v>
      </c>
      <c r="CM138">
        <v>0</v>
      </c>
      <c r="CN138" t="s">
        <v>3</v>
      </c>
      <c r="CO138">
        <v>0</v>
      </c>
      <c r="CP138">
        <f t="shared" si="137"/>
        <v>473.21999999999997</v>
      </c>
      <c r="CQ138">
        <f t="shared" si="138"/>
        <v>101.69</v>
      </c>
      <c r="CR138">
        <f>((((ET138)*BB138-(EU138)*BS138)+AE138*BS138)*AV138)</f>
        <v>0</v>
      </c>
      <c r="CS138">
        <f t="shared" si="140"/>
        <v>0</v>
      </c>
      <c r="CT138">
        <f t="shared" si="141"/>
        <v>134.91999999999999</v>
      </c>
      <c r="CU138">
        <f t="shared" si="142"/>
        <v>0</v>
      </c>
      <c r="CV138">
        <f t="shared" si="143"/>
        <v>0.24</v>
      </c>
      <c r="CW138">
        <f t="shared" si="144"/>
        <v>0</v>
      </c>
      <c r="CX138">
        <f t="shared" si="145"/>
        <v>0</v>
      </c>
      <c r="CY138">
        <f t="shared" si="146"/>
        <v>188.88800000000001</v>
      </c>
      <c r="CZ138">
        <f t="shared" si="147"/>
        <v>26.983999999999995</v>
      </c>
      <c r="DC138" t="s">
        <v>3</v>
      </c>
      <c r="DD138" t="s">
        <v>3</v>
      </c>
      <c r="DE138" t="s">
        <v>3</v>
      </c>
      <c r="DF138" t="s">
        <v>3</v>
      </c>
      <c r="DG138" t="s">
        <v>3</v>
      </c>
      <c r="DH138" t="s">
        <v>3</v>
      </c>
      <c r="DI138" t="s">
        <v>3</v>
      </c>
      <c r="DJ138" t="s">
        <v>3</v>
      </c>
      <c r="DK138" t="s">
        <v>3</v>
      </c>
      <c r="DL138" t="s">
        <v>3</v>
      </c>
      <c r="DM138" t="s">
        <v>3</v>
      </c>
      <c r="DN138">
        <v>0</v>
      </c>
      <c r="DO138">
        <v>0</v>
      </c>
      <c r="DP138">
        <v>1</v>
      </c>
      <c r="DQ138">
        <v>1</v>
      </c>
      <c r="DU138">
        <v>16987630</v>
      </c>
      <c r="DV138" t="s">
        <v>19</v>
      </c>
      <c r="DW138" t="s">
        <v>19</v>
      </c>
      <c r="DX138">
        <v>1</v>
      </c>
      <c r="DZ138" t="s">
        <v>3</v>
      </c>
      <c r="EA138" t="s">
        <v>3</v>
      </c>
      <c r="EB138" t="s">
        <v>3</v>
      </c>
      <c r="EC138" t="s">
        <v>3</v>
      </c>
      <c r="EE138">
        <v>1441815344</v>
      </c>
      <c r="EF138">
        <v>1</v>
      </c>
      <c r="EG138" t="s">
        <v>21</v>
      </c>
      <c r="EH138">
        <v>0</v>
      </c>
      <c r="EI138" t="s">
        <v>3</v>
      </c>
      <c r="EJ138">
        <v>4</v>
      </c>
      <c r="EK138">
        <v>0</v>
      </c>
      <c r="EL138" t="s">
        <v>22</v>
      </c>
      <c r="EM138" t="s">
        <v>23</v>
      </c>
      <c r="EO138" t="s">
        <v>3</v>
      </c>
      <c r="EQ138">
        <v>0</v>
      </c>
      <c r="ER138">
        <v>236.61</v>
      </c>
      <c r="ES138">
        <v>101.69</v>
      </c>
      <c r="ET138">
        <v>0</v>
      </c>
      <c r="EU138">
        <v>0</v>
      </c>
      <c r="EV138">
        <v>134.91999999999999</v>
      </c>
      <c r="EW138">
        <v>0.24</v>
      </c>
      <c r="EX138">
        <v>0</v>
      </c>
      <c r="EY138">
        <v>0</v>
      </c>
      <c r="FQ138">
        <v>0</v>
      </c>
      <c r="FR138">
        <f t="shared" si="148"/>
        <v>0</v>
      </c>
      <c r="FS138">
        <v>0</v>
      </c>
      <c r="FX138">
        <v>70</v>
      </c>
      <c r="FY138">
        <v>10</v>
      </c>
      <c r="GA138" t="s">
        <v>3</v>
      </c>
      <c r="GD138">
        <v>0</v>
      </c>
      <c r="GF138">
        <v>-553495177</v>
      </c>
      <c r="GG138">
        <v>2</v>
      </c>
      <c r="GH138">
        <v>1</v>
      </c>
      <c r="GI138">
        <v>-2</v>
      </c>
      <c r="GJ138">
        <v>0</v>
      </c>
      <c r="GK138">
        <f>ROUND(R138*(R12)/100,2)</f>
        <v>0</v>
      </c>
      <c r="GL138">
        <f t="shared" si="149"/>
        <v>0</v>
      </c>
      <c r="GM138">
        <f t="shared" si="150"/>
        <v>689.09</v>
      </c>
      <c r="GN138">
        <f t="shared" si="151"/>
        <v>0</v>
      </c>
      <c r="GO138">
        <f t="shared" si="152"/>
        <v>0</v>
      </c>
      <c r="GP138">
        <f t="shared" si="153"/>
        <v>689.09</v>
      </c>
      <c r="GR138">
        <v>0</v>
      </c>
      <c r="GS138">
        <v>3</v>
      </c>
      <c r="GT138">
        <v>0</v>
      </c>
      <c r="GU138" t="s">
        <v>3</v>
      </c>
      <c r="GV138">
        <f t="shared" si="154"/>
        <v>0</v>
      </c>
      <c r="GW138">
        <v>1</v>
      </c>
      <c r="GX138">
        <f t="shared" si="155"/>
        <v>0</v>
      </c>
      <c r="HA138">
        <v>0</v>
      </c>
      <c r="HB138">
        <v>0</v>
      </c>
      <c r="HC138">
        <f t="shared" si="156"/>
        <v>0</v>
      </c>
      <c r="HE138" t="s">
        <v>3</v>
      </c>
      <c r="HF138" t="s">
        <v>3</v>
      </c>
      <c r="HM138" t="s">
        <v>3</v>
      </c>
      <c r="HN138" t="s">
        <v>3</v>
      </c>
      <c r="HO138" t="s">
        <v>3</v>
      </c>
      <c r="HP138" t="s">
        <v>3</v>
      </c>
      <c r="HQ138" t="s">
        <v>3</v>
      </c>
      <c r="IK138">
        <v>0</v>
      </c>
    </row>
    <row r="139" spans="1:245" x14ac:dyDescent="0.2">
      <c r="A139">
        <v>17</v>
      </c>
      <c r="B139">
        <v>1</v>
      </c>
      <c r="C139">
        <f>ROW(SmtRes!A25)</f>
        <v>25</v>
      </c>
      <c r="D139">
        <f>ROW(EtalonRes!A89)</f>
        <v>89</v>
      </c>
      <c r="E139" t="s">
        <v>198</v>
      </c>
      <c r="F139" t="s">
        <v>194</v>
      </c>
      <c r="G139" t="s">
        <v>195</v>
      </c>
      <c r="H139" t="s">
        <v>19</v>
      </c>
      <c r="I139">
        <v>1</v>
      </c>
      <c r="J139">
        <v>0</v>
      </c>
      <c r="K139">
        <v>1</v>
      </c>
      <c r="O139">
        <f t="shared" si="119"/>
        <v>124.3</v>
      </c>
      <c r="P139">
        <f t="shared" si="120"/>
        <v>0.63</v>
      </c>
      <c r="Q139">
        <f t="shared" si="121"/>
        <v>0</v>
      </c>
      <c r="R139">
        <f t="shared" si="122"/>
        <v>0</v>
      </c>
      <c r="S139">
        <f t="shared" si="123"/>
        <v>123.67</v>
      </c>
      <c r="T139">
        <f t="shared" si="124"/>
        <v>0</v>
      </c>
      <c r="U139">
        <f t="shared" si="125"/>
        <v>0.22</v>
      </c>
      <c r="V139">
        <f t="shared" si="126"/>
        <v>0</v>
      </c>
      <c r="W139">
        <f t="shared" si="127"/>
        <v>0</v>
      </c>
      <c r="X139">
        <f t="shared" si="128"/>
        <v>86.57</v>
      </c>
      <c r="Y139">
        <f t="shared" si="129"/>
        <v>12.37</v>
      </c>
      <c r="AA139">
        <v>1473070128</v>
      </c>
      <c r="AB139">
        <f t="shared" si="130"/>
        <v>124.3</v>
      </c>
      <c r="AC139">
        <f>ROUND((ES139),6)</f>
        <v>0.63</v>
      </c>
      <c r="AD139">
        <f>ROUND((((ET139)-(EU139))+AE139),6)</f>
        <v>0</v>
      </c>
      <c r="AE139">
        <f t="shared" si="157"/>
        <v>0</v>
      </c>
      <c r="AF139">
        <f t="shared" si="157"/>
        <v>123.67</v>
      </c>
      <c r="AG139">
        <f t="shared" si="134"/>
        <v>0</v>
      </c>
      <c r="AH139">
        <f t="shared" si="158"/>
        <v>0.22</v>
      </c>
      <c r="AI139">
        <f t="shared" si="158"/>
        <v>0</v>
      </c>
      <c r="AJ139">
        <f t="shared" si="136"/>
        <v>0</v>
      </c>
      <c r="AK139">
        <v>124.3</v>
      </c>
      <c r="AL139">
        <v>0.63</v>
      </c>
      <c r="AM139">
        <v>0</v>
      </c>
      <c r="AN139">
        <v>0</v>
      </c>
      <c r="AO139">
        <v>123.67</v>
      </c>
      <c r="AP139">
        <v>0</v>
      </c>
      <c r="AQ139">
        <v>0.22</v>
      </c>
      <c r="AR139">
        <v>0</v>
      </c>
      <c r="AS139">
        <v>0</v>
      </c>
      <c r="AT139">
        <v>70</v>
      </c>
      <c r="AU139">
        <v>10</v>
      </c>
      <c r="AV139">
        <v>1</v>
      </c>
      <c r="AW139">
        <v>1</v>
      </c>
      <c r="AZ139">
        <v>1</v>
      </c>
      <c r="BA139">
        <v>1</v>
      </c>
      <c r="BB139">
        <v>1</v>
      </c>
      <c r="BC139">
        <v>1</v>
      </c>
      <c r="BD139" t="s">
        <v>3</v>
      </c>
      <c r="BE139" t="s">
        <v>3</v>
      </c>
      <c r="BF139" t="s">
        <v>3</v>
      </c>
      <c r="BG139" t="s">
        <v>3</v>
      </c>
      <c r="BH139">
        <v>0</v>
      </c>
      <c r="BI139">
        <v>4</v>
      </c>
      <c r="BJ139" t="s">
        <v>196</v>
      </c>
      <c r="BM139">
        <v>0</v>
      </c>
      <c r="BN139">
        <v>0</v>
      </c>
      <c r="BO139" t="s">
        <v>3</v>
      </c>
      <c r="BP139">
        <v>0</v>
      </c>
      <c r="BQ139">
        <v>1</v>
      </c>
      <c r="BR139">
        <v>0</v>
      </c>
      <c r="BS139">
        <v>1</v>
      </c>
      <c r="BT139">
        <v>1</v>
      </c>
      <c r="BU139">
        <v>1</v>
      </c>
      <c r="BV139">
        <v>1</v>
      </c>
      <c r="BW139">
        <v>1</v>
      </c>
      <c r="BX139">
        <v>1</v>
      </c>
      <c r="BY139" t="s">
        <v>3</v>
      </c>
      <c r="BZ139">
        <v>70</v>
      </c>
      <c r="CA139">
        <v>10</v>
      </c>
      <c r="CB139" t="s">
        <v>3</v>
      </c>
      <c r="CE139">
        <v>0</v>
      </c>
      <c r="CF139">
        <v>0</v>
      </c>
      <c r="CG139">
        <v>0</v>
      </c>
      <c r="CM139">
        <v>0</v>
      </c>
      <c r="CN139" t="s">
        <v>3</v>
      </c>
      <c r="CO139">
        <v>0</v>
      </c>
      <c r="CP139">
        <f t="shared" si="137"/>
        <v>124.3</v>
      </c>
      <c r="CQ139">
        <f t="shared" si="138"/>
        <v>0.63</v>
      </c>
      <c r="CR139">
        <f>((((ET139)*BB139-(EU139)*BS139)+AE139*BS139)*AV139)</f>
        <v>0</v>
      </c>
      <c r="CS139">
        <f t="shared" si="140"/>
        <v>0</v>
      </c>
      <c r="CT139">
        <f t="shared" si="141"/>
        <v>123.67</v>
      </c>
      <c r="CU139">
        <f t="shared" si="142"/>
        <v>0</v>
      </c>
      <c r="CV139">
        <f t="shared" si="143"/>
        <v>0.22</v>
      </c>
      <c r="CW139">
        <f t="shared" si="144"/>
        <v>0</v>
      </c>
      <c r="CX139">
        <f t="shared" si="145"/>
        <v>0</v>
      </c>
      <c r="CY139">
        <f t="shared" si="146"/>
        <v>86.569000000000003</v>
      </c>
      <c r="CZ139">
        <f t="shared" si="147"/>
        <v>12.367000000000001</v>
      </c>
      <c r="DC139" t="s">
        <v>3</v>
      </c>
      <c r="DD139" t="s">
        <v>3</v>
      </c>
      <c r="DE139" t="s">
        <v>3</v>
      </c>
      <c r="DF139" t="s">
        <v>3</v>
      </c>
      <c r="DG139" t="s">
        <v>3</v>
      </c>
      <c r="DH139" t="s">
        <v>3</v>
      </c>
      <c r="DI139" t="s">
        <v>3</v>
      </c>
      <c r="DJ139" t="s">
        <v>3</v>
      </c>
      <c r="DK139" t="s">
        <v>3</v>
      </c>
      <c r="DL139" t="s">
        <v>3</v>
      </c>
      <c r="DM139" t="s">
        <v>3</v>
      </c>
      <c r="DN139">
        <v>0</v>
      </c>
      <c r="DO139">
        <v>0</v>
      </c>
      <c r="DP139">
        <v>1</v>
      </c>
      <c r="DQ139">
        <v>1</v>
      </c>
      <c r="DU139">
        <v>16987630</v>
      </c>
      <c r="DV139" t="s">
        <v>19</v>
      </c>
      <c r="DW139" t="s">
        <v>19</v>
      </c>
      <c r="DX139">
        <v>1</v>
      </c>
      <c r="DZ139" t="s">
        <v>3</v>
      </c>
      <c r="EA139" t="s">
        <v>3</v>
      </c>
      <c r="EB139" t="s">
        <v>3</v>
      </c>
      <c r="EC139" t="s">
        <v>3</v>
      </c>
      <c r="EE139">
        <v>1441815344</v>
      </c>
      <c r="EF139">
        <v>1</v>
      </c>
      <c r="EG139" t="s">
        <v>21</v>
      </c>
      <c r="EH139">
        <v>0</v>
      </c>
      <c r="EI139" t="s">
        <v>3</v>
      </c>
      <c r="EJ139">
        <v>4</v>
      </c>
      <c r="EK139">
        <v>0</v>
      </c>
      <c r="EL139" t="s">
        <v>22</v>
      </c>
      <c r="EM139" t="s">
        <v>23</v>
      </c>
      <c r="EO139" t="s">
        <v>3</v>
      </c>
      <c r="EQ139">
        <v>0</v>
      </c>
      <c r="ER139">
        <v>124.3</v>
      </c>
      <c r="ES139">
        <v>0.63</v>
      </c>
      <c r="ET139">
        <v>0</v>
      </c>
      <c r="EU139">
        <v>0</v>
      </c>
      <c r="EV139">
        <v>123.67</v>
      </c>
      <c r="EW139">
        <v>0.22</v>
      </c>
      <c r="EX139">
        <v>0</v>
      </c>
      <c r="EY139">
        <v>0</v>
      </c>
      <c r="FQ139">
        <v>0</v>
      </c>
      <c r="FR139">
        <f t="shared" si="148"/>
        <v>0</v>
      </c>
      <c r="FS139">
        <v>0</v>
      </c>
      <c r="FX139">
        <v>70</v>
      </c>
      <c r="FY139">
        <v>10</v>
      </c>
      <c r="GA139" t="s">
        <v>3</v>
      </c>
      <c r="GD139">
        <v>0</v>
      </c>
      <c r="GF139">
        <v>109369204</v>
      </c>
      <c r="GG139">
        <v>2</v>
      </c>
      <c r="GH139">
        <v>1</v>
      </c>
      <c r="GI139">
        <v>-2</v>
      </c>
      <c r="GJ139">
        <v>0</v>
      </c>
      <c r="GK139">
        <f>ROUND(R139*(R12)/100,2)</f>
        <v>0</v>
      </c>
      <c r="GL139">
        <f t="shared" si="149"/>
        <v>0</v>
      </c>
      <c r="GM139">
        <f t="shared" si="150"/>
        <v>223.24</v>
      </c>
      <c r="GN139">
        <f t="shared" si="151"/>
        <v>0</v>
      </c>
      <c r="GO139">
        <f t="shared" si="152"/>
        <v>0</v>
      </c>
      <c r="GP139">
        <f t="shared" si="153"/>
        <v>223.24</v>
      </c>
      <c r="GR139">
        <v>0</v>
      </c>
      <c r="GS139">
        <v>3</v>
      </c>
      <c r="GT139">
        <v>0</v>
      </c>
      <c r="GU139" t="s">
        <v>3</v>
      </c>
      <c r="GV139">
        <f t="shared" si="154"/>
        <v>0</v>
      </c>
      <c r="GW139">
        <v>1</v>
      </c>
      <c r="GX139">
        <f t="shared" si="155"/>
        <v>0</v>
      </c>
      <c r="HA139">
        <v>0</v>
      </c>
      <c r="HB139">
        <v>0</v>
      </c>
      <c r="HC139">
        <f t="shared" si="156"/>
        <v>0</v>
      </c>
      <c r="HE139" t="s">
        <v>3</v>
      </c>
      <c r="HF139" t="s">
        <v>3</v>
      </c>
      <c r="HM139" t="s">
        <v>3</v>
      </c>
      <c r="HN139" t="s">
        <v>3</v>
      </c>
      <c r="HO139" t="s">
        <v>3</v>
      </c>
      <c r="HP139" t="s">
        <v>3</v>
      </c>
      <c r="HQ139" t="s">
        <v>3</v>
      </c>
      <c r="IK139">
        <v>0</v>
      </c>
    </row>
    <row r="141" spans="1:245" x14ac:dyDescent="0.2">
      <c r="A141" s="2">
        <v>51</v>
      </c>
      <c r="B141" s="2">
        <f>B125</f>
        <v>1</v>
      </c>
      <c r="C141" s="2">
        <f>A125</f>
        <v>5</v>
      </c>
      <c r="D141" s="2">
        <f>ROW(A125)</f>
        <v>125</v>
      </c>
      <c r="E141" s="2"/>
      <c r="F141" s="2" t="str">
        <f>IF(F125&lt;&gt;"",F125,"")</f>
        <v>Новый подраздел</v>
      </c>
      <c r="G141" s="2" t="str">
        <f>IF(G125&lt;&gt;"",G125,"")</f>
        <v>Водомерный узел</v>
      </c>
      <c r="H141" s="2">
        <v>0</v>
      </c>
      <c r="I141" s="2"/>
      <c r="J141" s="2"/>
      <c r="K141" s="2"/>
      <c r="L141" s="2"/>
      <c r="M141" s="2"/>
      <c r="N141" s="2"/>
      <c r="O141" s="2">
        <f t="shared" ref="O141:T141" si="159">ROUND(AB141,2)</f>
        <v>5992.77</v>
      </c>
      <c r="P141" s="2">
        <f t="shared" si="159"/>
        <v>916.74</v>
      </c>
      <c r="Q141" s="2">
        <f t="shared" si="159"/>
        <v>78.180000000000007</v>
      </c>
      <c r="R141" s="2">
        <f t="shared" si="159"/>
        <v>49.57</v>
      </c>
      <c r="S141" s="2">
        <f t="shared" si="159"/>
        <v>4997.8500000000004</v>
      </c>
      <c r="T141" s="2">
        <f t="shared" si="159"/>
        <v>0</v>
      </c>
      <c r="U141" s="2">
        <f>AH141</f>
        <v>7.9999999999999991</v>
      </c>
      <c r="V141" s="2">
        <f>AI141</f>
        <v>0</v>
      </c>
      <c r="W141" s="2">
        <f>ROUND(AJ141,2)</f>
        <v>0</v>
      </c>
      <c r="X141" s="2">
        <f>ROUND(AK141,2)</f>
        <v>3498.5</v>
      </c>
      <c r="Y141" s="2">
        <f>ROUND(AL141,2)</f>
        <v>499.79</v>
      </c>
      <c r="Z141" s="2"/>
      <c r="AA141" s="2"/>
      <c r="AB141" s="2">
        <f>ROUND(SUMIF(AA129:AA139,"=1473070128",O129:O139),2)</f>
        <v>5992.77</v>
      </c>
      <c r="AC141" s="2">
        <f>ROUND(SUMIF(AA129:AA139,"=1473070128",P129:P139),2)</f>
        <v>916.74</v>
      </c>
      <c r="AD141" s="2">
        <f>ROUND(SUMIF(AA129:AA139,"=1473070128",Q129:Q139),2)</f>
        <v>78.180000000000007</v>
      </c>
      <c r="AE141" s="2">
        <f>ROUND(SUMIF(AA129:AA139,"=1473070128",R129:R139),2)</f>
        <v>49.57</v>
      </c>
      <c r="AF141" s="2">
        <f>ROUND(SUMIF(AA129:AA139,"=1473070128",S129:S139),2)</f>
        <v>4997.8500000000004</v>
      </c>
      <c r="AG141" s="2">
        <f>ROUND(SUMIF(AA129:AA139,"=1473070128",T129:T139),2)</f>
        <v>0</v>
      </c>
      <c r="AH141" s="2">
        <f>SUMIF(AA129:AA139,"=1473070128",U129:U139)</f>
        <v>7.9999999999999991</v>
      </c>
      <c r="AI141" s="2">
        <f>SUMIF(AA129:AA139,"=1473070128",V129:V139)</f>
        <v>0</v>
      </c>
      <c r="AJ141" s="2">
        <f>ROUND(SUMIF(AA129:AA139,"=1473070128",W129:W139),2)</f>
        <v>0</v>
      </c>
      <c r="AK141" s="2">
        <f>ROUND(SUMIF(AA129:AA139,"=1473070128",X129:X139),2)</f>
        <v>3498.5</v>
      </c>
      <c r="AL141" s="2">
        <f>ROUND(SUMIF(AA129:AA139,"=1473070128",Y129:Y139),2)</f>
        <v>499.79</v>
      </c>
      <c r="AM141" s="2"/>
      <c r="AN141" s="2"/>
      <c r="AO141" s="2">
        <f t="shared" ref="AO141:BD141" si="160">ROUND(BX141,2)</f>
        <v>0</v>
      </c>
      <c r="AP141" s="2">
        <f t="shared" si="160"/>
        <v>0</v>
      </c>
      <c r="AQ141" s="2">
        <f t="shared" si="160"/>
        <v>0</v>
      </c>
      <c r="AR141" s="2">
        <f t="shared" si="160"/>
        <v>10044.6</v>
      </c>
      <c r="AS141" s="2">
        <f t="shared" si="160"/>
        <v>0</v>
      </c>
      <c r="AT141" s="2">
        <f t="shared" si="160"/>
        <v>0</v>
      </c>
      <c r="AU141" s="2">
        <f t="shared" si="160"/>
        <v>10044.6</v>
      </c>
      <c r="AV141" s="2">
        <f t="shared" si="160"/>
        <v>916.74</v>
      </c>
      <c r="AW141" s="2">
        <f t="shared" si="160"/>
        <v>916.74</v>
      </c>
      <c r="AX141" s="2">
        <f t="shared" si="160"/>
        <v>0</v>
      </c>
      <c r="AY141" s="2">
        <f t="shared" si="160"/>
        <v>916.74</v>
      </c>
      <c r="AZ141" s="2">
        <f t="shared" si="160"/>
        <v>0</v>
      </c>
      <c r="BA141" s="2">
        <f t="shared" si="160"/>
        <v>0</v>
      </c>
      <c r="BB141" s="2">
        <f t="shared" si="160"/>
        <v>0</v>
      </c>
      <c r="BC141" s="2">
        <f t="shared" si="160"/>
        <v>0</v>
      </c>
      <c r="BD141" s="2">
        <f t="shared" si="160"/>
        <v>0</v>
      </c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>
        <f>ROUND(SUMIF(AA129:AA139,"=1473070128",FQ129:FQ139),2)</f>
        <v>0</v>
      </c>
      <c r="BY141" s="2">
        <f>ROUND(SUMIF(AA129:AA139,"=1473070128",FR129:FR139),2)</f>
        <v>0</v>
      </c>
      <c r="BZ141" s="2">
        <f>ROUND(SUMIF(AA129:AA139,"=1473070128",GL129:GL139),2)</f>
        <v>0</v>
      </c>
      <c r="CA141" s="2">
        <f>ROUND(SUMIF(AA129:AA139,"=1473070128",GM129:GM139),2)</f>
        <v>10044.6</v>
      </c>
      <c r="CB141" s="2">
        <f>ROUND(SUMIF(AA129:AA139,"=1473070128",GN129:GN139),2)</f>
        <v>0</v>
      </c>
      <c r="CC141" s="2">
        <f>ROUND(SUMIF(AA129:AA139,"=1473070128",GO129:GO139),2)</f>
        <v>0</v>
      </c>
      <c r="CD141" s="2">
        <f>ROUND(SUMIF(AA129:AA139,"=1473070128",GP129:GP139),2)</f>
        <v>10044.6</v>
      </c>
      <c r="CE141" s="2">
        <f>AC141-BX141</f>
        <v>916.74</v>
      </c>
      <c r="CF141" s="2">
        <f>AC141-BY141</f>
        <v>916.74</v>
      </c>
      <c r="CG141" s="2">
        <f>BX141-BZ141</f>
        <v>0</v>
      </c>
      <c r="CH141" s="2">
        <f>AC141-BX141-BY141+BZ141</f>
        <v>916.74</v>
      </c>
      <c r="CI141" s="2">
        <f>BY141-BZ141</f>
        <v>0</v>
      </c>
      <c r="CJ141" s="2">
        <f>ROUND(SUMIF(AA129:AA139,"=1473070128",GX129:GX139),2)</f>
        <v>0</v>
      </c>
      <c r="CK141" s="2">
        <f>ROUND(SUMIF(AA129:AA139,"=1473070128",GY129:GY139),2)</f>
        <v>0</v>
      </c>
      <c r="CL141" s="2">
        <f>ROUND(SUMIF(AA129:AA139,"=1473070128",GZ129:GZ139),2)</f>
        <v>0</v>
      </c>
      <c r="CM141" s="2">
        <f>ROUND(SUMIF(AA129:AA139,"=1473070128",HD129:HD139),2)</f>
        <v>0</v>
      </c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  <c r="EB141" s="3"/>
      <c r="EC141" s="3"/>
      <c r="ED141" s="3"/>
      <c r="EE141" s="3"/>
      <c r="EF141" s="3"/>
      <c r="EG141" s="3"/>
      <c r="EH141" s="3"/>
      <c r="EI141" s="3"/>
      <c r="EJ141" s="3"/>
      <c r="EK141" s="3"/>
      <c r="EL141" s="3"/>
      <c r="EM141" s="3"/>
      <c r="EN141" s="3"/>
      <c r="EO141" s="3"/>
      <c r="EP141" s="3"/>
      <c r="EQ141" s="3"/>
      <c r="ER141" s="3"/>
      <c r="ES141" s="3"/>
      <c r="ET141" s="3"/>
      <c r="EU141" s="3"/>
      <c r="EV141" s="3"/>
      <c r="EW141" s="3"/>
      <c r="EX141" s="3"/>
      <c r="EY141" s="3"/>
      <c r="EZ141" s="3"/>
      <c r="FA141" s="3"/>
      <c r="FB141" s="3"/>
      <c r="FC141" s="3"/>
      <c r="FD141" s="3"/>
      <c r="FE141" s="3"/>
      <c r="FF141" s="3"/>
      <c r="FG141" s="3"/>
      <c r="FH141" s="3"/>
      <c r="FI141" s="3"/>
      <c r="FJ141" s="3"/>
      <c r="FK141" s="3"/>
      <c r="FL141" s="3"/>
      <c r="FM141" s="3"/>
      <c r="FN141" s="3"/>
      <c r="FO141" s="3"/>
      <c r="FP141" s="3"/>
      <c r="FQ141" s="3"/>
      <c r="FR141" s="3"/>
      <c r="FS141" s="3"/>
      <c r="FT141" s="3"/>
      <c r="FU141" s="3"/>
      <c r="FV141" s="3"/>
      <c r="FW141" s="3"/>
      <c r="FX141" s="3"/>
      <c r="FY141" s="3"/>
      <c r="FZ141" s="3"/>
      <c r="GA141" s="3"/>
      <c r="GB141" s="3"/>
      <c r="GC141" s="3"/>
      <c r="GD141" s="3"/>
      <c r="GE141" s="3"/>
      <c r="GF141" s="3"/>
      <c r="GG141" s="3"/>
      <c r="GH141" s="3"/>
      <c r="GI141" s="3"/>
      <c r="GJ141" s="3"/>
      <c r="GK141" s="3"/>
      <c r="GL141" s="3"/>
      <c r="GM141" s="3"/>
      <c r="GN141" s="3"/>
      <c r="GO141" s="3"/>
      <c r="GP141" s="3"/>
      <c r="GQ141" s="3"/>
      <c r="GR141" s="3"/>
      <c r="GS141" s="3"/>
      <c r="GT141" s="3"/>
      <c r="GU141" s="3"/>
      <c r="GV141" s="3"/>
      <c r="GW141" s="3"/>
      <c r="GX141" s="3">
        <v>0</v>
      </c>
    </row>
    <row r="143" spans="1:245" x14ac:dyDescent="0.2">
      <c r="A143" s="4">
        <v>50</v>
      </c>
      <c r="B143" s="4">
        <v>0</v>
      </c>
      <c r="C143" s="4">
        <v>0</v>
      </c>
      <c r="D143" s="4">
        <v>1</v>
      </c>
      <c r="E143" s="4">
        <v>201</v>
      </c>
      <c r="F143" s="4">
        <f>ROUND(Source!O141,O143)</f>
        <v>5992.77</v>
      </c>
      <c r="G143" s="4" t="s">
        <v>70</v>
      </c>
      <c r="H143" s="4" t="s">
        <v>71</v>
      </c>
      <c r="I143" s="4"/>
      <c r="J143" s="4"/>
      <c r="K143" s="4">
        <v>201</v>
      </c>
      <c r="L143" s="4">
        <v>1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597.52</v>
      </c>
      <c r="X143" s="4">
        <v>1</v>
      </c>
      <c r="Y143" s="4">
        <v>597.52</v>
      </c>
      <c r="Z143" s="4"/>
      <c r="AA143" s="4"/>
      <c r="AB143" s="4"/>
    </row>
    <row r="144" spans="1:245" x14ac:dyDescent="0.2">
      <c r="A144" s="4">
        <v>50</v>
      </c>
      <c r="B144" s="4">
        <v>0</v>
      </c>
      <c r="C144" s="4">
        <v>0</v>
      </c>
      <c r="D144" s="4">
        <v>1</v>
      </c>
      <c r="E144" s="4">
        <v>202</v>
      </c>
      <c r="F144" s="4">
        <f>ROUND(Source!P141,O144)</f>
        <v>916.74</v>
      </c>
      <c r="G144" s="4" t="s">
        <v>72</v>
      </c>
      <c r="H144" s="4" t="s">
        <v>73</v>
      </c>
      <c r="I144" s="4"/>
      <c r="J144" s="4"/>
      <c r="K144" s="4">
        <v>202</v>
      </c>
      <c r="L144" s="4">
        <v>2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204.01</v>
      </c>
      <c r="X144" s="4">
        <v>1</v>
      </c>
      <c r="Y144" s="4">
        <v>204.01</v>
      </c>
      <c r="Z144" s="4"/>
      <c r="AA144" s="4"/>
      <c r="AB144" s="4"/>
    </row>
    <row r="145" spans="1:28" x14ac:dyDescent="0.2">
      <c r="A145" s="4">
        <v>50</v>
      </c>
      <c r="B145" s="4">
        <v>0</v>
      </c>
      <c r="C145" s="4">
        <v>0</v>
      </c>
      <c r="D145" s="4">
        <v>1</v>
      </c>
      <c r="E145" s="4">
        <v>222</v>
      </c>
      <c r="F145" s="4">
        <f>ROUND(Source!AO141,O145)</f>
        <v>0</v>
      </c>
      <c r="G145" s="4" t="s">
        <v>74</v>
      </c>
      <c r="H145" s="4" t="s">
        <v>75</v>
      </c>
      <c r="I145" s="4"/>
      <c r="J145" s="4"/>
      <c r="K145" s="4">
        <v>222</v>
      </c>
      <c r="L145" s="4">
        <v>3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0</v>
      </c>
      <c r="X145" s="4">
        <v>1</v>
      </c>
      <c r="Y145" s="4">
        <v>0</v>
      </c>
      <c r="Z145" s="4"/>
      <c r="AA145" s="4"/>
      <c r="AB145" s="4"/>
    </row>
    <row r="146" spans="1:28" x14ac:dyDescent="0.2">
      <c r="A146" s="4">
        <v>50</v>
      </c>
      <c r="B146" s="4">
        <v>0</v>
      </c>
      <c r="C146" s="4">
        <v>0</v>
      </c>
      <c r="D146" s="4">
        <v>1</v>
      </c>
      <c r="E146" s="4">
        <v>225</v>
      </c>
      <c r="F146" s="4">
        <f>ROUND(Source!AV141,O146)</f>
        <v>916.74</v>
      </c>
      <c r="G146" s="4" t="s">
        <v>76</v>
      </c>
      <c r="H146" s="4" t="s">
        <v>77</v>
      </c>
      <c r="I146" s="4"/>
      <c r="J146" s="4"/>
      <c r="K146" s="4">
        <v>225</v>
      </c>
      <c r="L146" s="4">
        <v>4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204.01</v>
      </c>
      <c r="X146" s="4">
        <v>1</v>
      </c>
      <c r="Y146" s="4">
        <v>204.01</v>
      </c>
      <c r="Z146" s="4"/>
      <c r="AA146" s="4"/>
      <c r="AB146" s="4"/>
    </row>
    <row r="147" spans="1:28" x14ac:dyDescent="0.2">
      <c r="A147" s="4">
        <v>50</v>
      </c>
      <c r="B147" s="4">
        <v>0</v>
      </c>
      <c r="C147" s="4">
        <v>0</v>
      </c>
      <c r="D147" s="4">
        <v>1</v>
      </c>
      <c r="E147" s="4">
        <v>226</v>
      </c>
      <c r="F147" s="4">
        <f>ROUND(Source!AW141,O147)</f>
        <v>916.74</v>
      </c>
      <c r="G147" s="4" t="s">
        <v>78</v>
      </c>
      <c r="H147" s="4" t="s">
        <v>79</v>
      </c>
      <c r="I147" s="4"/>
      <c r="J147" s="4"/>
      <c r="K147" s="4">
        <v>226</v>
      </c>
      <c r="L147" s="4">
        <v>5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204.01</v>
      </c>
      <c r="X147" s="4">
        <v>1</v>
      </c>
      <c r="Y147" s="4">
        <v>204.01</v>
      </c>
      <c r="Z147" s="4"/>
      <c r="AA147" s="4"/>
      <c r="AB147" s="4"/>
    </row>
    <row r="148" spans="1:28" x14ac:dyDescent="0.2">
      <c r="A148" s="4">
        <v>50</v>
      </c>
      <c r="B148" s="4">
        <v>0</v>
      </c>
      <c r="C148" s="4">
        <v>0</v>
      </c>
      <c r="D148" s="4">
        <v>1</v>
      </c>
      <c r="E148" s="4">
        <v>227</v>
      </c>
      <c r="F148" s="4">
        <f>ROUND(Source!AX141,O148)</f>
        <v>0</v>
      </c>
      <c r="G148" s="4" t="s">
        <v>80</v>
      </c>
      <c r="H148" s="4" t="s">
        <v>81</v>
      </c>
      <c r="I148" s="4"/>
      <c r="J148" s="4"/>
      <c r="K148" s="4">
        <v>227</v>
      </c>
      <c r="L148" s="4">
        <v>6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0</v>
      </c>
      <c r="X148" s="4">
        <v>1</v>
      </c>
      <c r="Y148" s="4">
        <v>0</v>
      </c>
      <c r="Z148" s="4"/>
      <c r="AA148" s="4"/>
      <c r="AB148" s="4"/>
    </row>
    <row r="149" spans="1:28" x14ac:dyDescent="0.2">
      <c r="A149" s="4">
        <v>50</v>
      </c>
      <c r="B149" s="4">
        <v>0</v>
      </c>
      <c r="C149" s="4">
        <v>0</v>
      </c>
      <c r="D149" s="4">
        <v>1</v>
      </c>
      <c r="E149" s="4">
        <v>228</v>
      </c>
      <c r="F149" s="4">
        <f>ROUND(Source!AY141,O149)</f>
        <v>916.74</v>
      </c>
      <c r="G149" s="4" t="s">
        <v>82</v>
      </c>
      <c r="H149" s="4" t="s">
        <v>83</v>
      </c>
      <c r="I149" s="4"/>
      <c r="J149" s="4"/>
      <c r="K149" s="4">
        <v>228</v>
      </c>
      <c r="L149" s="4">
        <v>7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204.01</v>
      </c>
      <c r="X149" s="4">
        <v>1</v>
      </c>
      <c r="Y149" s="4">
        <v>204.01</v>
      </c>
      <c r="Z149" s="4"/>
      <c r="AA149" s="4"/>
      <c r="AB149" s="4"/>
    </row>
    <row r="150" spans="1:28" x14ac:dyDescent="0.2">
      <c r="A150" s="4">
        <v>50</v>
      </c>
      <c r="B150" s="4">
        <v>0</v>
      </c>
      <c r="C150" s="4">
        <v>0</v>
      </c>
      <c r="D150" s="4">
        <v>1</v>
      </c>
      <c r="E150" s="4">
        <v>216</v>
      </c>
      <c r="F150" s="4">
        <f>ROUND(Source!AP141,O150)</f>
        <v>0</v>
      </c>
      <c r="G150" s="4" t="s">
        <v>84</v>
      </c>
      <c r="H150" s="4" t="s">
        <v>85</v>
      </c>
      <c r="I150" s="4"/>
      <c r="J150" s="4"/>
      <c r="K150" s="4">
        <v>216</v>
      </c>
      <c r="L150" s="4">
        <v>8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0</v>
      </c>
      <c r="X150" s="4">
        <v>1</v>
      </c>
      <c r="Y150" s="4">
        <v>0</v>
      </c>
      <c r="Z150" s="4"/>
      <c r="AA150" s="4"/>
      <c r="AB150" s="4"/>
    </row>
    <row r="151" spans="1:28" x14ac:dyDescent="0.2">
      <c r="A151" s="4">
        <v>50</v>
      </c>
      <c r="B151" s="4">
        <v>0</v>
      </c>
      <c r="C151" s="4">
        <v>0</v>
      </c>
      <c r="D151" s="4">
        <v>1</v>
      </c>
      <c r="E151" s="4">
        <v>223</v>
      </c>
      <c r="F151" s="4">
        <f>ROUND(Source!AQ141,O151)</f>
        <v>0</v>
      </c>
      <c r="G151" s="4" t="s">
        <v>86</v>
      </c>
      <c r="H151" s="4" t="s">
        <v>87</v>
      </c>
      <c r="I151" s="4"/>
      <c r="J151" s="4"/>
      <c r="K151" s="4">
        <v>223</v>
      </c>
      <c r="L151" s="4">
        <v>9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0</v>
      </c>
      <c r="X151" s="4">
        <v>1</v>
      </c>
      <c r="Y151" s="4">
        <v>0</v>
      </c>
      <c r="Z151" s="4"/>
      <c r="AA151" s="4"/>
      <c r="AB151" s="4"/>
    </row>
    <row r="152" spans="1:28" x14ac:dyDescent="0.2">
      <c r="A152" s="4">
        <v>50</v>
      </c>
      <c r="B152" s="4">
        <v>0</v>
      </c>
      <c r="C152" s="4">
        <v>0</v>
      </c>
      <c r="D152" s="4">
        <v>1</v>
      </c>
      <c r="E152" s="4">
        <v>229</v>
      </c>
      <c r="F152" s="4">
        <f>ROUND(Source!AZ141,O152)</f>
        <v>0</v>
      </c>
      <c r="G152" s="4" t="s">
        <v>88</v>
      </c>
      <c r="H152" s="4" t="s">
        <v>89</v>
      </c>
      <c r="I152" s="4"/>
      <c r="J152" s="4"/>
      <c r="K152" s="4">
        <v>229</v>
      </c>
      <c r="L152" s="4">
        <v>10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0</v>
      </c>
      <c r="X152" s="4">
        <v>1</v>
      </c>
      <c r="Y152" s="4">
        <v>0</v>
      </c>
      <c r="Z152" s="4"/>
      <c r="AA152" s="4"/>
      <c r="AB152" s="4"/>
    </row>
    <row r="153" spans="1:28" x14ac:dyDescent="0.2">
      <c r="A153" s="4">
        <v>50</v>
      </c>
      <c r="B153" s="4">
        <v>0</v>
      </c>
      <c r="C153" s="4">
        <v>0</v>
      </c>
      <c r="D153" s="4">
        <v>1</v>
      </c>
      <c r="E153" s="4">
        <v>203</v>
      </c>
      <c r="F153" s="4">
        <f>ROUND(Source!Q141,O153)</f>
        <v>78.180000000000007</v>
      </c>
      <c r="G153" s="4" t="s">
        <v>90</v>
      </c>
      <c r="H153" s="4" t="s">
        <v>91</v>
      </c>
      <c r="I153" s="4"/>
      <c r="J153" s="4"/>
      <c r="K153" s="4">
        <v>203</v>
      </c>
      <c r="L153" s="4">
        <v>11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0</v>
      </c>
      <c r="X153" s="4">
        <v>1</v>
      </c>
      <c r="Y153" s="4">
        <v>0</v>
      </c>
      <c r="Z153" s="4"/>
      <c r="AA153" s="4"/>
      <c r="AB153" s="4"/>
    </row>
    <row r="154" spans="1:28" x14ac:dyDescent="0.2">
      <c r="A154" s="4">
        <v>50</v>
      </c>
      <c r="B154" s="4">
        <v>0</v>
      </c>
      <c r="C154" s="4">
        <v>0</v>
      </c>
      <c r="D154" s="4">
        <v>1</v>
      </c>
      <c r="E154" s="4">
        <v>231</v>
      </c>
      <c r="F154" s="4">
        <f>ROUND(Source!BB141,O154)</f>
        <v>0</v>
      </c>
      <c r="G154" s="4" t="s">
        <v>92</v>
      </c>
      <c r="H154" s="4" t="s">
        <v>93</v>
      </c>
      <c r="I154" s="4"/>
      <c r="J154" s="4"/>
      <c r="K154" s="4">
        <v>231</v>
      </c>
      <c r="L154" s="4">
        <v>12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0</v>
      </c>
      <c r="X154" s="4">
        <v>1</v>
      </c>
      <c r="Y154" s="4">
        <v>0</v>
      </c>
      <c r="Z154" s="4"/>
      <c r="AA154" s="4"/>
      <c r="AB154" s="4"/>
    </row>
    <row r="155" spans="1:28" x14ac:dyDescent="0.2">
      <c r="A155" s="4">
        <v>50</v>
      </c>
      <c r="B155" s="4">
        <v>0</v>
      </c>
      <c r="C155" s="4">
        <v>0</v>
      </c>
      <c r="D155" s="4">
        <v>1</v>
      </c>
      <c r="E155" s="4">
        <v>204</v>
      </c>
      <c r="F155" s="4">
        <f>ROUND(Source!R141,O155)</f>
        <v>49.57</v>
      </c>
      <c r="G155" s="4" t="s">
        <v>94</v>
      </c>
      <c r="H155" s="4" t="s">
        <v>95</v>
      </c>
      <c r="I155" s="4"/>
      <c r="J155" s="4"/>
      <c r="K155" s="4">
        <v>204</v>
      </c>
      <c r="L155" s="4">
        <v>13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0</v>
      </c>
      <c r="X155" s="4">
        <v>1</v>
      </c>
      <c r="Y155" s="4">
        <v>0</v>
      </c>
      <c r="Z155" s="4"/>
      <c r="AA155" s="4"/>
      <c r="AB155" s="4"/>
    </row>
    <row r="156" spans="1:28" x14ac:dyDescent="0.2">
      <c r="A156" s="4">
        <v>50</v>
      </c>
      <c r="B156" s="4">
        <v>0</v>
      </c>
      <c r="C156" s="4">
        <v>0</v>
      </c>
      <c r="D156" s="4">
        <v>1</v>
      </c>
      <c r="E156" s="4">
        <v>205</v>
      </c>
      <c r="F156" s="4">
        <f>ROUND(Source!S141,O156)</f>
        <v>4997.8500000000004</v>
      </c>
      <c r="G156" s="4" t="s">
        <v>96</v>
      </c>
      <c r="H156" s="4" t="s">
        <v>97</v>
      </c>
      <c r="I156" s="4"/>
      <c r="J156" s="4"/>
      <c r="K156" s="4">
        <v>205</v>
      </c>
      <c r="L156" s="4">
        <v>14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393.51</v>
      </c>
      <c r="X156" s="4">
        <v>1</v>
      </c>
      <c r="Y156" s="4">
        <v>393.51</v>
      </c>
      <c r="Z156" s="4"/>
      <c r="AA156" s="4"/>
      <c r="AB156" s="4"/>
    </row>
    <row r="157" spans="1:28" x14ac:dyDescent="0.2">
      <c r="A157" s="4">
        <v>50</v>
      </c>
      <c r="B157" s="4">
        <v>0</v>
      </c>
      <c r="C157" s="4">
        <v>0</v>
      </c>
      <c r="D157" s="4">
        <v>1</v>
      </c>
      <c r="E157" s="4">
        <v>232</v>
      </c>
      <c r="F157" s="4">
        <f>ROUND(Source!BC141,O157)</f>
        <v>0</v>
      </c>
      <c r="G157" s="4" t="s">
        <v>98</v>
      </c>
      <c r="H157" s="4" t="s">
        <v>99</v>
      </c>
      <c r="I157" s="4"/>
      <c r="J157" s="4"/>
      <c r="K157" s="4">
        <v>232</v>
      </c>
      <c r="L157" s="4">
        <v>15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0</v>
      </c>
      <c r="X157" s="4">
        <v>1</v>
      </c>
      <c r="Y157" s="4">
        <v>0</v>
      </c>
      <c r="Z157" s="4"/>
      <c r="AA157" s="4"/>
      <c r="AB157" s="4"/>
    </row>
    <row r="158" spans="1:28" x14ac:dyDescent="0.2">
      <c r="A158" s="4">
        <v>50</v>
      </c>
      <c r="B158" s="4">
        <v>0</v>
      </c>
      <c r="C158" s="4">
        <v>0</v>
      </c>
      <c r="D158" s="4">
        <v>1</v>
      </c>
      <c r="E158" s="4">
        <v>214</v>
      </c>
      <c r="F158" s="4">
        <f>ROUND(Source!AS141,O158)</f>
        <v>0</v>
      </c>
      <c r="G158" s="4" t="s">
        <v>100</v>
      </c>
      <c r="H158" s="4" t="s">
        <v>101</v>
      </c>
      <c r="I158" s="4"/>
      <c r="J158" s="4"/>
      <c r="K158" s="4">
        <v>214</v>
      </c>
      <c r="L158" s="4">
        <v>16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0</v>
      </c>
      <c r="X158" s="4">
        <v>1</v>
      </c>
      <c r="Y158" s="4">
        <v>0</v>
      </c>
      <c r="Z158" s="4"/>
      <c r="AA158" s="4"/>
      <c r="AB158" s="4"/>
    </row>
    <row r="159" spans="1:28" x14ac:dyDescent="0.2">
      <c r="A159" s="4">
        <v>50</v>
      </c>
      <c r="B159" s="4">
        <v>0</v>
      </c>
      <c r="C159" s="4">
        <v>0</v>
      </c>
      <c r="D159" s="4">
        <v>1</v>
      </c>
      <c r="E159" s="4">
        <v>215</v>
      </c>
      <c r="F159" s="4">
        <f>ROUND(Source!AT141,O159)</f>
        <v>0</v>
      </c>
      <c r="G159" s="4" t="s">
        <v>102</v>
      </c>
      <c r="H159" s="4" t="s">
        <v>103</v>
      </c>
      <c r="I159" s="4"/>
      <c r="J159" s="4"/>
      <c r="K159" s="4">
        <v>215</v>
      </c>
      <c r="L159" s="4">
        <v>17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0</v>
      </c>
      <c r="X159" s="4">
        <v>1</v>
      </c>
      <c r="Y159" s="4">
        <v>0</v>
      </c>
      <c r="Z159" s="4"/>
      <c r="AA159" s="4"/>
      <c r="AB159" s="4"/>
    </row>
    <row r="160" spans="1:28" x14ac:dyDescent="0.2">
      <c r="A160" s="4">
        <v>50</v>
      </c>
      <c r="B160" s="4">
        <v>0</v>
      </c>
      <c r="C160" s="4">
        <v>0</v>
      </c>
      <c r="D160" s="4">
        <v>1</v>
      </c>
      <c r="E160" s="4">
        <v>217</v>
      </c>
      <c r="F160" s="4">
        <f>ROUND(Source!AU141,O160)</f>
        <v>10044.6</v>
      </c>
      <c r="G160" s="4" t="s">
        <v>104</v>
      </c>
      <c r="H160" s="4" t="s">
        <v>105</v>
      </c>
      <c r="I160" s="4"/>
      <c r="J160" s="4"/>
      <c r="K160" s="4">
        <v>217</v>
      </c>
      <c r="L160" s="4">
        <v>18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912.33</v>
      </c>
      <c r="X160" s="4">
        <v>1</v>
      </c>
      <c r="Y160" s="4">
        <v>912.33</v>
      </c>
      <c r="Z160" s="4"/>
      <c r="AA160" s="4"/>
      <c r="AB160" s="4"/>
    </row>
    <row r="161" spans="1:245" x14ac:dyDescent="0.2">
      <c r="A161" s="4">
        <v>50</v>
      </c>
      <c r="B161" s="4">
        <v>0</v>
      </c>
      <c r="C161" s="4">
        <v>0</v>
      </c>
      <c r="D161" s="4">
        <v>1</v>
      </c>
      <c r="E161" s="4">
        <v>230</v>
      </c>
      <c r="F161" s="4">
        <f>ROUND(Source!BA141,O161)</f>
        <v>0</v>
      </c>
      <c r="G161" s="4" t="s">
        <v>106</v>
      </c>
      <c r="H161" s="4" t="s">
        <v>107</v>
      </c>
      <c r="I161" s="4"/>
      <c r="J161" s="4"/>
      <c r="K161" s="4">
        <v>230</v>
      </c>
      <c r="L161" s="4">
        <v>19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0</v>
      </c>
      <c r="X161" s="4">
        <v>1</v>
      </c>
      <c r="Y161" s="4">
        <v>0</v>
      </c>
      <c r="Z161" s="4"/>
      <c r="AA161" s="4"/>
      <c r="AB161" s="4"/>
    </row>
    <row r="162" spans="1:245" x14ac:dyDescent="0.2">
      <c r="A162" s="4">
        <v>50</v>
      </c>
      <c r="B162" s="4">
        <v>0</v>
      </c>
      <c r="C162" s="4">
        <v>0</v>
      </c>
      <c r="D162" s="4">
        <v>1</v>
      </c>
      <c r="E162" s="4">
        <v>206</v>
      </c>
      <c r="F162" s="4">
        <f>ROUND(Source!T141,O162)</f>
        <v>0</v>
      </c>
      <c r="G162" s="4" t="s">
        <v>108</v>
      </c>
      <c r="H162" s="4" t="s">
        <v>109</v>
      </c>
      <c r="I162" s="4"/>
      <c r="J162" s="4"/>
      <c r="K162" s="4">
        <v>206</v>
      </c>
      <c r="L162" s="4">
        <v>20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0</v>
      </c>
      <c r="X162" s="4">
        <v>1</v>
      </c>
      <c r="Y162" s="4">
        <v>0</v>
      </c>
      <c r="Z162" s="4"/>
      <c r="AA162" s="4"/>
      <c r="AB162" s="4"/>
    </row>
    <row r="163" spans="1:245" x14ac:dyDescent="0.2">
      <c r="A163" s="4">
        <v>50</v>
      </c>
      <c r="B163" s="4">
        <v>0</v>
      </c>
      <c r="C163" s="4">
        <v>0</v>
      </c>
      <c r="D163" s="4">
        <v>1</v>
      </c>
      <c r="E163" s="4">
        <v>207</v>
      </c>
      <c r="F163" s="4">
        <f>Source!U141</f>
        <v>7.9999999999999991</v>
      </c>
      <c r="G163" s="4" t="s">
        <v>110</v>
      </c>
      <c r="H163" s="4" t="s">
        <v>111</v>
      </c>
      <c r="I163" s="4"/>
      <c r="J163" s="4"/>
      <c r="K163" s="4">
        <v>207</v>
      </c>
      <c r="L163" s="4">
        <v>21</v>
      </c>
      <c r="M163" s="4">
        <v>3</v>
      </c>
      <c r="N163" s="4" t="s">
        <v>3</v>
      </c>
      <c r="O163" s="4">
        <v>-1</v>
      </c>
      <c r="P163" s="4"/>
      <c r="Q163" s="4"/>
      <c r="R163" s="4"/>
      <c r="S163" s="4"/>
      <c r="T163" s="4"/>
      <c r="U163" s="4"/>
      <c r="V163" s="4"/>
      <c r="W163" s="4">
        <v>0.7</v>
      </c>
      <c r="X163" s="4">
        <v>1</v>
      </c>
      <c r="Y163" s="4">
        <v>0.7</v>
      </c>
      <c r="Z163" s="4"/>
      <c r="AA163" s="4"/>
      <c r="AB163" s="4"/>
    </row>
    <row r="164" spans="1:245" x14ac:dyDescent="0.2">
      <c r="A164" s="4">
        <v>50</v>
      </c>
      <c r="B164" s="4">
        <v>0</v>
      </c>
      <c r="C164" s="4">
        <v>0</v>
      </c>
      <c r="D164" s="4">
        <v>1</v>
      </c>
      <c r="E164" s="4">
        <v>208</v>
      </c>
      <c r="F164" s="4">
        <f>Source!V141</f>
        <v>0</v>
      </c>
      <c r="G164" s="4" t="s">
        <v>112</v>
      </c>
      <c r="H164" s="4" t="s">
        <v>113</v>
      </c>
      <c r="I164" s="4"/>
      <c r="J164" s="4"/>
      <c r="K164" s="4">
        <v>208</v>
      </c>
      <c r="L164" s="4">
        <v>22</v>
      </c>
      <c r="M164" s="4">
        <v>3</v>
      </c>
      <c r="N164" s="4" t="s">
        <v>3</v>
      </c>
      <c r="O164" s="4">
        <v>-1</v>
      </c>
      <c r="P164" s="4"/>
      <c r="Q164" s="4"/>
      <c r="R164" s="4"/>
      <c r="S164" s="4"/>
      <c r="T164" s="4"/>
      <c r="U164" s="4"/>
      <c r="V164" s="4"/>
      <c r="W164" s="4">
        <v>0</v>
      </c>
      <c r="X164" s="4">
        <v>1</v>
      </c>
      <c r="Y164" s="4">
        <v>0</v>
      </c>
      <c r="Z164" s="4"/>
      <c r="AA164" s="4"/>
      <c r="AB164" s="4"/>
    </row>
    <row r="165" spans="1:245" x14ac:dyDescent="0.2">
      <c r="A165" s="4">
        <v>50</v>
      </c>
      <c r="B165" s="4">
        <v>0</v>
      </c>
      <c r="C165" s="4">
        <v>0</v>
      </c>
      <c r="D165" s="4">
        <v>1</v>
      </c>
      <c r="E165" s="4">
        <v>209</v>
      </c>
      <c r="F165" s="4">
        <f>ROUND(Source!W141,O165)</f>
        <v>0</v>
      </c>
      <c r="G165" s="4" t="s">
        <v>114</v>
      </c>
      <c r="H165" s="4" t="s">
        <v>115</v>
      </c>
      <c r="I165" s="4"/>
      <c r="J165" s="4"/>
      <c r="K165" s="4">
        <v>209</v>
      </c>
      <c r="L165" s="4">
        <v>23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45" x14ac:dyDescent="0.2">
      <c r="A166" s="4">
        <v>50</v>
      </c>
      <c r="B166" s="4">
        <v>0</v>
      </c>
      <c r="C166" s="4">
        <v>0</v>
      </c>
      <c r="D166" s="4">
        <v>1</v>
      </c>
      <c r="E166" s="4">
        <v>233</v>
      </c>
      <c r="F166" s="4">
        <f>ROUND(Source!BD141,O166)</f>
        <v>0</v>
      </c>
      <c r="G166" s="4" t="s">
        <v>116</v>
      </c>
      <c r="H166" s="4" t="s">
        <v>117</v>
      </c>
      <c r="I166" s="4"/>
      <c r="J166" s="4"/>
      <c r="K166" s="4">
        <v>233</v>
      </c>
      <c r="L166" s="4">
        <v>24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0</v>
      </c>
      <c r="X166" s="4">
        <v>1</v>
      </c>
      <c r="Y166" s="4">
        <v>0</v>
      </c>
      <c r="Z166" s="4"/>
      <c r="AA166" s="4"/>
      <c r="AB166" s="4"/>
    </row>
    <row r="167" spans="1:245" x14ac:dyDescent="0.2">
      <c r="A167" s="4">
        <v>50</v>
      </c>
      <c r="B167" s="4">
        <v>0</v>
      </c>
      <c r="C167" s="4">
        <v>0</v>
      </c>
      <c r="D167" s="4">
        <v>1</v>
      </c>
      <c r="E167" s="4">
        <v>210</v>
      </c>
      <c r="F167" s="4">
        <f>ROUND(Source!X141,O167)</f>
        <v>3498.5</v>
      </c>
      <c r="G167" s="4" t="s">
        <v>118</v>
      </c>
      <c r="H167" s="4" t="s">
        <v>119</v>
      </c>
      <c r="I167" s="4"/>
      <c r="J167" s="4"/>
      <c r="K167" s="4">
        <v>210</v>
      </c>
      <c r="L167" s="4">
        <v>25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275.45999999999998</v>
      </c>
      <c r="X167" s="4">
        <v>1</v>
      </c>
      <c r="Y167" s="4">
        <v>275.45999999999998</v>
      </c>
      <c r="Z167" s="4"/>
      <c r="AA167" s="4"/>
      <c r="AB167" s="4"/>
    </row>
    <row r="168" spans="1:245" x14ac:dyDescent="0.2">
      <c r="A168" s="4">
        <v>50</v>
      </c>
      <c r="B168" s="4">
        <v>0</v>
      </c>
      <c r="C168" s="4">
        <v>0</v>
      </c>
      <c r="D168" s="4">
        <v>1</v>
      </c>
      <c r="E168" s="4">
        <v>211</v>
      </c>
      <c r="F168" s="4">
        <f>ROUND(Source!Y141,O168)</f>
        <v>499.79</v>
      </c>
      <c r="G168" s="4" t="s">
        <v>120</v>
      </c>
      <c r="H168" s="4" t="s">
        <v>121</v>
      </c>
      <c r="I168" s="4"/>
      <c r="J168" s="4"/>
      <c r="K168" s="4">
        <v>211</v>
      </c>
      <c r="L168" s="4">
        <v>26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39.35</v>
      </c>
      <c r="X168" s="4">
        <v>1</v>
      </c>
      <c r="Y168" s="4">
        <v>39.35</v>
      </c>
      <c r="Z168" s="4"/>
      <c r="AA168" s="4"/>
      <c r="AB168" s="4"/>
    </row>
    <row r="169" spans="1:245" x14ac:dyDescent="0.2">
      <c r="A169" s="4">
        <v>50</v>
      </c>
      <c r="B169" s="4">
        <v>0</v>
      </c>
      <c r="C169" s="4">
        <v>0</v>
      </c>
      <c r="D169" s="4">
        <v>1</v>
      </c>
      <c r="E169" s="4">
        <v>224</v>
      </c>
      <c r="F169" s="4">
        <f>ROUND(Source!AR141,O169)</f>
        <v>10044.6</v>
      </c>
      <c r="G169" s="4" t="s">
        <v>122</v>
      </c>
      <c r="H169" s="4" t="s">
        <v>123</v>
      </c>
      <c r="I169" s="4"/>
      <c r="J169" s="4"/>
      <c r="K169" s="4">
        <v>224</v>
      </c>
      <c r="L169" s="4">
        <v>27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912.33</v>
      </c>
      <c r="X169" s="4">
        <v>1</v>
      </c>
      <c r="Y169" s="4">
        <v>912.33</v>
      </c>
      <c r="Z169" s="4"/>
      <c r="AA169" s="4"/>
      <c r="AB169" s="4"/>
    </row>
    <row r="171" spans="1:245" x14ac:dyDescent="0.2">
      <c r="A171" s="1">
        <v>5</v>
      </c>
      <c r="B171" s="1">
        <v>1</v>
      </c>
      <c r="C171" s="1"/>
      <c r="D171" s="1">
        <f>ROW(A177)</f>
        <v>177</v>
      </c>
      <c r="E171" s="1"/>
      <c r="F171" s="1" t="s">
        <v>125</v>
      </c>
      <c r="G171" s="1" t="s">
        <v>199</v>
      </c>
      <c r="H171" s="1" t="s">
        <v>3</v>
      </c>
      <c r="I171" s="1">
        <v>0</v>
      </c>
      <c r="J171" s="1"/>
      <c r="K171" s="1">
        <v>0</v>
      </c>
      <c r="L171" s="1"/>
      <c r="M171" s="1" t="s">
        <v>3</v>
      </c>
      <c r="N171" s="1"/>
      <c r="O171" s="1"/>
      <c r="P171" s="1"/>
      <c r="Q171" s="1"/>
      <c r="R171" s="1"/>
      <c r="S171" s="1">
        <v>0</v>
      </c>
      <c r="T171" s="1"/>
      <c r="U171" s="1" t="s">
        <v>3</v>
      </c>
      <c r="V171" s="1">
        <v>0</v>
      </c>
      <c r="W171" s="1"/>
      <c r="X171" s="1"/>
      <c r="Y171" s="1"/>
      <c r="Z171" s="1"/>
      <c r="AA171" s="1"/>
      <c r="AB171" s="1" t="s">
        <v>3</v>
      </c>
      <c r="AC171" s="1" t="s">
        <v>3</v>
      </c>
      <c r="AD171" s="1" t="s">
        <v>3</v>
      </c>
      <c r="AE171" s="1" t="s">
        <v>3</v>
      </c>
      <c r="AF171" s="1" t="s">
        <v>3</v>
      </c>
      <c r="AG171" s="1" t="s">
        <v>3</v>
      </c>
      <c r="AH171" s="1"/>
      <c r="AI171" s="1"/>
      <c r="AJ171" s="1"/>
      <c r="AK171" s="1"/>
      <c r="AL171" s="1"/>
      <c r="AM171" s="1"/>
      <c r="AN171" s="1"/>
      <c r="AO171" s="1"/>
      <c r="AP171" s="1" t="s">
        <v>3</v>
      </c>
      <c r="AQ171" s="1" t="s">
        <v>3</v>
      </c>
      <c r="AR171" s="1" t="s">
        <v>3</v>
      </c>
      <c r="AS171" s="1"/>
      <c r="AT171" s="1"/>
      <c r="AU171" s="1"/>
      <c r="AV171" s="1"/>
      <c r="AW171" s="1"/>
      <c r="AX171" s="1"/>
      <c r="AY171" s="1"/>
      <c r="AZ171" s="1" t="s">
        <v>3</v>
      </c>
      <c r="BA171" s="1"/>
      <c r="BB171" s="1" t="s">
        <v>3</v>
      </c>
      <c r="BC171" s="1" t="s">
        <v>3</v>
      </c>
      <c r="BD171" s="1" t="s">
        <v>3</v>
      </c>
      <c r="BE171" s="1" t="s">
        <v>3</v>
      </c>
      <c r="BF171" s="1" t="s">
        <v>3</v>
      </c>
      <c r="BG171" s="1" t="s">
        <v>3</v>
      </c>
      <c r="BH171" s="1" t="s">
        <v>3</v>
      </c>
      <c r="BI171" s="1" t="s">
        <v>3</v>
      </c>
      <c r="BJ171" s="1" t="s">
        <v>3</v>
      </c>
      <c r="BK171" s="1" t="s">
        <v>3</v>
      </c>
      <c r="BL171" s="1" t="s">
        <v>3</v>
      </c>
      <c r="BM171" s="1" t="s">
        <v>3</v>
      </c>
      <c r="BN171" s="1" t="s">
        <v>3</v>
      </c>
      <c r="BO171" s="1" t="s">
        <v>3</v>
      </c>
      <c r="BP171" s="1" t="s">
        <v>3</v>
      </c>
      <c r="BQ171" s="1"/>
      <c r="BR171" s="1"/>
      <c r="BS171" s="1"/>
      <c r="BT171" s="1"/>
      <c r="BU171" s="1"/>
      <c r="BV171" s="1"/>
      <c r="BW171" s="1"/>
      <c r="BX171" s="1">
        <v>0</v>
      </c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>
        <v>0</v>
      </c>
    </row>
    <row r="173" spans="1:245" x14ac:dyDescent="0.2">
      <c r="A173" s="2">
        <v>52</v>
      </c>
      <c r="B173" s="2">
        <f t="shared" ref="B173:G173" si="161">B177</f>
        <v>1</v>
      </c>
      <c r="C173" s="2">
        <f t="shared" si="161"/>
        <v>5</v>
      </c>
      <c r="D173" s="2">
        <f t="shared" si="161"/>
        <v>171</v>
      </c>
      <c r="E173" s="2">
        <f t="shared" si="161"/>
        <v>0</v>
      </c>
      <c r="F173" s="2" t="str">
        <f t="shared" si="161"/>
        <v>Новый подраздел</v>
      </c>
      <c r="G173" s="2" t="str">
        <f t="shared" si="161"/>
        <v>Горячее водоснабжение Т3Т4</v>
      </c>
      <c r="H173" s="2"/>
      <c r="I173" s="2"/>
      <c r="J173" s="2"/>
      <c r="K173" s="2"/>
      <c r="L173" s="2"/>
      <c r="M173" s="2"/>
      <c r="N173" s="2"/>
      <c r="O173" s="2">
        <f t="shared" ref="O173:AT173" si="162">O177</f>
        <v>944.76</v>
      </c>
      <c r="P173" s="2">
        <f t="shared" si="162"/>
        <v>0</v>
      </c>
      <c r="Q173" s="2">
        <f t="shared" si="162"/>
        <v>0</v>
      </c>
      <c r="R173" s="2">
        <f t="shared" si="162"/>
        <v>0</v>
      </c>
      <c r="S173" s="2">
        <f t="shared" si="162"/>
        <v>944.76</v>
      </c>
      <c r="T173" s="2">
        <f t="shared" si="162"/>
        <v>0</v>
      </c>
      <c r="U173" s="2">
        <f t="shared" si="162"/>
        <v>1.53</v>
      </c>
      <c r="V173" s="2">
        <f t="shared" si="162"/>
        <v>0</v>
      </c>
      <c r="W173" s="2">
        <f t="shared" si="162"/>
        <v>0</v>
      </c>
      <c r="X173" s="2">
        <f t="shared" si="162"/>
        <v>661.33</v>
      </c>
      <c r="Y173" s="2">
        <f t="shared" si="162"/>
        <v>94.48</v>
      </c>
      <c r="Z173" s="2">
        <f t="shared" si="162"/>
        <v>0</v>
      </c>
      <c r="AA173" s="2">
        <f t="shared" si="162"/>
        <v>0</v>
      </c>
      <c r="AB173" s="2">
        <f t="shared" si="162"/>
        <v>944.76</v>
      </c>
      <c r="AC173" s="2">
        <f t="shared" si="162"/>
        <v>0</v>
      </c>
      <c r="AD173" s="2">
        <f t="shared" si="162"/>
        <v>0</v>
      </c>
      <c r="AE173" s="2">
        <f t="shared" si="162"/>
        <v>0</v>
      </c>
      <c r="AF173" s="2">
        <f t="shared" si="162"/>
        <v>944.76</v>
      </c>
      <c r="AG173" s="2">
        <f t="shared" si="162"/>
        <v>0</v>
      </c>
      <c r="AH173" s="2">
        <f t="shared" si="162"/>
        <v>1.53</v>
      </c>
      <c r="AI173" s="2">
        <f t="shared" si="162"/>
        <v>0</v>
      </c>
      <c r="AJ173" s="2">
        <f t="shared" si="162"/>
        <v>0</v>
      </c>
      <c r="AK173" s="2">
        <f t="shared" si="162"/>
        <v>661.33</v>
      </c>
      <c r="AL173" s="2">
        <f t="shared" si="162"/>
        <v>94.48</v>
      </c>
      <c r="AM173" s="2">
        <f t="shared" si="162"/>
        <v>0</v>
      </c>
      <c r="AN173" s="2">
        <f t="shared" si="162"/>
        <v>0</v>
      </c>
      <c r="AO173" s="2">
        <f t="shared" si="162"/>
        <v>0</v>
      </c>
      <c r="AP173" s="2">
        <f t="shared" si="162"/>
        <v>0</v>
      </c>
      <c r="AQ173" s="2">
        <f t="shared" si="162"/>
        <v>0</v>
      </c>
      <c r="AR173" s="2">
        <f t="shared" si="162"/>
        <v>1700.57</v>
      </c>
      <c r="AS173" s="2">
        <f t="shared" si="162"/>
        <v>0</v>
      </c>
      <c r="AT173" s="2">
        <f t="shared" si="162"/>
        <v>0</v>
      </c>
      <c r="AU173" s="2">
        <f t="shared" ref="AU173:BZ173" si="163">AU177</f>
        <v>1700.57</v>
      </c>
      <c r="AV173" s="2">
        <f t="shared" si="163"/>
        <v>0</v>
      </c>
      <c r="AW173" s="2">
        <f t="shared" si="163"/>
        <v>0</v>
      </c>
      <c r="AX173" s="2">
        <f t="shared" si="163"/>
        <v>0</v>
      </c>
      <c r="AY173" s="2">
        <f t="shared" si="163"/>
        <v>0</v>
      </c>
      <c r="AZ173" s="2">
        <f t="shared" si="163"/>
        <v>0</v>
      </c>
      <c r="BA173" s="2">
        <f t="shared" si="163"/>
        <v>0</v>
      </c>
      <c r="BB173" s="2">
        <f t="shared" si="163"/>
        <v>0</v>
      </c>
      <c r="BC173" s="2">
        <f t="shared" si="163"/>
        <v>0</v>
      </c>
      <c r="BD173" s="2">
        <f t="shared" si="163"/>
        <v>0</v>
      </c>
      <c r="BE173" s="2">
        <f t="shared" si="163"/>
        <v>0</v>
      </c>
      <c r="BF173" s="2">
        <f t="shared" si="163"/>
        <v>0</v>
      </c>
      <c r="BG173" s="2">
        <f t="shared" si="163"/>
        <v>0</v>
      </c>
      <c r="BH173" s="2">
        <f t="shared" si="163"/>
        <v>0</v>
      </c>
      <c r="BI173" s="2">
        <f t="shared" si="163"/>
        <v>0</v>
      </c>
      <c r="BJ173" s="2">
        <f t="shared" si="163"/>
        <v>0</v>
      </c>
      <c r="BK173" s="2">
        <f t="shared" si="163"/>
        <v>0</v>
      </c>
      <c r="BL173" s="2">
        <f t="shared" si="163"/>
        <v>0</v>
      </c>
      <c r="BM173" s="2">
        <f t="shared" si="163"/>
        <v>0</v>
      </c>
      <c r="BN173" s="2">
        <f t="shared" si="163"/>
        <v>0</v>
      </c>
      <c r="BO173" s="2">
        <f t="shared" si="163"/>
        <v>0</v>
      </c>
      <c r="BP173" s="2">
        <f t="shared" si="163"/>
        <v>0</v>
      </c>
      <c r="BQ173" s="2">
        <f t="shared" si="163"/>
        <v>0</v>
      </c>
      <c r="BR173" s="2">
        <f t="shared" si="163"/>
        <v>0</v>
      </c>
      <c r="BS173" s="2">
        <f t="shared" si="163"/>
        <v>0</v>
      </c>
      <c r="BT173" s="2">
        <f t="shared" si="163"/>
        <v>0</v>
      </c>
      <c r="BU173" s="2">
        <f t="shared" si="163"/>
        <v>0</v>
      </c>
      <c r="BV173" s="2">
        <f t="shared" si="163"/>
        <v>0</v>
      </c>
      <c r="BW173" s="2">
        <f t="shared" si="163"/>
        <v>0</v>
      </c>
      <c r="BX173" s="2">
        <f t="shared" si="163"/>
        <v>0</v>
      </c>
      <c r="BY173" s="2">
        <f t="shared" si="163"/>
        <v>0</v>
      </c>
      <c r="BZ173" s="2">
        <f t="shared" si="163"/>
        <v>0</v>
      </c>
      <c r="CA173" s="2">
        <f t="shared" ref="CA173:DF173" si="164">CA177</f>
        <v>1700.57</v>
      </c>
      <c r="CB173" s="2">
        <f t="shared" si="164"/>
        <v>0</v>
      </c>
      <c r="CC173" s="2">
        <f t="shared" si="164"/>
        <v>0</v>
      </c>
      <c r="CD173" s="2">
        <f t="shared" si="164"/>
        <v>1700.57</v>
      </c>
      <c r="CE173" s="2">
        <f t="shared" si="164"/>
        <v>0</v>
      </c>
      <c r="CF173" s="2">
        <f t="shared" si="164"/>
        <v>0</v>
      </c>
      <c r="CG173" s="2">
        <f t="shared" si="164"/>
        <v>0</v>
      </c>
      <c r="CH173" s="2">
        <f t="shared" si="164"/>
        <v>0</v>
      </c>
      <c r="CI173" s="2">
        <f t="shared" si="164"/>
        <v>0</v>
      </c>
      <c r="CJ173" s="2">
        <f t="shared" si="164"/>
        <v>0</v>
      </c>
      <c r="CK173" s="2">
        <f t="shared" si="164"/>
        <v>0</v>
      </c>
      <c r="CL173" s="2">
        <f t="shared" si="164"/>
        <v>0</v>
      </c>
      <c r="CM173" s="2">
        <f t="shared" si="164"/>
        <v>0</v>
      </c>
      <c r="CN173" s="2">
        <f t="shared" si="164"/>
        <v>0</v>
      </c>
      <c r="CO173" s="2">
        <f t="shared" si="164"/>
        <v>0</v>
      </c>
      <c r="CP173" s="2">
        <f t="shared" si="164"/>
        <v>0</v>
      </c>
      <c r="CQ173" s="2">
        <f t="shared" si="164"/>
        <v>0</v>
      </c>
      <c r="CR173" s="2">
        <f t="shared" si="164"/>
        <v>0</v>
      </c>
      <c r="CS173" s="2">
        <f t="shared" si="164"/>
        <v>0</v>
      </c>
      <c r="CT173" s="2">
        <f t="shared" si="164"/>
        <v>0</v>
      </c>
      <c r="CU173" s="2">
        <f t="shared" si="164"/>
        <v>0</v>
      </c>
      <c r="CV173" s="2">
        <f t="shared" si="164"/>
        <v>0</v>
      </c>
      <c r="CW173" s="2">
        <f t="shared" si="164"/>
        <v>0</v>
      </c>
      <c r="CX173" s="2">
        <f t="shared" si="164"/>
        <v>0</v>
      </c>
      <c r="CY173" s="2">
        <f t="shared" si="164"/>
        <v>0</v>
      </c>
      <c r="CZ173" s="2">
        <f t="shared" si="164"/>
        <v>0</v>
      </c>
      <c r="DA173" s="2">
        <f t="shared" si="164"/>
        <v>0</v>
      </c>
      <c r="DB173" s="2">
        <f t="shared" si="164"/>
        <v>0</v>
      </c>
      <c r="DC173" s="2">
        <f t="shared" si="164"/>
        <v>0</v>
      </c>
      <c r="DD173" s="2">
        <f t="shared" si="164"/>
        <v>0</v>
      </c>
      <c r="DE173" s="2">
        <f t="shared" si="164"/>
        <v>0</v>
      </c>
      <c r="DF173" s="2">
        <f t="shared" si="164"/>
        <v>0</v>
      </c>
      <c r="DG173" s="3">
        <f t="shared" ref="DG173:EL173" si="165">DG177</f>
        <v>0</v>
      </c>
      <c r="DH173" s="3">
        <f t="shared" si="165"/>
        <v>0</v>
      </c>
      <c r="DI173" s="3">
        <f t="shared" si="165"/>
        <v>0</v>
      </c>
      <c r="DJ173" s="3">
        <f t="shared" si="165"/>
        <v>0</v>
      </c>
      <c r="DK173" s="3">
        <f t="shared" si="165"/>
        <v>0</v>
      </c>
      <c r="DL173" s="3">
        <f t="shared" si="165"/>
        <v>0</v>
      </c>
      <c r="DM173" s="3">
        <f t="shared" si="165"/>
        <v>0</v>
      </c>
      <c r="DN173" s="3">
        <f t="shared" si="165"/>
        <v>0</v>
      </c>
      <c r="DO173" s="3">
        <f t="shared" si="165"/>
        <v>0</v>
      </c>
      <c r="DP173" s="3">
        <f t="shared" si="165"/>
        <v>0</v>
      </c>
      <c r="DQ173" s="3">
        <f t="shared" si="165"/>
        <v>0</v>
      </c>
      <c r="DR173" s="3">
        <f t="shared" si="165"/>
        <v>0</v>
      </c>
      <c r="DS173" s="3">
        <f t="shared" si="165"/>
        <v>0</v>
      </c>
      <c r="DT173" s="3">
        <f t="shared" si="165"/>
        <v>0</v>
      </c>
      <c r="DU173" s="3">
        <f t="shared" si="165"/>
        <v>0</v>
      </c>
      <c r="DV173" s="3">
        <f t="shared" si="165"/>
        <v>0</v>
      </c>
      <c r="DW173" s="3">
        <f t="shared" si="165"/>
        <v>0</v>
      </c>
      <c r="DX173" s="3">
        <f t="shared" si="165"/>
        <v>0</v>
      </c>
      <c r="DY173" s="3">
        <f t="shared" si="165"/>
        <v>0</v>
      </c>
      <c r="DZ173" s="3">
        <f t="shared" si="165"/>
        <v>0</v>
      </c>
      <c r="EA173" s="3">
        <f t="shared" si="165"/>
        <v>0</v>
      </c>
      <c r="EB173" s="3">
        <f t="shared" si="165"/>
        <v>0</v>
      </c>
      <c r="EC173" s="3">
        <f t="shared" si="165"/>
        <v>0</v>
      </c>
      <c r="ED173" s="3">
        <f t="shared" si="165"/>
        <v>0</v>
      </c>
      <c r="EE173" s="3">
        <f t="shared" si="165"/>
        <v>0</v>
      </c>
      <c r="EF173" s="3">
        <f t="shared" si="165"/>
        <v>0</v>
      </c>
      <c r="EG173" s="3">
        <f t="shared" si="165"/>
        <v>0</v>
      </c>
      <c r="EH173" s="3">
        <f t="shared" si="165"/>
        <v>0</v>
      </c>
      <c r="EI173" s="3">
        <f t="shared" si="165"/>
        <v>0</v>
      </c>
      <c r="EJ173" s="3">
        <f t="shared" si="165"/>
        <v>0</v>
      </c>
      <c r="EK173" s="3">
        <f t="shared" si="165"/>
        <v>0</v>
      </c>
      <c r="EL173" s="3">
        <f t="shared" si="165"/>
        <v>0</v>
      </c>
      <c r="EM173" s="3">
        <f t="shared" ref="EM173:FR173" si="166">EM177</f>
        <v>0</v>
      </c>
      <c r="EN173" s="3">
        <f t="shared" si="166"/>
        <v>0</v>
      </c>
      <c r="EO173" s="3">
        <f t="shared" si="166"/>
        <v>0</v>
      </c>
      <c r="EP173" s="3">
        <f t="shared" si="166"/>
        <v>0</v>
      </c>
      <c r="EQ173" s="3">
        <f t="shared" si="166"/>
        <v>0</v>
      </c>
      <c r="ER173" s="3">
        <f t="shared" si="166"/>
        <v>0</v>
      </c>
      <c r="ES173" s="3">
        <f t="shared" si="166"/>
        <v>0</v>
      </c>
      <c r="ET173" s="3">
        <f t="shared" si="166"/>
        <v>0</v>
      </c>
      <c r="EU173" s="3">
        <f t="shared" si="166"/>
        <v>0</v>
      </c>
      <c r="EV173" s="3">
        <f t="shared" si="166"/>
        <v>0</v>
      </c>
      <c r="EW173" s="3">
        <f t="shared" si="166"/>
        <v>0</v>
      </c>
      <c r="EX173" s="3">
        <f t="shared" si="166"/>
        <v>0</v>
      </c>
      <c r="EY173" s="3">
        <f t="shared" si="166"/>
        <v>0</v>
      </c>
      <c r="EZ173" s="3">
        <f t="shared" si="166"/>
        <v>0</v>
      </c>
      <c r="FA173" s="3">
        <f t="shared" si="166"/>
        <v>0</v>
      </c>
      <c r="FB173" s="3">
        <f t="shared" si="166"/>
        <v>0</v>
      </c>
      <c r="FC173" s="3">
        <f t="shared" si="166"/>
        <v>0</v>
      </c>
      <c r="FD173" s="3">
        <f t="shared" si="166"/>
        <v>0</v>
      </c>
      <c r="FE173" s="3">
        <f t="shared" si="166"/>
        <v>0</v>
      </c>
      <c r="FF173" s="3">
        <f t="shared" si="166"/>
        <v>0</v>
      </c>
      <c r="FG173" s="3">
        <f t="shared" si="166"/>
        <v>0</v>
      </c>
      <c r="FH173" s="3">
        <f t="shared" si="166"/>
        <v>0</v>
      </c>
      <c r="FI173" s="3">
        <f t="shared" si="166"/>
        <v>0</v>
      </c>
      <c r="FJ173" s="3">
        <f t="shared" si="166"/>
        <v>0</v>
      </c>
      <c r="FK173" s="3">
        <f t="shared" si="166"/>
        <v>0</v>
      </c>
      <c r="FL173" s="3">
        <f t="shared" si="166"/>
        <v>0</v>
      </c>
      <c r="FM173" s="3">
        <f t="shared" si="166"/>
        <v>0</v>
      </c>
      <c r="FN173" s="3">
        <f t="shared" si="166"/>
        <v>0</v>
      </c>
      <c r="FO173" s="3">
        <f t="shared" si="166"/>
        <v>0</v>
      </c>
      <c r="FP173" s="3">
        <f t="shared" si="166"/>
        <v>0</v>
      </c>
      <c r="FQ173" s="3">
        <f t="shared" si="166"/>
        <v>0</v>
      </c>
      <c r="FR173" s="3">
        <f t="shared" si="166"/>
        <v>0</v>
      </c>
      <c r="FS173" s="3">
        <f t="shared" ref="FS173:GX173" si="167">FS177</f>
        <v>0</v>
      </c>
      <c r="FT173" s="3">
        <f t="shared" si="167"/>
        <v>0</v>
      </c>
      <c r="FU173" s="3">
        <f t="shared" si="167"/>
        <v>0</v>
      </c>
      <c r="FV173" s="3">
        <f t="shared" si="167"/>
        <v>0</v>
      </c>
      <c r="FW173" s="3">
        <f t="shared" si="167"/>
        <v>0</v>
      </c>
      <c r="FX173" s="3">
        <f t="shared" si="167"/>
        <v>0</v>
      </c>
      <c r="FY173" s="3">
        <f t="shared" si="167"/>
        <v>0</v>
      </c>
      <c r="FZ173" s="3">
        <f t="shared" si="167"/>
        <v>0</v>
      </c>
      <c r="GA173" s="3">
        <f t="shared" si="167"/>
        <v>0</v>
      </c>
      <c r="GB173" s="3">
        <f t="shared" si="167"/>
        <v>0</v>
      </c>
      <c r="GC173" s="3">
        <f t="shared" si="167"/>
        <v>0</v>
      </c>
      <c r="GD173" s="3">
        <f t="shared" si="167"/>
        <v>0</v>
      </c>
      <c r="GE173" s="3">
        <f t="shared" si="167"/>
        <v>0</v>
      </c>
      <c r="GF173" s="3">
        <f t="shared" si="167"/>
        <v>0</v>
      </c>
      <c r="GG173" s="3">
        <f t="shared" si="167"/>
        <v>0</v>
      </c>
      <c r="GH173" s="3">
        <f t="shared" si="167"/>
        <v>0</v>
      </c>
      <c r="GI173" s="3">
        <f t="shared" si="167"/>
        <v>0</v>
      </c>
      <c r="GJ173" s="3">
        <f t="shared" si="167"/>
        <v>0</v>
      </c>
      <c r="GK173" s="3">
        <f t="shared" si="167"/>
        <v>0</v>
      </c>
      <c r="GL173" s="3">
        <f t="shared" si="167"/>
        <v>0</v>
      </c>
      <c r="GM173" s="3">
        <f t="shared" si="167"/>
        <v>0</v>
      </c>
      <c r="GN173" s="3">
        <f t="shared" si="167"/>
        <v>0</v>
      </c>
      <c r="GO173" s="3">
        <f t="shared" si="167"/>
        <v>0</v>
      </c>
      <c r="GP173" s="3">
        <f t="shared" si="167"/>
        <v>0</v>
      </c>
      <c r="GQ173" s="3">
        <f t="shared" si="167"/>
        <v>0</v>
      </c>
      <c r="GR173" s="3">
        <f t="shared" si="167"/>
        <v>0</v>
      </c>
      <c r="GS173" s="3">
        <f t="shared" si="167"/>
        <v>0</v>
      </c>
      <c r="GT173" s="3">
        <f t="shared" si="167"/>
        <v>0</v>
      </c>
      <c r="GU173" s="3">
        <f t="shared" si="167"/>
        <v>0</v>
      </c>
      <c r="GV173" s="3">
        <f t="shared" si="167"/>
        <v>0</v>
      </c>
      <c r="GW173" s="3">
        <f t="shared" si="167"/>
        <v>0</v>
      </c>
      <c r="GX173" s="3">
        <f t="shared" si="167"/>
        <v>0</v>
      </c>
    </row>
    <row r="175" spans="1:245" x14ac:dyDescent="0.2">
      <c r="A175">
        <v>17</v>
      </c>
      <c r="B175">
        <v>1</v>
      </c>
      <c r="C175">
        <f>ROW(SmtRes!A26)</f>
        <v>26</v>
      </c>
      <c r="D175">
        <f>ROW(EtalonRes!A90)</f>
        <v>90</v>
      </c>
      <c r="E175" t="s">
        <v>200</v>
      </c>
      <c r="F175" t="s">
        <v>139</v>
      </c>
      <c r="G175" t="s">
        <v>140</v>
      </c>
      <c r="H175" t="s">
        <v>26</v>
      </c>
      <c r="I175">
        <f>ROUND(34/10,9)</f>
        <v>3.4</v>
      </c>
      <c r="J175">
        <v>0</v>
      </c>
      <c r="K175">
        <f>ROUND(34/10,9)</f>
        <v>3.4</v>
      </c>
      <c r="O175">
        <f>ROUND(CP175,2)</f>
        <v>944.76</v>
      </c>
      <c r="P175">
        <f>ROUND(CQ175*I175,2)</f>
        <v>0</v>
      </c>
      <c r="Q175">
        <f>ROUND(CR175*I175,2)</f>
        <v>0</v>
      </c>
      <c r="R175">
        <f>ROUND(CS175*I175,2)</f>
        <v>0</v>
      </c>
      <c r="S175">
        <f>ROUND(CT175*I175,2)</f>
        <v>944.76</v>
      </c>
      <c r="T175">
        <f>ROUND(CU175*I175,2)</f>
        <v>0</v>
      </c>
      <c r="U175">
        <f>CV175*I175</f>
        <v>1.53</v>
      </c>
      <c r="V175">
        <f>CW175*I175</f>
        <v>0</v>
      </c>
      <c r="W175">
        <f>ROUND(CX175*I175,2)</f>
        <v>0</v>
      </c>
      <c r="X175">
        <f>ROUND(CY175,2)</f>
        <v>661.33</v>
      </c>
      <c r="Y175">
        <f>ROUND(CZ175,2)</f>
        <v>94.48</v>
      </c>
      <c r="AA175">
        <v>1473070128</v>
      </c>
      <c r="AB175">
        <f>ROUND((AC175+AD175+AF175),6)</f>
        <v>277.87</v>
      </c>
      <c r="AC175">
        <f>ROUND((ES175),6)</f>
        <v>0</v>
      </c>
      <c r="AD175">
        <f>ROUND((((ET175)-(EU175))+AE175),6)</f>
        <v>0</v>
      </c>
      <c r="AE175">
        <f>ROUND((EU175),6)</f>
        <v>0</v>
      </c>
      <c r="AF175">
        <f>ROUND((EV175),6)</f>
        <v>277.87</v>
      </c>
      <c r="AG175">
        <f>ROUND((AP175),6)</f>
        <v>0</v>
      </c>
      <c r="AH175">
        <f>(EW175)</f>
        <v>0.45</v>
      </c>
      <c r="AI175">
        <f>(EX175)</f>
        <v>0</v>
      </c>
      <c r="AJ175">
        <f>(AS175)</f>
        <v>0</v>
      </c>
      <c r="AK175">
        <v>277.87</v>
      </c>
      <c r="AL175">
        <v>0</v>
      </c>
      <c r="AM175">
        <v>0</v>
      </c>
      <c r="AN175">
        <v>0</v>
      </c>
      <c r="AO175">
        <v>277.87</v>
      </c>
      <c r="AP175">
        <v>0</v>
      </c>
      <c r="AQ175">
        <v>0.45</v>
      </c>
      <c r="AR175">
        <v>0</v>
      </c>
      <c r="AS175">
        <v>0</v>
      </c>
      <c r="AT175">
        <v>70</v>
      </c>
      <c r="AU175">
        <v>10</v>
      </c>
      <c r="AV175">
        <v>1</v>
      </c>
      <c r="AW175">
        <v>1</v>
      </c>
      <c r="AZ175">
        <v>1</v>
      </c>
      <c r="BA175">
        <v>1</v>
      </c>
      <c r="BB175">
        <v>1</v>
      </c>
      <c r="BC175">
        <v>1</v>
      </c>
      <c r="BD175" t="s">
        <v>3</v>
      </c>
      <c r="BE175" t="s">
        <v>3</v>
      </c>
      <c r="BF175" t="s">
        <v>3</v>
      </c>
      <c r="BG175" t="s">
        <v>3</v>
      </c>
      <c r="BH175">
        <v>0</v>
      </c>
      <c r="BI175">
        <v>4</v>
      </c>
      <c r="BJ175" t="s">
        <v>141</v>
      </c>
      <c r="BM175">
        <v>0</v>
      </c>
      <c r="BN175">
        <v>0</v>
      </c>
      <c r="BO175" t="s">
        <v>3</v>
      </c>
      <c r="BP175">
        <v>0</v>
      </c>
      <c r="BQ175">
        <v>1</v>
      </c>
      <c r="BR175">
        <v>0</v>
      </c>
      <c r="BS175">
        <v>1</v>
      </c>
      <c r="BT175">
        <v>1</v>
      </c>
      <c r="BU175">
        <v>1</v>
      </c>
      <c r="BV175">
        <v>1</v>
      </c>
      <c r="BW175">
        <v>1</v>
      </c>
      <c r="BX175">
        <v>1</v>
      </c>
      <c r="BY175" t="s">
        <v>3</v>
      </c>
      <c r="BZ175">
        <v>70</v>
      </c>
      <c r="CA175">
        <v>10</v>
      </c>
      <c r="CB175" t="s">
        <v>3</v>
      </c>
      <c r="CE175">
        <v>0</v>
      </c>
      <c r="CF175">
        <v>0</v>
      </c>
      <c r="CG175">
        <v>0</v>
      </c>
      <c r="CM175">
        <v>0</v>
      </c>
      <c r="CN175" t="s">
        <v>3</v>
      </c>
      <c r="CO175">
        <v>0</v>
      </c>
      <c r="CP175">
        <f>(P175+Q175+S175)</f>
        <v>944.76</v>
      </c>
      <c r="CQ175">
        <f>(AC175*BC175*AW175)</f>
        <v>0</v>
      </c>
      <c r="CR175">
        <f>((((ET175)*BB175-(EU175)*BS175)+AE175*BS175)*AV175)</f>
        <v>0</v>
      </c>
      <c r="CS175">
        <f>(AE175*BS175*AV175)</f>
        <v>0</v>
      </c>
      <c r="CT175">
        <f>(AF175*BA175*AV175)</f>
        <v>277.87</v>
      </c>
      <c r="CU175">
        <f>AG175</f>
        <v>0</v>
      </c>
      <c r="CV175">
        <f>(AH175*AV175)</f>
        <v>0.45</v>
      </c>
      <c r="CW175">
        <f>AI175</f>
        <v>0</v>
      </c>
      <c r="CX175">
        <f>AJ175</f>
        <v>0</v>
      </c>
      <c r="CY175">
        <f>((S175*BZ175)/100)</f>
        <v>661.33199999999999</v>
      </c>
      <c r="CZ175">
        <f>((S175*CA175)/100)</f>
        <v>94.475999999999999</v>
      </c>
      <c r="DC175" t="s">
        <v>3</v>
      </c>
      <c r="DD175" t="s">
        <v>3</v>
      </c>
      <c r="DE175" t="s">
        <v>3</v>
      </c>
      <c r="DF175" t="s">
        <v>3</v>
      </c>
      <c r="DG175" t="s">
        <v>3</v>
      </c>
      <c r="DH175" t="s">
        <v>3</v>
      </c>
      <c r="DI175" t="s">
        <v>3</v>
      </c>
      <c r="DJ175" t="s">
        <v>3</v>
      </c>
      <c r="DK175" t="s">
        <v>3</v>
      </c>
      <c r="DL175" t="s">
        <v>3</v>
      </c>
      <c r="DM175" t="s">
        <v>3</v>
      </c>
      <c r="DN175">
        <v>0</v>
      </c>
      <c r="DO175">
        <v>0</v>
      </c>
      <c r="DP175">
        <v>1</v>
      </c>
      <c r="DQ175">
        <v>1</v>
      </c>
      <c r="DU175">
        <v>16987630</v>
      </c>
      <c r="DV175" t="s">
        <v>26</v>
      </c>
      <c r="DW175" t="s">
        <v>26</v>
      </c>
      <c r="DX175">
        <v>10</v>
      </c>
      <c r="DZ175" t="s">
        <v>3</v>
      </c>
      <c r="EA175" t="s">
        <v>3</v>
      </c>
      <c r="EB175" t="s">
        <v>3</v>
      </c>
      <c r="EC175" t="s">
        <v>3</v>
      </c>
      <c r="EE175">
        <v>1441815344</v>
      </c>
      <c r="EF175">
        <v>1</v>
      </c>
      <c r="EG175" t="s">
        <v>21</v>
      </c>
      <c r="EH175">
        <v>0</v>
      </c>
      <c r="EI175" t="s">
        <v>3</v>
      </c>
      <c r="EJ175">
        <v>4</v>
      </c>
      <c r="EK175">
        <v>0</v>
      </c>
      <c r="EL175" t="s">
        <v>22</v>
      </c>
      <c r="EM175" t="s">
        <v>23</v>
      </c>
      <c r="EO175" t="s">
        <v>3</v>
      </c>
      <c r="EQ175">
        <v>0</v>
      </c>
      <c r="ER175">
        <v>277.87</v>
      </c>
      <c r="ES175">
        <v>0</v>
      </c>
      <c r="ET175">
        <v>0</v>
      </c>
      <c r="EU175">
        <v>0</v>
      </c>
      <c r="EV175">
        <v>277.87</v>
      </c>
      <c r="EW175">
        <v>0.45</v>
      </c>
      <c r="EX175">
        <v>0</v>
      </c>
      <c r="EY175">
        <v>0</v>
      </c>
      <c r="FQ175">
        <v>0</v>
      </c>
      <c r="FR175">
        <f>ROUND(IF(BI175=3,GM175,0),2)</f>
        <v>0</v>
      </c>
      <c r="FS175">
        <v>0</v>
      </c>
      <c r="FX175">
        <v>70</v>
      </c>
      <c r="FY175">
        <v>10</v>
      </c>
      <c r="GA175" t="s">
        <v>3</v>
      </c>
      <c r="GD175">
        <v>0</v>
      </c>
      <c r="GF175">
        <v>-559430364</v>
      </c>
      <c r="GG175">
        <v>2</v>
      </c>
      <c r="GH175">
        <v>1</v>
      </c>
      <c r="GI175">
        <v>-2</v>
      </c>
      <c r="GJ175">
        <v>0</v>
      </c>
      <c r="GK175">
        <f>ROUND(R175*(R12)/100,2)</f>
        <v>0</v>
      </c>
      <c r="GL175">
        <f>ROUND(IF(AND(BH175=3,BI175=3,FS175&lt;&gt;0),P175,0),2)</f>
        <v>0</v>
      </c>
      <c r="GM175">
        <f>ROUND(O175+X175+Y175+GK175,2)+GX175</f>
        <v>1700.57</v>
      </c>
      <c r="GN175">
        <f>IF(OR(BI175=0,BI175=1),GM175-GX175,0)</f>
        <v>0</v>
      </c>
      <c r="GO175">
        <f>IF(BI175=2,GM175-GX175,0)</f>
        <v>0</v>
      </c>
      <c r="GP175">
        <f>IF(BI175=4,GM175-GX175,0)</f>
        <v>1700.57</v>
      </c>
      <c r="GR175">
        <v>0</v>
      </c>
      <c r="GS175">
        <v>3</v>
      </c>
      <c r="GT175">
        <v>0</v>
      </c>
      <c r="GU175" t="s">
        <v>3</v>
      </c>
      <c r="GV175">
        <f>ROUND((GT175),6)</f>
        <v>0</v>
      </c>
      <c r="GW175">
        <v>1</v>
      </c>
      <c r="GX175">
        <f>ROUND(HC175*I175,2)</f>
        <v>0</v>
      </c>
      <c r="HA175">
        <v>0</v>
      </c>
      <c r="HB175">
        <v>0</v>
      </c>
      <c r="HC175">
        <f>GV175*GW175</f>
        <v>0</v>
      </c>
      <c r="HE175" t="s">
        <v>3</v>
      </c>
      <c r="HF175" t="s">
        <v>3</v>
      </c>
      <c r="HM175" t="s">
        <v>3</v>
      </c>
      <c r="HN175" t="s">
        <v>3</v>
      </c>
      <c r="HO175" t="s">
        <v>3</v>
      </c>
      <c r="HP175" t="s">
        <v>3</v>
      </c>
      <c r="HQ175" t="s">
        <v>3</v>
      </c>
      <c r="IK175">
        <v>0</v>
      </c>
    </row>
    <row r="177" spans="1:206" x14ac:dyDescent="0.2">
      <c r="A177" s="2">
        <v>51</v>
      </c>
      <c r="B177" s="2">
        <f>B171</f>
        <v>1</v>
      </c>
      <c r="C177" s="2">
        <f>A171</f>
        <v>5</v>
      </c>
      <c r="D177" s="2">
        <f>ROW(A171)</f>
        <v>171</v>
      </c>
      <c r="E177" s="2"/>
      <c r="F177" s="2" t="str">
        <f>IF(F171&lt;&gt;"",F171,"")</f>
        <v>Новый подраздел</v>
      </c>
      <c r="G177" s="2" t="str">
        <f>IF(G171&lt;&gt;"",G171,"")</f>
        <v>Горячее водоснабжение Т3Т4</v>
      </c>
      <c r="H177" s="2">
        <v>0</v>
      </c>
      <c r="I177" s="2"/>
      <c r="J177" s="2"/>
      <c r="K177" s="2"/>
      <c r="L177" s="2"/>
      <c r="M177" s="2"/>
      <c r="N177" s="2"/>
      <c r="O177" s="2">
        <f t="shared" ref="O177:T177" si="168">ROUND(AB177,2)</f>
        <v>944.76</v>
      </c>
      <c r="P177" s="2">
        <f t="shared" si="168"/>
        <v>0</v>
      </c>
      <c r="Q177" s="2">
        <f t="shared" si="168"/>
        <v>0</v>
      </c>
      <c r="R177" s="2">
        <f t="shared" si="168"/>
        <v>0</v>
      </c>
      <c r="S177" s="2">
        <f t="shared" si="168"/>
        <v>944.76</v>
      </c>
      <c r="T177" s="2">
        <f t="shared" si="168"/>
        <v>0</v>
      </c>
      <c r="U177" s="2">
        <f>AH177</f>
        <v>1.53</v>
      </c>
      <c r="V177" s="2">
        <f>AI177</f>
        <v>0</v>
      </c>
      <c r="W177" s="2">
        <f>ROUND(AJ177,2)</f>
        <v>0</v>
      </c>
      <c r="X177" s="2">
        <f>ROUND(AK177,2)</f>
        <v>661.33</v>
      </c>
      <c r="Y177" s="2">
        <f>ROUND(AL177,2)</f>
        <v>94.48</v>
      </c>
      <c r="Z177" s="2"/>
      <c r="AA177" s="2"/>
      <c r="AB177" s="2">
        <f>ROUND(SUMIF(AA175:AA175,"=1473070128",O175:O175),2)</f>
        <v>944.76</v>
      </c>
      <c r="AC177" s="2">
        <f>ROUND(SUMIF(AA175:AA175,"=1473070128",P175:P175),2)</f>
        <v>0</v>
      </c>
      <c r="AD177" s="2">
        <f>ROUND(SUMIF(AA175:AA175,"=1473070128",Q175:Q175),2)</f>
        <v>0</v>
      </c>
      <c r="AE177" s="2">
        <f>ROUND(SUMIF(AA175:AA175,"=1473070128",R175:R175),2)</f>
        <v>0</v>
      </c>
      <c r="AF177" s="2">
        <f>ROUND(SUMIF(AA175:AA175,"=1473070128",S175:S175),2)</f>
        <v>944.76</v>
      </c>
      <c r="AG177" s="2">
        <f>ROUND(SUMIF(AA175:AA175,"=1473070128",T175:T175),2)</f>
        <v>0</v>
      </c>
      <c r="AH177" s="2">
        <f>SUMIF(AA175:AA175,"=1473070128",U175:U175)</f>
        <v>1.53</v>
      </c>
      <c r="AI177" s="2">
        <f>SUMIF(AA175:AA175,"=1473070128",V175:V175)</f>
        <v>0</v>
      </c>
      <c r="AJ177" s="2">
        <f>ROUND(SUMIF(AA175:AA175,"=1473070128",W175:W175),2)</f>
        <v>0</v>
      </c>
      <c r="AK177" s="2">
        <f>ROUND(SUMIF(AA175:AA175,"=1473070128",X175:X175),2)</f>
        <v>661.33</v>
      </c>
      <c r="AL177" s="2">
        <f>ROUND(SUMIF(AA175:AA175,"=1473070128",Y175:Y175),2)</f>
        <v>94.48</v>
      </c>
      <c r="AM177" s="2"/>
      <c r="AN177" s="2"/>
      <c r="AO177" s="2">
        <f t="shared" ref="AO177:BD177" si="169">ROUND(BX177,2)</f>
        <v>0</v>
      </c>
      <c r="AP177" s="2">
        <f t="shared" si="169"/>
        <v>0</v>
      </c>
      <c r="AQ177" s="2">
        <f t="shared" si="169"/>
        <v>0</v>
      </c>
      <c r="AR177" s="2">
        <f t="shared" si="169"/>
        <v>1700.57</v>
      </c>
      <c r="AS177" s="2">
        <f t="shared" si="169"/>
        <v>0</v>
      </c>
      <c r="AT177" s="2">
        <f t="shared" si="169"/>
        <v>0</v>
      </c>
      <c r="AU177" s="2">
        <f t="shared" si="169"/>
        <v>1700.57</v>
      </c>
      <c r="AV177" s="2">
        <f t="shared" si="169"/>
        <v>0</v>
      </c>
      <c r="AW177" s="2">
        <f t="shared" si="169"/>
        <v>0</v>
      </c>
      <c r="AX177" s="2">
        <f t="shared" si="169"/>
        <v>0</v>
      </c>
      <c r="AY177" s="2">
        <f t="shared" si="169"/>
        <v>0</v>
      </c>
      <c r="AZ177" s="2">
        <f t="shared" si="169"/>
        <v>0</v>
      </c>
      <c r="BA177" s="2">
        <f t="shared" si="169"/>
        <v>0</v>
      </c>
      <c r="BB177" s="2">
        <f t="shared" si="169"/>
        <v>0</v>
      </c>
      <c r="BC177" s="2">
        <f t="shared" si="169"/>
        <v>0</v>
      </c>
      <c r="BD177" s="2">
        <f t="shared" si="169"/>
        <v>0</v>
      </c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>
        <f>ROUND(SUMIF(AA175:AA175,"=1473070128",FQ175:FQ175),2)</f>
        <v>0</v>
      </c>
      <c r="BY177" s="2">
        <f>ROUND(SUMIF(AA175:AA175,"=1473070128",FR175:FR175),2)</f>
        <v>0</v>
      </c>
      <c r="BZ177" s="2">
        <f>ROUND(SUMIF(AA175:AA175,"=1473070128",GL175:GL175),2)</f>
        <v>0</v>
      </c>
      <c r="CA177" s="2">
        <f>ROUND(SUMIF(AA175:AA175,"=1473070128",GM175:GM175),2)</f>
        <v>1700.57</v>
      </c>
      <c r="CB177" s="2">
        <f>ROUND(SUMIF(AA175:AA175,"=1473070128",GN175:GN175),2)</f>
        <v>0</v>
      </c>
      <c r="CC177" s="2">
        <f>ROUND(SUMIF(AA175:AA175,"=1473070128",GO175:GO175),2)</f>
        <v>0</v>
      </c>
      <c r="CD177" s="2">
        <f>ROUND(SUMIF(AA175:AA175,"=1473070128",GP175:GP175),2)</f>
        <v>1700.57</v>
      </c>
      <c r="CE177" s="2">
        <f>AC177-BX177</f>
        <v>0</v>
      </c>
      <c r="CF177" s="2">
        <f>AC177-BY177</f>
        <v>0</v>
      </c>
      <c r="CG177" s="2">
        <f>BX177-BZ177</f>
        <v>0</v>
      </c>
      <c r="CH177" s="2">
        <f>AC177-BX177-BY177+BZ177</f>
        <v>0</v>
      </c>
      <c r="CI177" s="2">
        <f>BY177-BZ177</f>
        <v>0</v>
      </c>
      <c r="CJ177" s="2">
        <f>ROUND(SUMIF(AA175:AA175,"=1473070128",GX175:GX175),2)</f>
        <v>0</v>
      </c>
      <c r="CK177" s="2">
        <f>ROUND(SUMIF(AA175:AA175,"=1473070128",GY175:GY175),2)</f>
        <v>0</v>
      </c>
      <c r="CL177" s="2">
        <f>ROUND(SUMIF(AA175:AA175,"=1473070128",GZ175:GZ175),2)</f>
        <v>0</v>
      </c>
      <c r="CM177" s="2">
        <f>ROUND(SUMIF(AA175:AA175,"=1473070128",HD175:HD175),2)</f>
        <v>0</v>
      </c>
      <c r="CN177" s="2"/>
      <c r="CO177" s="2"/>
      <c r="CP177" s="2"/>
      <c r="CQ177" s="2"/>
      <c r="CR177" s="2"/>
      <c r="CS177" s="2"/>
      <c r="CT177" s="2"/>
      <c r="CU177" s="2"/>
      <c r="CV177" s="2"/>
      <c r="CW177" s="2"/>
      <c r="CX177" s="2"/>
      <c r="CY177" s="2"/>
      <c r="CZ177" s="2"/>
      <c r="DA177" s="2"/>
      <c r="DB177" s="2"/>
      <c r="DC177" s="2"/>
      <c r="DD177" s="2"/>
      <c r="DE177" s="2"/>
      <c r="DF177" s="2"/>
      <c r="DG177" s="3"/>
      <c r="DH177" s="3"/>
      <c r="DI177" s="3"/>
      <c r="DJ177" s="3"/>
      <c r="DK177" s="3"/>
      <c r="DL177" s="3"/>
      <c r="DM177" s="3"/>
      <c r="DN177" s="3"/>
      <c r="DO177" s="3"/>
      <c r="DP177" s="3"/>
      <c r="DQ177" s="3"/>
      <c r="DR177" s="3"/>
      <c r="DS177" s="3"/>
      <c r="DT177" s="3"/>
      <c r="DU177" s="3"/>
      <c r="DV177" s="3"/>
      <c r="DW177" s="3"/>
      <c r="DX177" s="3"/>
      <c r="DY177" s="3"/>
      <c r="DZ177" s="3"/>
      <c r="EA177" s="3"/>
      <c r="EB177" s="3"/>
      <c r="EC177" s="3"/>
      <c r="ED177" s="3"/>
      <c r="EE177" s="3"/>
      <c r="EF177" s="3"/>
      <c r="EG177" s="3"/>
      <c r="EH177" s="3"/>
      <c r="EI177" s="3"/>
      <c r="EJ177" s="3"/>
      <c r="EK177" s="3"/>
      <c r="EL177" s="3"/>
      <c r="EM177" s="3"/>
      <c r="EN177" s="3"/>
      <c r="EO177" s="3"/>
      <c r="EP177" s="3"/>
      <c r="EQ177" s="3"/>
      <c r="ER177" s="3"/>
      <c r="ES177" s="3"/>
      <c r="ET177" s="3"/>
      <c r="EU177" s="3"/>
      <c r="EV177" s="3"/>
      <c r="EW177" s="3"/>
      <c r="EX177" s="3"/>
      <c r="EY177" s="3"/>
      <c r="EZ177" s="3"/>
      <c r="FA177" s="3"/>
      <c r="FB177" s="3"/>
      <c r="FC177" s="3"/>
      <c r="FD177" s="3"/>
      <c r="FE177" s="3"/>
      <c r="FF177" s="3"/>
      <c r="FG177" s="3"/>
      <c r="FH177" s="3"/>
      <c r="FI177" s="3"/>
      <c r="FJ177" s="3"/>
      <c r="FK177" s="3"/>
      <c r="FL177" s="3"/>
      <c r="FM177" s="3"/>
      <c r="FN177" s="3"/>
      <c r="FO177" s="3"/>
      <c r="FP177" s="3"/>
      <c r="FQ177" s="3"/>
      <c r="FR177" s="3"/>
      <c r="FS177" s="3"/>
      <c r="FT177" s="3"/>
      <c r="FU177" s="3"/>
      <c r="FV177" s="3"/>
      <c r="FW177" s="3"/>
      <c r="FX177" s="3"/>
      <c r="FY177" s="3"/>
      <c r="FZ177" s="3"/>
      <c r="GA177" s="3"/>
      <c r="GB177" s="3"/>
      <c r="GC177" s="3"/>
      <c r="GD177" s="3"/>
      <c r="GE177" s="3"/>
      <c r="GF177" s="3"/>
      <c r="GG177" s="3"/>
      <c r="GH177" s="3"/>
      <c r="GI177" s="3"/>
      <c r="GJ177" s="3"/>
      <c r="GK177" s="3"/>
      <c r="GL177" s="3"/>
      <c r="GM177" s="3"/>
      <c r="GN177" s="3"/>
      <c r="GO177" s="3"/>
      <c r="GP177" s="3"/>
      <c r="GQ177" s="3"/>
      <c r="GR177" s="3"/>
      <c r="GS177" s="3"/>
      <c r="GT177" s="3"/>
      <c r="GU177" s="3"/>
      <c r="GV177" s="3"/>
      <c r="GW177" s="3"/>
      <c r="GX177" s="3">
        <v>0</v>
      </c>
    </row>
    <row r="179" spans="1:206" x14ac:dyDescent="0.2">
      <c r="A179" s="4">
        <v>50</v>
      </c>
      <c r="B179" s="4">
        <v>0</v>
      </c>
      <c r="C179" s="4">
        <v>0</v>
      </c>
      <c r="D179" s="4">
        <v>1</v>
      </c>
      <c r="E179" s="4">
        <v>201</v>
      </c>
      <c r="F179" s="4">
        <f>ROUND(Source!O177,O179)</f>
        <v>944.76</v>
      </c>
      <c r="G179" s="4" t="s">
        <v>70</v>
      </c>
      <c r="H179" s="4" t="s">
        <v>71</v>
      </c>
      <c r="I179" s="4"/>
      <c r="J179" s="4"/>
      <c r="K179" s="4">
        <v>201</v>
      </c>
      <c r="L179" s="4">
        <v>1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944.76</v>
      </c>
      <c r="X179" s="4">
        <v>1</v>
      </c>
      <c r="Y179" s="4">
        <v>944.76</v>
      </c>
      <c r="Z179" s="4"/>
      <c r="AA179" s="4"/>
      <c r="AB179" s="4"/>
    </row>
    <row r="180" spans="1:206" x14ac:dyDescent="0.2">
      <c r="A180" s="4">
        <v>50</v>
      </c>
      <c r="B180" s="4">
        <v>0</v>
      </c>
      <c r="C180" s="4">
        <v>0</v>
      </c>
      <c r="D180" s="4">
        <v>1</v>
      </c>
      <c r="E180" s="4">
        <v>202</v>
      </c>
      <c r="F180" s="4">
        <f>ROUND(Source!P177,O180)</f>
        <v>0</v>
      </c>
      <c r="G180" s="4" t="s">
        <v>72</v>
      </c>
      <c r="H180" s="4" t="s">
        <v>73</v>
      </c>
      <c r="I180" s="4"/>
      <c r="J180" s="4"/>
      <c r="K180" s="4">
        <v>202</v>
      </c>
      <c r="L180" s="4">
        <v>2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0</v>
      </c>
      <c r="X180" s="4">
        <v>1</v>
      </c>
      <c r="Y180" s="4">
        <v>0</v>
      </c>
      <c r="Z180" s="4"/>
      <c r="AA180" s="4"/>
      <c r="AB180" s="4"/>
    </row>
    <row r="181" spans="1:206" x14ac:dyDescent="0.2">
      <c r="A181" s="4">
        <v>50</v>
      </c>
      <c r="B181" s="4">
        <v>0</v>
      </c>
      <c r="C181" s="4">
        <v>0</v>
      </c>
      <c r="D181" s="4">
        <v>1</v>
      </c>
      <c r="E181" s="4">
        <v>222</v>
      </c>
      <c r="F181" s="4">
        <f>ROUND(Source!AO177,O181)</f>
        <v>0</v>
      </c>
      <c r="G181" s="4" t="s">
        <v>74</v>
      </c>
      <c r="H181" s="4" t="s">
        <v>75</v>
      </c>
      <c r="I181" s="4"/>
      <c r="J181" s="4"/>
      <c r="K181" s="4">
        <v>222</v>
      </c>
      <c r="L181" s="4">
        <v>3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0</v>
      </c>
      <c r="X181" s="4">
        <v>1</v>
      </c>
      <c r="Y181" s="4">
        <v>0</v>
      </c>
      <c r="Z181" s="4"/>
      <c r="AA181" s="4"/>
      <c r="AB181" s="4"/>
    </row>
    <row r="182" spans="1:206" x14ac:dyDescent="0.2">
      <c r="A182" s="4">
        <v>50</v>
      </c>
      <c r="B182" s="4">
        <v>0</v>
      </c>
      <c r="C182" s="4">
        <v>0</v>
      </c>
      <c r="D182" s="4">
        <v>1</v>
      </c>
      <c r="E182" s="4">
        <v>225</v>
      </c>
      <c r="F182" s="4">
        <f>ROUND(Source!AV177,O182)</f>
        <v>0</v>
      </c>
      <c r="G182" s="4" t="s">
        <v>76</v>
      </c>
      <c r="H182" s="4" t="s">
        <v>77</v>
      </c>
      <c r="I182" s="4"/>
      <c r="J182" s="4"/>
      <c r="K182" s="4">
        <v>225</v>
      </c>
      <c r="L182" s="4">
        <v>4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0</v>
      </c>
      <c r="X182" s="4">
        <v>1</v>
      </c>
      <c r="Y182" s="4">
        <v>0</v>
      </c>
      <c r="Z182" s="4"/>
      <c r="AA182" s="4"/>
      <c r="AB182" s="4"/>
    </row>
    <row r="183" spans="1:206" x14ac:dyDescent="0.2">
      <c r="A183" s="4">
        <v>50</v>
      </c>
      <c r="B183" s="4">
        <v>0</v>
      </c>
      <c r="C183" s="4">
        <v>0</v>
      </c>
      <c r="D183" s="4">
        <v>1</v>
      </c>
      <c r="E183" s="4">
        <v>226</v>
      </c>
      <c r="F183" s="4">
        <f>ROUND(Source!AW177,O183)</f>
        <v>0</v>
      </c>
      <c r="G183" s="4" t="s">
        <v>78</v>
      </c>
      <c r="H183" s="4" t="s">
        <v>79</v>
      </c>
      <c r="I183" s="4"/>
      <c r="J183" s="4"/>
      <c r="K183" s="4">
        <v>226</v>
      </c>
      <c r="L183" s="4">
        <v>5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0</v>
      </c>
      <c r="X183" s="4">
        <v>1</v>
      </c>
      <c r="Y183" s="4">
        <v>0</v>
      </c>
      <c r="Z183" s="4"/>
      <c r="AA183" s="4"/>
      <c r="AB183" s="4"/>
    </row>
    <row r="184" spans="1:206" x14ac:dyDescent="0.2">
      <c r="A184" s="4">
        <v>50</v>
      </c>
      <c r="B184" s="4">
        <v>0</v>
      </c>
      <c r="C184" s="4">
        <v>0</v>
      </c>
      <c r="D184" s="4">
        <v>1</v>
      </c>
      <c r="E184" s="4">
        <v>227</v>
      </c>
      <c r="F184" s="4">
        <f>ROUND(Source!AX177,O184)</f>
        <v>0</v>
      </c>
      <c r="G184" s="4" t="s">
        <v>80</v>
      </c>
      <c r="H184" s="4" t="s">
        <v>81</v>
      </c>
      <c r="I184" s="4"/>
      <c r="J184" s="4"/>
      <c r="K184" s="4">
        <v>227</v>
      </c>
      <c r="L184" s="4">
        <v>6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0</v>
      </c>
      <c r="X184" s="4">
        <v>1</v>
      </c>
      <c r="Y184" s="4">
        <v>0</v>
      </c>
      <c r="Z184" s="4"/>
      <c r="AA184" s="4"/>
      <c r="AB184" s="4"/>
    </row>
    <row r="185" spans="1:206" x14ac:dyDescent="0.2">
      <c r="A185" s="4">
        <v>50</v>
      </c>
      <c r="B185" s="4">
        <v>0</v>
      </c>
      <c r="C185" s="4">
        <v>0</v>
      </c>
      <c r="D185" s="4">
        <v>1</v>
      </c>
      <c r="E185" s="4">
        <v>228</v>
      </c>
      <c r="F185" s="4">
        <f>ROUND(Source!AY177,O185)</f>
        <v>0</v>
      </c>
      <c r="G185" s="4" t="s">
        <v>82</v>
      </c>
      <c r="H185" s="4" t="s">
        <v>83</v>
      </c>
      <c r="I185" s="4"/>
      <c r="J185" s="4"/>
      <c r="K185" s="4">
        <v>228</v>
      </c>
      <c r="L185" s="4">
        <v>7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0</v>
      </c>
      <c r="X185" s="4">
        <v>1</v>
      </c>
      <c r="Y185" s="4">
        <v>0</v>
      </c>
      <c r="Z185" s="4"/>
      <c r="AA185" s="4"/>
      <c r="AB185" s="4"/>
    </row>
    <row r="186" spans="1:206" x14ac:dyDescent="0.2">
      <c r="A186" s="4">
        <v>50</v>
      </c>
      <c r="B186" s="4">
        <v>0</v>
      </c>
      <c r="C186" s="4">
        <v>0</v>
      </c>
      <c r="D186" s="4">
        <v>1</v>
      </c>
      <c r="E186" s="4">
        <v>216</v>
      </c>
      <c r="F186" s="4">
        <f>ROUND(Source!AP177,O186)</f>
        <v>0</v>
      </c>
      <c r="G186" s="4" t="s">
        <v>84</v>
      </c>
      <c r="H186" s="4" t="s">
        <v>85</v>
      </c>
      <c r="I186" s="4"/>
      <c r="J186" s="4"/>
      <c r="K186" s="4">
        <v>216</v>
      </c>
      <c r="L186" s="4">
        <v>8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0</v>
      </c>
      <c r="X186" s="4">
        <v>1</v>
      </c>
      <c r="Y186" s="4">
        <v>0</v>
      </c>
      <c r="Z186" s="4"/>
      <c r="AA186" s="4"/>
      <c r="AB186" s="4"/>
    </row>
    <row r="187" spans="1:206" x14ac:dyDescent="0.2">
      <c r="A187" s="4">
        <v>50</v>
      </c>
      <c r="B187" s="4">
        <v>0</v>
      </c>
      <c r="C187" s="4">
        <v>0</v>
      </c>
      <c r="D187" s="4">
        <v>1</v>
      </c>
      <c r="E187" s="4">
        <v>223</v>
      </c>
      <c r="F187" s="4">
        <f>ROUND(Source!AQ177,O187)</f>
        <v>0</v>
      </c>
      <c r="G187" s="4" t="s">
        <v>86</v>
      </c>
      <c r="H187" s="4" t="s">
        <v>87</v>
      </c>
      <c r="I187" s="4"/>
      <c r="J187" s="4"/>
      <c r="K187" s="4">
        <v>223</v>
      </c>
      <c r="L187" s="4">
        <v>9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0</v>
      </c>
      <c r="X187" s="4">
        <v>1</v>
      </c>
      <c r="Y187" s="4">
        <v>0</v>
      </c>
      <c r="Z187" s="4"/>
      <c r="AA187" s="4"/>
      <c r="AB187" s="4"/>
    </row>
    <row r="188" spans="1:206" x14ac:dyDescent="0.2">
      <c r="A188" s="4">
        <v>50</v>
      </c>
      <c r="B188" s="4">
        <v>0</v>
      </c>
      <c r="C188" s="4">
        <v>0</v>
      </c>
      <c r="D188" s="4">
        <v>1</v>
      </c>
      <c r="E188" s="4">
        <v>229</v>
      </c>
      <c r="F188" s="4">
        <f>ROUND(Source!AZ177,O188)</f>
        <v>0</v>
      </c>
      <c r="G188" s="4" t="s">
        <v>88</v>
      </c>
      <c r="H188" s="4" t="s">
        <v>89</v>
      </c>
      <c r="I188" s="4"/>
      <c r="J188" s="4"/>
      <c r="K188" s="4">
        <v>229</v>
      </c>
      <c r="L188" s="4">
        <v>10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0</v>
      </c>
      <c r="X188" s="4">
        <v>1</v>
      </c>
      <c r="Y188" s="4">
        <v>0</v>
      </c>
      <c r="Z188" s="4"/>
      <c r="AA188" s="4"/>
      <c r="AB188" s="4"/>
    </row>
    <row r="189" spans="1:206" x14ac:dyDescent="0.2">
      <c r="A189" s="4">
        <v>50</v>
      </c>
      <c r="B189" s="4">
        <v>0</v>
      </c>
      <c r="C189" s="4">
        <v>0</v>
      </c>
      <c r="D189" s="4">
        <v>1</v>
      </c>
      <c r="E189" s="4">
        <v>203</v>
      </c>
      <c r="F189" s="4">
        <f>ROUND(Source!Q177,O189)</f>
        <v>0</v>
      </c>
      <c r="G189" s="4" t="s">
        <v>90</v>
      </c>
      <c r="H189" s="4" t="s">
        <v>91</v>
      </c>
      <c r="I189" s="4"/>
      <c r="J189" s="4"/>
      <c r="K189" s="4">
        <v>203</v>
      </c>
      <c r="L189" s="4">
        <v>11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0</v>
      </c>
      <c r="X189" s="4">
        <v>1</v>
      </c>
      <c r="Y189" s="4">
        <v>0</v>
      </c>
      <c r="Z189" s="4"/>
      <c r="AA189" s="4"/>
      <c r="AB189" s="4"/>
    </row>
    <row r="190" spans="1:206" x14ac:dyDescent="0.2">
      <c r="A190" s="4">
        <v>50</v>
      </c>
      <c r="B190" s="4">
        <v>0</v>
      </c>
      <c r="C190" s="4">
        <v>0</v>
      </c>
      <c r="D190" s="4">
        <v>1</v>
      </c>
      <c r="E190" s="4">
        <v>231</v>
      </c>
      <c r="F190" s="4">
        <f>ROUND(Source!BB177,O190)</f>
        <v>0</v>
      </c>
      <c r="G190" s="4" t="s">
        <v>92</v>
      </c>
      <c r="H190" s="4" t="s">
        <v>93</v>
      </c>
      <c r="I190" s="4"/>
      <c r="J190" s="4"/>
      <c r="K190" s="4">
        <v>231</v>
      </c>
      <c r="L190" s="4">
        <v>12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0</v>
      </c>
      <c r="X190" s="4">
        <v>1</v>
      </c>
      <c r="Y190" s="4">
        <v>0</v>
      </c>
      <c r="Z190" s="4"/>
      <c r="AA190" s="4"/>
      <c r="AB190" s="4"/>
    </row>
    <row r="191" spans="1:206" x14ac:dyDescent="0.2">
      <c r="A191" s="4">
        <v>50</v>
      </c>
      <c r="B191" s="4">
        <v>0</v>
      </c>
      <c r="C191" s="4">
        <v>0</v>
      </c>
      <c r="D191" s="4">
        <v>1</v>
      </c>
      <c r="E191" s="4">
        <v>204</v>
      </c>
      <c r="F191" s="4">
        <f>ROUND(Source!R177,O191)</f>
        <v>0</v>
      </c>
      <c r="G191" s="4" t="s">
        <v>94</v>
      </c>
      <c r="H191" s="4" t="s">
        <v>95</v>
      </c>
      <c r="I191" s="4"/>
      <c r="J191" s="4"/>
      <c r="K191" s="4">
        <v>204</v>
      </c>
      <c r="L191" s="4">
        <v>13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0</v>
      </c>
      <c r="X191" s="4">
        <v>1</v>
      </c>
      <c r="Y191" s="4">
        <v>0</v>
      </c>
      <c r="Z191" s="4"/>
      <c r="AA191" s="4"/>
      <c r="AB191" s="4"/>
    </row>
    <row r="192" spans="1:206" x14ac:dyDescent="0.2">
      <c r="A192" s="4">
        <v>50</v>
      </c>
      <c r="B192" s="4">
        <v>0</v>
      </c>
      <c r="C192" s="4">
        <v>0</v>
      </c>
      <c r="D192" s="4">
        <v>1</v>
      </c>
      <c r="E192" s="4">
        <v>205</v>
      </c>
      <c r="F192" s="4">
        <f>ROUND(Source!S177,O192)</f>
        <v>944.76</v>
      </c>
      <c r="G192" s="4" t="s">
        <v>96</v>
      </c>
      <c r="H192" s="4" t="s">
        <v>97</v>
      </c>
      <c r="I192" s="4"/>
      <c r="J192" s="4"/>
      <c r="K192" s="4">
        <v>205</v>
      </c>
      <c r="L192" s="4">
        <v>14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944.76</v>
      </c>
      <c r="X192" s="4">
        <v>1</v>
      </c>
      <c r="Y192" s="4">
        <v>944.76</v>
      </c>
      <c r="Z192" s="4"/>
      <c r="AA192" s="4"/>
      <c r="AB192" s="4"/>
    </row>
    <row r="193" spans="1:88" x14ac:dyDescent="0.2">
      <c r="A193" s="4">
        <v>50</v>
      </c>
      <c r="B193" s="4">
        <v>0</v>
      </c>
      <c r="C193" s="4">
        <v>0</v>
      </c>
      <c r="D193" s="4">
        <v>1</v>
      </c>
      <c r="E193" s="4">
        <v>232</v>
      </c>
      <c r="F193" s="4">
        <f>ROUND(Source!BC177,O193)</f>
        <v>0</v>
      </c>
      <c r="G193" s="4" t="s">
        <v>98</v>
      </c>
      <c r="H193" s="4" t="s">
        <v>99</v>
      </c>
      <c r="I193" s="4"/>
      <c r="J193" s="4"/>
      <c r="K193" s="4">
        <v>232</v>
      </c>
      <c r="L193" s="4">
        <v>15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0</v>
      </c>
      <c r="X193" s="4">
        <v>1</v>
      </c>
      <c r="Y193" s="4">
        <v>0</v>
      </c>
      <c r="Z193" s="4"/>
      <c r="AA193" s="4"/>
      <c r="AB193" s="4"/>
    </row>
    <row r="194" spans="1:88" x14ac:dyDescent="0.2">
      <c r="A194" s="4">
        <v>50</v>
      </c>
      <c r="B194" s="4">
        <v>0</v>
      </c>
      <c r="C194" s="4">
        <v>0</v>
      </c>
      <c r="D194" s="4">
        <v>1</v>
      </c>
      <c r="E194" s="4">
        <v>214</v>
      </c>
      <c r="F194" s="4">
        <f>ROUND(Source!AS177,O194)</f>
        <v>0</v>
      </c>
      <c r="G194" s="4" t="s">
        <v>100</v>
      </c>
      <c r="H194" s="4" t="s">
        <v>101</v>
      </c>
      <c r="I194" s="4"/>
      <c r="J194" s="4"/>
      <c r="K194" s="4">
        <v>214</v>
      </c>
      <c r="L194" s="4">
        <v>16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88" x14ac:dyDescent="0.2">
      <c r="A195" s="4">
        <v>50</v>
      </c>
      <c r="B195" s="4">
        <v>0</v>
      </c>
      <c r="C195" s="4">
        <v>0</v>
      </c>
      <c r="D195" s="4">
        <v>1</v>
      </c>
      <c r="E195" s="4">
        <v>215</v>
      </c>
      <c r="F195" s="4">
        <f>ROUND(Source!AT177,O195)</f>
        <v>0</v>
      </c>
      <c r="G195" s="4" t="s">
        <v>102</v>
      </c>
      <c r="H195" s="4" t="s">
        <v>103</v>
      </c>
      <c r="I195" s="4"/>
      <c r="J195" s="4"/>
      <c r="K195" s="4">
        <v>215</v>
      </c>
      <c r="L195" s="4">
        <v>17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88" x14ac:dyDescent="0.2">
      <c r="A196" s="4">
        <v>50</v>
      </c>
      <c r="B196" s="4">
        <v>0</v>
      </c>
      <c r="C196" s="4">
        <v>0</v>
      </c>
      <c r="D196" s="4">
        <v>1</v>
      </c>
      <c r="E196" s="4">
        <v>217</v>
      </c>
      <c r="F196" s="4">
        <f>ROUND(Source!AU177,O196)</f>
        <v>1700.57</v>
      </c>
      <c r="G196" s="4" t="s">
        <v>104</v>
      </c>
      <c r="H196" s="4" t="s">
        <v>105</v>
      </c>
      <c r="I196" s="4"/>
      <c r="J196" s="4"/>
      <c r="K196" s="4">
        <v>217</v>
      </c>
      <c r="L196" s="4">
        <v>18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1700.57</v>
      </c>
      <c r="X196" s="4">
        <v>1</v>
      </c>
      <c r="Y196" s="4">
        <v>1700.57</v>
      </c>
      <c r="Z196" s="4"/>
      <c r="AA196" s="4"/>
      <c r="AB196" s="4"/>
    </row>
    <row r="197" spans="1:88" x14ac:dyDescent="0.2">
      <c r="A197" s="4">
        <v>50</v>
      </c>
      <c r="B197" s="4">
        <v>0</v>
      </c>
      <c r="C197" s="4">
        <v>0</v>
      </c>
      <c r="D197" s="4">
        <v>1</v>
      </c>
      <c r="E197" s="4">
        <v>230</v>
      </c>
      <c r="F197" s="4">
        <f>ROUND(Source!BA177,O197)</f>
        <v>0</v>
      </c>
      <c r="G197" s="4" t="s">
        <v>106</v>
      </c>
      <c r="H197" s="4" t="s">
        <v>107</v>
      </c>
      <c r="I197" s="4"/>
      <c r="J197" s="4"/>
      <c r="K197" s="4">
        <v>230</v>
      </c>
      <c r="L197" s="4">
        <v>19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0</v>
      </c>
      <c r="X197" s="4">
        <v>1</v>
      </c>
      <c r="Y197" s="4">
        <v>0</v>
      </c>
      <c r="Z197" s="4"/>
      <c r="AA197" s="4"/>
      <c r="AB197" s="4"/>
    </row>
    <row r="198" spans="1:88" x14ac:dyDescent="0.2">
      <c r="A198" s="4">
        <v>50</v>
      </c>
      <c r="B198" s="4">
        <v>0</v>
      </c>
      <c r="C198" s="4">
        <v>0</v>
      </c>
      <c r="D198" s="4">
        <v>1</v>
      </c>
      <c r="E198" s="4">
        <v>206</v>
      </c>
      <c r="F198" s="4">
        <f>ROUND(Source!T177,O198)</f>
        <v>0</v>
      </c>
      <c r="G198" s="4" t="s">
        <v>108</v>
      </c>
      <c r="H198" s="4" t="s">
        <v>109</v>
      </c>
      <c r="I198" s="4"/>
      <c r="J198" s="4"/>
      <c r="K198" s="4">
        <v>206</v>
      </c>
      <c r="L198" s="4">
        <v>20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0</v>
      </c>
      <c r="X198" s="4">
        <v>1</v>
      </c>
      <c r="Y198" s="4">
        <v>0</v>
      </c>
      <c r="Z198" s="4"/>
      <c r="AA198" s="4"/>
      <c r="AB198" s="4"/>
    </row>
    <row r="199" spans="1:88" x14ac:dyDescent="0.2">
      <c r="A199" s="4">
        <v>50</v>
      </c>
      <c r="B199" s="4">
        <v>0</v>
      </c>
      <c r="C199" s="4">
        <v>0</v>
      </c>
      <c r="D199" s="4">
        <v>1</v>
      </c>
      <c r="E199" s="4">
        <v>207</v>
      </c>
      <c r="F199" s="4">
        <f>Source!U177</f>
        <v>1.53</v>
      </c>
      <c r="G199" s="4" t="s">
        <v>110</v>
      </c>
      <c r="H199" s="4" t="s">
        <v>111</v>
      </c>
      <c r="I199" s="4"/>
      <c r="J199" s="4"/>
      <c r="K199" s="4">
        <v>207</v>
      </c>
      <c r="L199" s="4">
        <v>21</v>
      </c>
      <c r="M199" s="4">
        <v>3</v>
      </c>
      <c r="N199" s="4" t="s">
        <v>3</v>
      </c>
      <c r="O199" s="4">
        <v>-1</v>
      </c>
      <c r="P199" s="4"/>
      <c r="Q199" s="4"/>
      <c r="R199" s="4"/>
      <c r="S199" s="4"/>
      <c r="T199" s="4"/>
      <c r="U199" s="4"/>
      <c r="V199" s="4"/>
      <c r="W199" s="4">
        <v>1.53</v>
      </c>
      <c r="X199" s="4">
        <v>1</v>
      </c>
      <c r="Y199" s="4">
        <v>1.53</v>
      </c>
      <c r="Z199" s="4"/>
      <c r="AA199" s="4"/>
      <c r="AB199" s="4"/>
    </row>
    <row r="200" spans="1:88" x14ac:dyDescent="0.2">
      <c r="A200" s="4">
        <v>50</v>
      </c>
      <c r="B200" s="4">
        <v>0</v>
      </c>
      <c r="C200" s="4">
        <v>0</v>
      </c>
      <c r="D200" s="4">
        <v>1</v>
      </c>
      <c r="E200" s="4">
        <v>208</v>
      </c>
      <c r="F200" s="4">
        <f>Source!V177</f>
        <v>0</v>
      </c>
      <c r="G200" s="4" t="s">
        <v>112</v>
      </c>
      <c r="H200" s="4" t="s">
        <v>113</v>
      </c>
      <c r="I200" s="4"/>
      <c r="J200" s="4"/>
      <c r="K200" s="4">
        <v>208</v>
      </c>
      <c r="L200" s="4">
        <v>22</v>
      </c>
      <c r="M200" s="4">
        <v>3</v>
      </c>
      <c r="N200" s="4" t="s">
        <v>3</v>
      </c>
      <c r="O200" s="4">
        <v>-1</v>
      </c>
      <c r="P200" s="4"/>
      <c r="Q200" s="4"/>
      <c r="R200" s="4"/>
      <c r="S200" s="4"/>
      <c r="T200" s="4"/>
      <c r="U200" s="4"/>
      <c r="V200" s="4"/>
      <c r="W200" s="4">
        <v>0</v>
      </c>
      <c r="X200" s="4">
        <v>1</v>
      </c>
      <c r="Y200" s="4">
        <v>0</v>
      </c>
      <c r="Z200" s="4"/>
      <c r="AA200" s="4"/>
      <c r="AB200" s="4"/>
    </row>
    <row r="201" spans="1:88" x14ac:dyDescent="0.2">
      <c r="A201" s="4">
        <v>50</v>
      </c>
      <c r="B201" s="4">
        <v>0</v>
      </c>
      <c r="C201" s="4">
        <v>0</v>
      </c>
      <c r="D201" s="4">
        <v>1</v>
      </c>
      <c r="E201" s="4">
        <v>209</v>
      </c>
      <c r="F201" s="4">
        <f>ROUND(Source!W177,O201)</f>
        <v>0</v>
      </c>
      <c r="G201" s="4" t="s">
        <v>114</v>
      </c>
      <c r="H201" s="4" t="s">
        <v>115</v>
      </c>
      <c r="I201" s="4"/>
      <c r="J201" s="4"/>
      <c r="K201" s="4">
        <v>209</v>
      </c>
      <c r="L201" s="4">
        <v>23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0</v>
      </c>
      <c r="X201" s="4">
        <v>1</v>
      </c>
      <c r="Y201" s="4">
        <v>0</v>
      </c>
      <c r="Z201" s="4"/>
      <c r="AA201" s="4"/>
      <c r="AB201" s="4"/>
    </row>
    <row r="202" spans="1:88" x14ac:dyDescent="0.2">
      <c r="A202" s="4">
        <v>50</v>
      </c>
      <c r="B202" s="4">
        <v>0</v>
      </c>
      <c r="C202" s="4">
        <v>0</v>
      </c>
      <c r="D202" s="4">
        <v>1</v>
      </c>
      <c r="E202" s="4">
        <v>233</v>
      </c>
      <c r="F202" s="4">
        <f>ROUND(Source!BD177,O202)</f>
        <v>0</v>
      </c>
      <c r="G202" s="4" t="s">
        <v>116</v>
      </c>
      <c r="H202" s="4" t="s">
        <v>117</v>
      </c>
      <c r="I202" s="4"/>
      <c r="J202" s="4"/>
      <c r="K202" s="4">
        <v>233</v>
      </c>
      <c r="L202" s="4">
        <v>24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88" x14ac:dyDescent="0.2">
      <c r="A203" s="4">
        <v>50</v>
      </c>
      <c r="B203" s="4">
        <v>0</v>
      </c>
      <c r="C203" s="4">
        <v>0</v>
      </c>
      <c r="D203" s="4">
        <v>1</v>
      </c>
      <c r="E203" s="4">
        <v>210</v>
      </c>
      <c r="F203" s="4">
        <f>ROUND(Source!X177,O203)</f>
        <v>661.33</v>
      </c>
      <c r="G203" s="4" t="s">
        <v>118</v>
      </c>
      <c r="H203" s="4" t="s">
        <v>119</v>
      </c>
      <c r="I203" s="4"/>
      <c r="J203" s="4"/>
      <c r="K203" s="4">
        <v>210</v>
      </c>
      <c r="L203" s="4">
        <v>25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661.33</v>
      </c>
      <c r="X203" s="4">
        <v>1</v>
      </c>
      <c r="Y203" s="4">
        <v>661.33</v>
      </c>
      <c r="Z203" s="4"/>
      <c r="AA203" s="4"/>
      <c r="AB203" s="4"/>
    </row>
    <row r="204" spans="1:88" x14ac:dyDescent="0.2">
      <c r="A204" s="4">
        <v>50</v>
      </c>
      <c r="B204" s="4">
        <v>0</v>
      </c>
      <c r="C204" s="4">
        <v>0</v>
      </c>
      <c r="D204" s="4">
        <v>1</v>
      </c>
      <c r="E204" s="4">
        <v>211</v>
      </c>
      <c r="F204" s="4">
        <f>ROUND(Source!Y177,O204)</f>
        <v>94.48</v>
      </c>
      <c r="G204" s="4" t="s">
        <v>120</v>
      </c>
      <c r="H204" s="4" t="s">
        <v>121</v>
      </c>
      <c r="I204" s="4"/>
      <c r="J204" s="4"/>
      <c r="K204" s="4">
        <v>211</v>
      </c>
      <c r="L204" s="4">
        <v>26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94.48</v>
      </c>
      <c r="X204" s="4">
        <v>1</v>
      </c>
      <c r="Y204" s="4">
        <v>94.48</v>
      </c>
      <c r="Z204" s="4"/>
      <c r="AA204" s="4"/>
      <c r="AB204" s="4"/>
    </row>
    <row r="205" spans="1:88" x14ac:dyDescent="0.2">
      <c r="A205" s="4">
        <v>50</v>
      </c>
      <c r="B205" s="4">
        <v>0</v>
      </c>
      <c r="C205" s="4">
        <v>0</v>
      </c>
      <c r="D205" s="4">
        <v>1</v>
      </c>
      <c r="E205" s="4">
        <v>224</v>
      </c>
      <c r="F205" s="4">
        <f>ROUND(Source!AR177,O205)</f>
        <v>1700.57</v>
      </c>
      <c r="G205" s="4" t="s">
        <v>122</v>
      </c>
      <c r="H205" s="4" t="s">
        <v>123</v>
      </c>
      <c r="I205" s="4"/>
      <c r="J205" s="4"/>
      <c r="K205" s="4">
        <v>224</v>
      </c>
      <c r="L205" s="4">
        <v>27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1700.57</v>
      </c>
      <c r="X205" s="4">
        <v>1</v>
      </c>
      <c r="Y205" s="4">
        <v>1700.57</v>
      </c>
      <c r="Z205" s="4"/>
      <c r="AA205" s="4"/>
      <c r="AB205" s="4"/>
    </row>
    <row r="207" spans="1:88" x14ac:dyDescent="0.2">
      <c r="A207" s="1">
        <v>5</v>
      </c>
      <c r="B207" s="1">
        <v>1</v>
      </c>
      <c r="C207" s="1"/>
      <c r="D207" s="1">
        <f>ROW(A226)</f>
        <v>226</v>
      </c>
      <c r="E207" s="1"/>
      <c r="F207" s="1" t="s">
        <v>125</v>
      </c>
      <c r="G207" s="1" t="s">
        <v>201</v>
      </c>
      <c r="H207" s="1" t="s">
        <v>3</v>
      </c>
      <c r="I207" s="1">
        <v>0</v>
      </c>
      <c r="J207" s="1"/>
      <c r="K207" s="1">
        <v>0</v>
      </c>
      <c r="L207" s="1"/>
      <c r="M207" s="1" t="s">
        <v>3</v>
      </c>
      <c r="N207" s="1"/>
      <c r="O207" s="1"/>
      <c r="P207" s="1"/>
      <c r="Q207" s="1"/>
      <c r="R207" s="1"/>
      <c r="S207" s="1">
        <v>0</v>
      </c>
      <c r="T207" s="1"/>
      <c r="U207" s="1" t="s">
        <v>3</v>
      </c>
      <c r="V207" s="1">
        <v>0</v>
      </c>
      <c r="W207" s="1"/>
      <c r="X207" s="1"/>
      <c r="Y207" s="1"/>
      <c r="Z207" s="1"/>
      <c r="AA207" s="1"/>
      <c r="AB207" s="1" t="s">
        <v>3</v>
      </c>
      <c r="AC207" s="1" t="s">
        <v>3</v>
      </c>
      <c r="AD207" s="1" t="s">
        <v>3</v>
      </c>
      <c r="AE207" s="1" t="s">
        <v>3</v>
      </c>
      <c r="AF207" s="1" t="s">
        <v>3</v>
      </c>
      <c r="AG207" s="1" t="s">
        <v>3</v>
      </c>
      <c r="AH207" s="1"/>
      <c r="AI207" s="1"/>
      <c r="AJ207" s="1"/>
      <c r="AK207" s="1"/>
      <c r="AL207" s="1"/>
      <c r="AM207" s="1"/>
      <c r="AN207" s="1"/>
      <c r="AO207" s="1"/>
      <c r="AP207" s="1" t="s">
        <v>3</v>
      </c>
      <c r="AQ207" s="1" t="s">
        <v>3</v>
      </c>
      <c r="AR207" s="1" t="s">
        <v>3</v>
      </c>
      <c r="AS207" s="1"/>
      <c r="AT207" s="1"/>
      <c r="AU207" s="1"/>
      <c r="AV207" s="1"/>
      <c r="AW207" s="1"/>
      <c r="AX207" s="1"/>
      <c r="AY207" s="1"/>
      <c r="AZ207" s="1" t="s">
        <v>3</v>
      </c>
      <c r="BA207" s="1"/>
      <c r="BB207" s="1" t="s">
        <v>3</v>
      </c>
      <c r="BC207" s="1" t="s">
        <v>3</v>
      </c>
      <c r="BD207" s="1" t="s">
        <v>3</v>
      </c>
      <c r="BE207" s="1" t="s">
        <v>3</v>
      </c>
      <c r="BF207" s="1" t="s">
        <v>3</v>
      </c>
      <c r="BG207" s="1" t="s">
        <v>3</v>
      </c>
      <c r="BH207" s="1" t="s">
        <v>3</v>
      </c>
      <c r="BI207" s="1" t="s">
        <v>3</v>
      </c>
      <c r="BJ207" s="1" t="s">
        <v>3</v>
      </c>
      <c r="BK207" s="1" t="s">
        <v>3</v>
      </c>
      <c r="BL207" s="1" t="s">
        <v>3</v>
      </c>
      <c r="BM207" s="1" t="s">
        <v>3</v>
      </c>
      <c r="BN207" s="1" t="s">
        <v>3</v>
      </c>
      <c r="BO207" s="1" t="s">
        <v>3</v>
      </c>
      <c r="BP207" s="1" t="s">
        <v>3</v>
      </c>
      <c r="BQ207" s="1"/>
      <c r="BR207" s="1"/>
      <c r="BS207" s="1"/>
      <c r="BT207" s="1"/>
      <c r="BU207" s="1"/>
      <c r="BV207" s="1"/>
      <c r="BW207" s="1"/>
      <c r="BX207" s="1">
        <v>0</v>
      </c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>
        <v>0</v>
      </c>
    </row>
    <row r="209" spans="1:245" x14ac:dyDescent="0.2">
      <c r="A209" s="2">
        <v>52</v>
      </c>
      <c r="B209" s="2">
        <f t="shared" ref="B209:G209" si="170">B226</f>
        <v>1</v>
      </c>
      <c r="C209" s="2">
        <f t="shared" si="170"/>
        <v>5</v>
      </c>
      <c r="D209" s="2">
        <f t="shared" si="170"/>
        <v>207</v>
      </c>
      <c r="E209" s="2">
        <f t="shared" si="170"/>
        <v>0</v>
      </c>
      <c r="F209" s="2" t="str">
        <f t="shared" si="170"/>
        <v>Новый подраздел</v>
      </c>
      <c r="G209" s="2" t="str">
        <f t="shared" si="170"/>
        <v>Система К1</v>
      </c>
      <c r="H209" s="2"/>
      <c r="I209" s="2"/>
      <c r="J209" s="2"/>
      <c r="K209" s="2"/>
      <c r="L209" s="2"/>
      <c r="M209" s="2"/>
      <c r="N209" s="2"/>
      <c r="O209" s="2">
        <f t="shared" ref="O209:AT209" si="171">O226</f>
        <v>86804.37</v>
      </c>
      <c r="P209" s="2">
        <f t="shared" si="171"/>
        <v>743.63</v>
      </c>
      <c r="Q209" s="2">
        <f t="shared" si="171"/>
        <v>13205.79</v>
      </c>
      <c r="R209" s="2">
        <f t="shared" si="171"/>
        <v>8348.2999999999993</v>
      </c>
      <c r="S209" s="2">
        <f t="shared" si="171"/>
        <v>72854.95</v>
      </c>
      <c r="T209" s="2">
        <f t="shared" si="171"/>
        <v>0</v>
      </c>
      <c r="U209" s="2">
        <f t="shared" si="171"/>
        <v>137.1361</v>
      </c>
      <c r="V209" s="2">
        <f t="shared" si="171"/>
        <v>0</v>
      </c>
      <c r="W209" s="2">
        <f t="shared" si="171"/>
        <v>0</v>
      </c>
      <c r="X209" s="2">
        <f t="shared" si="171"/>
        <v>50998.47</v>
      </c>
      <c r="Y209" s="2">
        <f t="shared" si="171"/>
        <v>7285.5</v>
      </c>
      <c r="Z209" s="2">
        <f t="shared" si="171"/>
        <v>0</v>
      </c>
      <c r="AA209" s="2">
        <f t="shared" si="171"/>
        <v>0</v>
      </c>
      <c r="AB209" s="2">
        <f t="shared" si="171"/>
        <v>86804.37</v>
      </c>
      <c r="AC209" s="2">
        <f t="shared" si="171"/>
        <v>743.63</v>
      </c>
      <c r="AD209" s="2">
        <f t="shared" si="171"/>
        <v>13205.79</v>
      </c>
      <c r="AE209" s="2">
        <f t="shared" si="171"/>
        <v>8348.2999999999993</v>
      </c>
      <c r="AF209" s="2">
        <f t="shared" si="171"/>
        <v>72854.95</v>
      </c>
      <c r="AG209" s="2">
        <f t="shared" si="171"/>
        <v>0</v>
      </c>
      <c r="AH209" s="2">
        <f t="shared" si="171"/>
        <v>137.1361</v>
      </c>
      <c r="AI209" s="2">
        <f t="shared" si="171"/>
        <v>0</v>
      </c>
      <c r="AJ209" s="2">
        <f t="shared" si="171"/>
        <v>0</v>
      </c>
      <c r="AK209" s="2">
        <f t="shared" si="171"/>
        <v>50998.47</v>
      </c>
      <c r="AL209" s="2">
        <f t="shared" si="171"/>
        <v>7285.5</v>
      </c>
      <c r="AM209" s="2">
        <f t="shared" si="171"/>
        <v>0</v>
      </c>
      <c r="AN209" s="2">
        <f t="shared" si="171"/>
        <v>0</v>
      </c>
      <c r="AO209" s="2">
        <f t="shared" si="171"/>
        <v>0</v>
      </c>
      <c r="AP209" s="2">
        <f t="shared" si="171"/>
        <v>0</v>
      </c>
      <c r="AQ209" s="2">
        <f t="shared" si="171"/>
        <v>0</v>
      </c>
      <c r="AR209" s="2">
        <f t="shared" si="171"/>
        <v>154104.49</v>
      </c>
      <c r="AS209" s="2">
        <f t="shared" si="171"/>
        <v>0</v>
      </c>
      <c r="AT209" s="2">
        <f t="shared" si="171"/>
        <v>0</v>
      </c>
      <c r="AU209" s="2">
        <f t="shared" ref="AU209:BZ209" si="172">AU226</f>
        <v>154104.49</v>
      </c>
      <c r="AV209" s="2">
        <f t="shared" si="172"/>
        <v>743.63</v>
      </c>
      <c r="AW209" s="2">
        <f t="shared" si="172"/>
        <v>743.63</v>
      </c>
      <c r="AX209" s="2">
        <f t="shared" si="172"/>
        <v>0</v>
      </c>
      <c r="AY209" s="2">
        <f t="shared" si="172"/>
        <v>743.63</v>
      </c>
      <c r="AZ209" s="2">
        <f t="shared" si="172"/>
        <v>0</v>
      </c>
      <c r="BA209" s="2">
        <f t="shared" si="172"/>
        <v>0</v>
      </c>
      <c r="BB209" s="2">
        <f t="shared" si="172"/>
        <v>0</v>
      </c>
      <c r="BC209" s="2">
        <f t="shared" si="172"/>
        <v>0</v>
      </c>
      <c r="BD209" s="2">
        <f t="shared" si="172"/>
        <v>0</v>
      </c>
      <c r="BE209" s="2">
        <f t="shared" si="172"/>
        <v>0</v>
      </c>
      <c r="BF209" s="2">
        <f t="shared" si="172"/>
        <v>0</v>
      </c>
      <c r="BG209" s="2">
        <f t="shared" si="172"/>
        <v>0</v>
      </c>
      <c r="BH209" s="2">
        <f t="shared" si="172"/>
        <v>0</v>
      </c>
      <c r="BI209" s="2">
        <f t="shared" si="172"/>
        <v>0</v>
      </c>
      <c r="BJ209" s="2">
        <f t="shared" si="172"/>
        <v>0</v>
      </c>
      <c r="BK209" s="2">
        <f t="shared" si="172"/>
        <v>0</v>
      </c>
      <c r="BL209" s="2">
        <f t="shared" si="172"/>
        <v>0</v>
      </c>
      <c r="BM209" s="2">
        <f t="shared" si="172"/>
        <v>0</v>
      </c>
      <c r="BN209" s="2">
        <f t="shared" si="172"/>
        <v>0</v>
      </c>
      <c r="BO209" s="2">
        <f t="shared" si="172"/>
        <v>0</v>
      </c>
      <c r="BP209" s="2">
        <f t="shared" si="172"/>
        <v>0</v>
      </c>
      <c r="BQ209" s="2">
        <f t="shared" si="172"/>
        <v>0</v>
      </c>
      <c r="BR209" s="2">
        <f t="shared" si="172"/>
        <v>0</v>
      </c>
      <c r="BS209" s="2">
        <f t="shared" si="172"/>
        <v>0</v>
      </c>
      <c r="BT209" s="2">
        <f t="shared" si="172"/>
        <v>0</v>
      </c>
      <c r="BU209" s="2">
        <f t="shared" si="172"/>
        <v>0</v>
      </c>
      <c r="BV209" s="2">
        <f t="shared" si="172"/>
        <v>0</v>
      </c>
      <c r="BW209" s="2">
        <f t="shared" si="172"/>
        <v>0</v>
      </c>
      <c r="BX209" s="2">
        <f t="shared" si="172"/>
        <v>0</v>
      </c>
      <c r="BY209" s="2">
        <f t="shared" si="172"/>
        <v>0</v>
      </c>
      <c r="BZ209" s="2">
        <f t="shared" si="172"/>
        <v>0</v>
      </c>
      <c r="CA209" s="2">
        <f t="shared" ref="CA209:DF209" si="173">CA226</f>
        <v>154104.49</v>
      </c>
      <c r="CB209" s="2">
        <f t="shared" si="173"/>
        <v>0</v>
      </c>
      <c r="CC209" s="2">
        <f t="shared" si="173"/>
        <v>0</v>
      </c>
      <c r="CD209" s="2">
        <f t="shared" si="173"/>
        <v>154104.49</v>
      </c>
      <c r="CE209" s="2">
        <f t="shared" si="173"/>
        <v>743.63</v>
      </c>
      <c r="CF209" s="2">
        <f t="shared" si="173"/>
        <v>743.63</v>
      </c>
      <c r="CG209" s="2">
        <f t="shared" si="173"/>
        <v>0</v>
      </c>
      <c r="CH209" s="2">
        <f t="shared" si="173"/>
        <v>743.63</v>
      </c>
      <c r="CI209" s="2">
        <f t="shared" si="173"/>
        <v>0</v>
      </c>
      <c r="CJ209" s="2">
        <f t="shared" si="173"/>
        <v>0</v>
      </c>
      <c r="CK209" s="2">
        <f t="shared" si="173"/>
        <v>0</v>
      </c>
      <c r="CL209" s="2">
        <f t="shared" si="173"/>
        <v>0</v>
      </c>
      <c r="CM209" s="2">
        <f t="shared" si="173"/>
        <v>0</v>
      </c>
      <c r="CN209" s="2">
        <f t="shared" si="173"/>
        <v>0</v>
      </c>
      <c r="CO209" s="2">
        <f t="shared" si="173"/>
        <v>0</v>
      </c>
      <c r="CP209" s="2">
        <f t="shared" si="173"/>
        <v>0</v>
      </c>
      <c r="CQ209" s="2">
        <f t="shared" si="173"/>
        <v>0</v>
      </c>
      <c r="CR209" s="2">
        <f t="shared" si="173"/>
        <v>0</v>
      </c>
      <c r="CS209" s="2">
        <f t="shared" si="173"/>
        <v>0</v>
      </c>
      <c r="CT209" s="2">
        <f t="shared" si="173"/>
        <v>0</v>
      </c>
      <c r="CU209" s="2">
        <f t="shared" si="173"/>
        <v>0</v>
      </c>
      <c r="CV209" s="2">
        <f t="shared" si="173"/>
        <v>0</v>
      </c>
      <c r="CW209" s="2">
        <f t="shared" si="173"/>
        <v>0</v>
      </c>
      <c r="CX209" s="2">
        <f t="shared" si="173"/>
        <v>0</v>
      </c>
      <c r="CY209" s="2">
        <f t="shared" si="173"/>
        <v>0</v>
      </c>
      <c r="CZ209" s="2">
        <f t="shared" si="173"/>
        <v>0</v>
      </c>
      <c r="DA209" s="2">
        <f t="shared" si="173"/>
        <v>0</v>
      </c>
      <c r="DB209" s="2">
        <f t="shared" si="173"/>
        <v>0</v>
      </c>
      <c r="DC209" s="2">
        <f t="shared" si="173"/>
        <v>0</v>
      </c>
      <c r="DD209" s="2">
        <f t="shared" si="173"/>
        <v>0</v>
      </c>
      <c r="DE209" s="2">
        <f t="shared" si="173"/>
        <v>0</v>
      </c>
      <c r="DF209" s="2">
        <f t="shared" si="173"/>
        <v>0</v>
      </c>
      <c r="DG209" s="3">
        <f t="shared" ref="DG209:EL209" si="174">DG226</f>
        <v>0</v>
      </c>
      <c r="DH209" s="3">
        <f t="shared" si="174"/>
        <v>0</v>
      </c>
      <c r="DI209" s="3">
        <f t="shared" si="174"/>
        <v>0</v>
      </c>
      <c r="DJ209" s="3">
        <f t="shared" si="174"/>
        <v>0</v>
      </c>
      <c r="DK209" s="3">
        <f t="shared" si="174"/>
        <v>0</v>
      </c>
      <c r="DL209" s="3">
        <f t="shared" si="174"/>
        <v>0</v>
      </c>
      <c r="DM209" s="3">
        <f t="shared" si="174"/>
        <v>0</v>
      </c>
      <c r="DN209" s="3">
        <f t="shared" si="174"/>
        <v>0</v>
      </c>
      <c r="DO209" s="3">
        <f t="shared" si="174"/>
        <v>0</v>
      </c>
      <c r="DP209" s="3">
        <f t="shared" si="174"/>
        <v>0</v>
      </c>
      <c r="DQ209" s="3">
        <f t="shared" si="174"/>
        <v>0</v>
      </c>
      <c r="DR209" s="3">
        <f t="shared" si="174"/>
        <v>0</v>
      </c>
      <c r="DS209" s="3">
        <f t="shared" si="174"/>
        <v>0</v>
      </c>
      <c r="DT209" s="3">
        <f t="shared" si="174"/>
        <v>0</v>
      </c>
      <c r="DU209" s="3">
        <f t="shared" si="174"/>
        <v>0</v>
      </c>
      <c r="DV209" s="3">
        <f t="shared" si="174"/>
        <v>0</v>
      </c>
      <c r="DW209" s="3">
        <f t="shared" si="174"/>
        <v>0</v>
      </c>
      <c r="DX209" s="3">
        <f t="shared" si="174"/>
        <v>0</v>
      </c>
      <c r="DY209" s="3">
        <f t="shared" si="174"/>
        <v>0</v>
      </c>
      <c r="DZ209" s="3">
        <f t="shared" si="174"/>
        <v>0</v>
      </c>
      <c r="EA209" s="3">
        <f t="shared" si="174"/>
        <v>0</v>
      </c>
      <c r="EB209" s="3">
        <f t="shared" si="174"/>
        <v>0</v>
      </c>
      <c r="EC209" s="3">
        <f t="shared" si="174"/>
        <v>0</v>
      </c>
      <c r="ED209" s="3">
        <f t="shared" si="174"/>
        <v>0</v>
      </c>
      <c r="EE209" s="3">
        <f t="shared" si="174"/>
        <v>0</v>
      </c>
      <c r="EF209" s="3">
        <f t="shared" si="174"/>
        <v>0</v>
      </c>
      <c r="EG209" s="3">
        <f t="shared" si="174"/>
        <v>0</v>
      </c>
      <c r="EH209" s="3">
        <f t="shared" si="174"/>
        <v>0</v>
      </c>
      <c r="EI209" s="3">
        <f t="shared" si="174"/>
        <v>0</v>
      </c>
      <c r="EJ209" s="3">
        <f t="shared" si="174"/>
        <v>0</v>
      </c>
      <c r="EK209" s="3">
        <f t="shared" si="174"/>
        <v>0</v>
      </c>
      <c r="EL209" s="3">
        <f t="shared" si="174"/>
        <v>0</v>
      </c>
      <c r="EM209" s="3">
        <f t="shared" ref="EM209:FR209" si="175">EM226</f>
        <v>0</v>
      </c>
      <c r="EN209" s="3">
        <f t="shared" si="175"/>
        <v>0</v>
      </c>
      <c r="EO209" s="3">
        <f t="shared" si="175"/>
        <v>0</v>
      </c>
      <c r="EP209" s="3">
        <f t="shared" si="175"/>
        <v>0</v>
      </c>
      <c r="EQ209" s="3">
        <f t="shared" si="175"/>
        <v>0</v>
      </c>
      <c r="ER209" s="3">
        <f t="shared" si="175"/>
        <v>0</v>
      </c>
      <c r="ES209" s="3">
        <f t="shared" si="175"/>
        <v>0</v>
      </c>
      <c r="ET209" s="3">
        <f t="shared" si="175"/>
        <v>0</v>
      </c>
      <c r="EU209" s="3">
        <f t="shared" si="175"/>
        <v>0</v>
      </c>
      <c r="EV209" s="3">
        <f t="shared" si="175"/>
        <v>0</v>
      </c>
      <c r="EW209" s="3">
        <f t="shared" si="175"/>
        <v>0</v>
      </c>
      <c r="EX209" s="3">
        <f t="shared" si="175"/>
        <v>0</v>
      </c>
      <c r="EY209" s="3">
        <f t="shared" si="175"/>
        <v>0</v>
      </c>
      <c r="EZ209" s="3">
        <f t="shared" si="175"/>
        <v>0</v>
      </c>
      <c r="FA209" s="3">
        <f t="shared" si="175"/>
        <v>0</v>
      </c>
      <c r="FB209" s="3">
        <f t="shared" si="175"/>
        <v>0</v>
      </c>
      <c r="FC209" s="3">
        <f t="shared" si="175"/>
        <v>0</v>
      </c>
      <c r="FD209" s="3">
        <f t="shared" si="175"/>
        <v>0</v>
      </c>
      <c r="FE209" s="3">
        <f t="shared" si="175"/>
        <v>0</v>
      </c>
      <c r="FF209" s="3">
        <f t="shared" si="175"/>
        <v>0</v>
      </c>
      <c r="FG209" s="3">
        <f t="shared" si="175"/>
        <v>0</v>
      </c>
      <c r="FH209" s="3">
        <f t="shared" si="175"/>
        <v>0</v>
      </c>
      <c r="FI209" s="3">
        <f t="shared" si="175"/>
        <v>0</v>
      </c>
      <c r="FJ209" s="3">
        <f t="shared" si="175"/>
        <v>0</v>
      </c>
      <c r="FK209" s="3">
        <f t="shared" si="175"/>
        <v>0</v>
      </c>
      <c r="FL209" s="3">
        <f t="shared" si="175"/>
        <v>0</v>
      </c>
      <c r="FM209" s="3">
        <f t="shared" si="175"/>
        <v>0</v>
      </c>
      <c r="FN209" s="3">
        <f t="shared" si="175"/>
        <v>0</v>
      </c>
      <c r="FO209" s="3">
        <f t="shared" si="175"/>
        <v>0</v>
      </c>
      <c r="FP209" s="3">
        <f t="shared" si="175"/>
        <v>0</v>
      </c>
      <c r="FQ209" s="3">
        <f t="shared" si="175"/>
        <v>0</v>
      </c>
      <c r="FR209" s="3">
        <f t="shared" si="175"/>
        <v>0</v>
      </c>
      <c r="FS209" s="3">
        <f t="shared" ref="FS209:GX209" si="176">FS226</f>
        <v>0</v>
      </c>
      <c r="FT209" s="3">
        <f t="shared" si="176"/>
        <v>0</v>
      </c>
      <c r="FU209" s="3">
        <f t="shared" si="176"/>
        <v>0</v>
      </c>
      <c r="FV209" s="3">
        <f t="shared" si="176"/>
        <v>0</v>
      </c>
      <c r="FW209" s="3">
        <f t="shared" si="176"/>
        <v>0</v>
      </c>
      <c r="FX209" s="3">
        <f t="shared" si="176"/>
        <v>0</v>
      </c>
      <c r="FY209" s="3">
        <f t="shared" si="176"/>
        <v>0</v>
      </c>
      <c r="FZ209" s="3">
        <f t="shared" si="176"/>
        <v>0</v>
      </c>
      <c r="GA209" s="3">
        <f t="shared" si="176"/>
        <v>0</v>
      </c>
      <c r="GB209" s="3">
        <f t="shared" si="176"/>
        <v>0</v>
      </c>
      <c r="GC209" s="3">
        <f t="shared" si="176"/>
        <v>0</v>
      </c>
      <c r="GD209" s="3">
        <f t="shared" si="176"/>
        <v>0</v>
      </c>
      <c r="GE209" s="3">
        <f t="shared" si="176"/>
        <v>0</v>
      </c>
      <c r="GF209" s="3">
        <f t="shared" si="176"/>
        <v>0</v>
      </c>
      <c r="GG209" s="3">
        <f t="shared" si="176"/>
        <v>0</v>
      </c>
      <c r="GH209" s="3">
        <f t="shared" si="176"/>
        <v>0</v>
      </c>
      <c r="GI209" s="3">
        <f t="shared" si="176"/>
        <v>0</v>
      </c>
      <c r="GJ209" s="3">
        <f t="shared" si="176"/>
        <v>0</v>
      </c>
      <c r="GK209" s="3">
        <f t="shared" si="176"/>
        <v>0</v>
      </c>
      <c r="GL209" s="3">
        <f t="shared" si="176"/>
        <v>0</v>
      </c>
      <c r="GM209" s="3">
        <f t="shared" si="176"/>
        <v>0</v>
      </c>
      <c r="GN209" s="3">
        <f t="shared" si="176"/>
        <v>0</v>
      </c>
      <c r="GO209" s="3">
        <f t="shared" si="176"/>
        <v>0</v>
      </c>
      <c r="GP209" s="3">
        <f t="shared" si="176"/>
        <v>0</v>
      </c>
      <c r="GQ209" s="3">
        <f t="shared" si="176"/>
        <v>0</v>
      </c>
      <c r="GR209" s="3">
        <f t="shared" si="176"/>
        <v>0</v>
      </c>
      <c r="GS209" s="3">
        <f t="shared" si="176"/>
        <v>0</v>
      </c>
      <c r="GT209" s="3">
        <f t="shared" si="176"/>
        <v>0</v>
      </c>
      <c r="GU209" s="3">
        <f t="shared" si="176"/>
        <v>0</v>
      </c>
      <c r="GV209" s="3">
        <f t="shared" si="176"/>
        <v>0</v>
      </c>
      <c r="GW209" s="3">
        <f t="shared" si="176"/>
        <v>0</v>
      </c>
      <c r="GX209" s="3">
        <f t="shared" si="176"/>
        <v>0</v>
      </c>
    </row>
    <row r="211" spans="1:245" x14ac:dyDescent="0.2">
      <c r="A211">
        <v>17</v>
      </c>
      <c r="B211">
        <v>1</v>
      </c>
      <c r="D211">
        <f>ROW(EtalonRes!A94)</f>
        <v>94</v>
      </c>
      <c r="E211" t="s">
        <v>3</v>
      </c>
      <c r="F211" t="s">
        <v>202</v>
      </c>
      <c r="G211" t="s">
        <v>203</v>
      </c>
      <c r="H211" t="s">
        <v>48</v>
      </c>
      <c r="I211">
        <f>ROUND((219+71.5)/100,9)</f>
        <v>2.9049999999999998</v>
      </c>
      <c r="J211">
        <v>0</v>
      </c>
      <c r="K211">
        <f>ROUND((219+71.5)/100,9)</f>
        <v>2.9049999999999998</v>
      </c>
      <c r="O211">
        <f t="shared" ref="O211:O216" si="177">ROUND(CP211,2)</f>
        <v>49116.06</v>
      </c>
      <c r="P211">
        <f t="shared" ref="P211:P216" si="178">ROUND(CQ211*I211,2)</f>
        <v>7925.48</v>
      </c>
      <c r="Q211">
        <f t="shared" ref="Q211:Q216" si="179">ROUND(CR211*I211,2)</f>
        <v>0</v>
      </c>
      <c r="R211">
        <f t="shared" ref="R211:R216" si="180">ROUND(CS211*I211,2)</f>
        <v>0</v>
      </c>
      <c r="S211">
        <f t="shared" ref="S211:S216" si="181">ROUND(CT211*I211,2)</f>
        <v>41190.58</v>
      </c>
      <c r="T211">
        <f t="shared" ref="T211:T216" si="182">ROUND(CU211*I211,2)</f>
        <v>0</v>
      </c>
      <c r="U211">
        <f t="shared" ref="U211:U216" si="183">CV211*I211</f>
        <v>85.813699999999997</v>
      </c>
      <c r="V211">
        <f t="shared" ref="V211:V216" si="184">CW211*I211</f>
        <v>0</v>
      </c>
      <c r="W211">
        <f t="shared" ref="W211:W216" si="185">ROUND(CX211*I211,2)</f>
        <v>0</v>
      </c>
      <c r="X211">
        <f t="shared" ref="X211:Y216" si="186">ROUND(CY211,2)</f>
        <v>28833.41</v>
      </c>
      <c r="Y211">
        <f t="shared" si="186"/>
        <v>4119.0600000000004</v>
      </c>
      <c r="AA211">
        <v>-1</v>
      </c>
      <c r="AB211">
        <f t="shared" ref="AB211:AB216" si="187">ROUND((AC211+AD211+AF211),6)</f>
        <v>16907.419999999998</v>
      </c>
      <c r="AC211">
        <f>ROUND((ES211),6)</f>
        <v>2728.22</v>
      </c>
      <c r="AD211">
        <f>ROUND((((ET211)-(EU211))+AE211),6)</f>
        <v>0</v>
      </c>
      <c r="AE211">
        <f>ROUND((EU211),6)</f>
        <v>0</v>
      </c>
      <c r="AF211">
        <f>ROUND((EV211),6)</f>
        <v>14179.2</v>
      </c>
      <c r="AG211">
        <f t="shared" ref="AG211:AG216" si="188">ROUND((AP211),6)</f>
        <v>0</v>
      </c>
      <c r="AH211">
        <f>(EW211)</f>
        <v>29.54</v>
      </c>
      <c r="AI211">
        <f>(EX211)</f>
        <v>0</v>
      </c>
      <c r="AJ211">
        <f t="shared" ref="AJ211:AJ216" si="189">(AS211)</f>
        <v>0</v>
      </c>
      <c r="AK211">
        <v>16907.419999999998</v>
      </c>
      <c r="AL211">
        <v>2728.22</v>
      </c>
      <c r="AM211">
        <v>0</v>
      </c>
      <c r="AN211">
        <v>0</v>
      </c>
      <c r="AO211">
        <v>14179.2</v>
      </c>
      <c r="AP211">
        <v>0</v>
      </c>
      <c r="AQ211">
        <v>29.54</v>
      </c>
      <c r="AR211">
        <v>0</v>
      </c>
      <c r="AS211">
        <v>0</v>
      </c>
      <c r="AT211">
        <v>70</v>
      </c>
      <c r="AU211">
        <v>10</v>
      </c>
      <c r="AV211">
        <v>1</v>
      </c>
      <c r="AW211">
        <v>1</v>
      </c>
      <c r="AZ211">
        <v>1</v>
      </c>
      <c r="BA211">
        <v>1</v>
      </c>
      <c r="BB211">
        <v>1</v>
      </c>
      <c r="BC211">
        <v>1</v>
      </c>
      <c r="BD211" t="s">
        <v>3</v>
      </c>
      <c r="BE211" t="s">
        <v>3</v>
      </c>
      <c r="BF211" t="s">
        <v>3</v>
      </c>
      <c r="BG211" t="s">
        <v>3</v>
      </c>
      <c r="BH211">
        <v>0</v>
      </c>
      <c r="BI211">
        <v>4</v>
      </c>
      <c r="BJ211" t="s">
        <v>204</v>
      </c>
      <c r="BM211">
        <v>0</v>
      </c>
      <c r="BN211">
        <v>0</v>
      </c>
      <c r="BO211" t="s">
        <v>3</v>
      </c>
      <c r="BP211">
        <v>0</v>
      </c>
      <c r="BQ211">
        <v>1</v>
      </c>
      <c r="BR211">
        <v>0</v>
      </c>
      <c r="BS211">
        <v>1</v>
      </c>
      <c r="BT211">
        <v>1</v>
      </c>
      <c r="BU211">
        <v>1</v>
      </c>
      <c r="BV211">
        <v>1</v>
      </c>
      <c r="BW211">
        <v>1</v>
      </c>
      <c r="BX211">
        <v>1</v>
      </c>
      <c r="BY211" t="s">
        <v>3</v>
      </c>
      <c r="BZ211">
        <v>70</v>
      </c>
      <c r="CA211">
        <v>10</v>
      </c>
      <c r="CB211" t="s">
        <v>3</v>
      </c>
      <c r="CE211">
        <v>0</v>
      </c>
      <c r="CF211">
        <v>0</v>
      </c>
      <c r="CG211">
        <v>0</v>
      </c>
      <c r="CM211">
        <v>0</v>
      </c>
      <c r="CN211" t="s">
        <v>3</v>
      </c>
      <c r="CO211">
        <v>0</v>
      </c>
      <c r="CP211">
        <f t="shared" ref="CP211:CP216" si="190">(P211+Q211+S211)</f>
        <v>49116.06</v>
      </c>
      <c r="CQ211">
        <f t="shared" ref="CQ211:CQ216" si="191">(AC211*BC211*AW211)</f>
        <v>2728.22</v>
      </c>
      <c r="CR211">
        <f>((((ET211)*BB211-(EU211)*BS211)+AE211*BS211)*AV211)</f>
        <v>0</v>
      </c>
      <c r="CS211">
        <f t="shared" ref="CS211:CS216" si="192">(AE211*BS211*AV211)</f>
        <v>0</v>
      </c>
      <c r="CT211">
        <f t="shared" ref="CT211:CT216" si="193">(AF211*BA211*AV211)</f>
        <v>14179.2</v>
      </c>
      <c r="CU211">
        <f t="shared" ref="CU211:CU216" si="194">AG211</f>
        <v>0</v>
      </c>
      <c r="CV211">
        <f t="shared" ref="CV211:CV216" si="195">(AH211*AV211)</f>
        <v>29.54</v>
      </c>
      <c r="CW211">
        <f t="shared" ref="CW211:CX216" si="196">AI211</f>
        <v>0</v>
      </c>
      <c r="CX211">
        <f t="shared" si="196"/>
        <v>0</v>
      </c>
      <c r="CY211">
        <f t="shared" ref="CY211:CY216" si="197">((S211*BZ211)/100)</f>
        <v>28833.406000000003</v>
      </c>
      <c r="CZ211">
        <f t="shared" ref="CZ211:CZ216" si="198">((S211*CA211)/100)</f>
        <v>4119.0580000000009</v>
      </c>
      <c r="DC211" t="s">
        <v>3</v>
      </c>
      <c r="DD211" t="s">
        <v>3</v>
      </c>
      <c r="DE211" t="s">
        <v>3</v>
      </c>
      <c r="DF211" t="s">
        <v>3</v>
      </c>
      <c r="DG211" t="s">
        <v>3</v>
      </c>
      <c r="DH211" t="s">
        <v>3</v>
      </c>
      <c r="DI211" t="s">
        <v>3</v>
      </c>
      <c r="DJ211" t="s">
        <v>3</v>
      </c>
      <c r="DK211" t="s">
        <v>3</v>
      </c>
      <c r="DL211" t="s">
        <v>3</v>
      </c>
      <c r="DM211" t="s">
        <v>3</v>
      </c>
      <c r="DN211">
        <v>0</v>
      </c>
      <c r="DO211">
        <v>0</v>
      </c>
      <c r="DP211">
        <v>1</v>
      </c>
      <c r="DQ211">
        <v>1</v>
      </c>
      <c r="DU211">
        <v>1003</v>
      </c>
      <c r="DV211" t="s">
        <v>48</v>
      </c>
      <c r="DW211" t="s">
        <v>48</v>
      </c>
      <c r="DX211">
        <v>100</v>
      </c>
      <c r="DZ211" t="s">
        <v>3</v>
      </c>
      <c r="EA211" t="s">
        <v>3</v>
      </c>
      <c r="EB211" t="s">
        <v>3</v>
      </c>
      <c r="EC211" t="s">
        <v>3</v>
      </c>
      <c r="EE211">
        <v>1441815344</v>
      </c>
      <c r="EF211">
        <v>1</v>
      </c>
      <c r="EG211" t="s">
        <v>21</v>
      </c>
      <c r="EH211">
        <v>0</v>
      </c>
      <c r="EI211" t="s">
        <v>3</v>
      </c>
      <c r="EJ211">
        <v>4</v>
      </c>
      <c r="EK211">
        <v>0</v>
      </c>
      <c r="EL211" t="s">
        <v>22</v>
      </c>
      <c r="EM211" t="s">
        <v>23</v>
      </c>
      <c r="EO211" t="s">
        <v>3</v>
      </c>
      <c r="EQ211">
        <v>1311744</v>
      </c>
      <c r="ER211">
        <v>16907.419999999998</v>
      </c>
      <c r="ES211">
        <v>2728.22</v>
      </c>
      <c r="ET211">
        <v>0</v>
      </c>
      <c r="EU211">
        <v>0</v>
      </c>
      <c r="EV211">
        <v>14179.2</v>
      </c>
      <c r="EW211">
        <v>29.54</v>
      </c>
      <c r="EX211">
        <v>0</v>
      </c>
      <c r="EY211">
        <v>0</v>
      </c>
      <c r="FQ211">
        <v>0</v>
      </c>
      <c r="FR211">
        <f t="shared" ref="FR211:FR216" si="199">ROUND(IF(BI211=3,GM211,0),2)</f>
        <v>0</v>
      </c>
      <c r="FS211">
        <v>0</v>
      </c>
      <c r="FX211">
        <v>70</v>
      </c>
      <c r="FY211">
        <v>10</v>
      </c>
      <c r="GA211" t="s">
        <v>3</v>
      </c>
      <c r="GD211">
        <v>0</v>
      </c>
      <c r="GF211">
        <v>-317825441</v>
      </c>
      <c r="GG211">
        <v>2</v>
      </c>
      <c r="GH211">
        <v>1</v>
      </c>
      <c r="GI211">
        <v>-2</v>
      </c>
      <c r="GJ211">
        <v>0</v>
      </c>
      <c r="GK211">
        <f>ROUND(R211*(R12)/100,2)</f>
        <v>0</v>
      </c>
      <c r="GL211">
        <f t="shared" ref="GL211:GL216" si="200">ROUND(IF(AND(BH211=3,BI211=3,FS211&lt;&gt;0),P211,0),2)</f>
        <v>0</v>
      </c>
      <c r="GM211">
        <f t="shared" ref="GM211:GM216" si="201">ROUND(O211+X211+Y211+GK211,2)+GX211</f>
        <v>82068.53</v>
      </c>
      <c r="GN211">
        <f t="shared" ref="GN211:GN216" si="202">IF(OR(BI211=0,BI211=1),GM211-GX211,0)</f>
        <v>0</v>
      </c>
      <c r="GO211">
        <f t="shared" ref="GO211:GO216" si="203">IF(BI211=2,GM211-GX211,0)</f>
        <v>0</v>
      </c>
      <c r="GP211">
        <f t="shared" ref="GP211:GP216" si="204">IF(BI211=4,GM211-GX211,0)</f>
        <v>82068.53</v>
      </c>
      <c r="GR211">
        <v>0</v>
      </c>
      <c r="GS211">
        <v>3</v>
      </c>
      <c r="GT211">
        <v>0</v>
      </c>
      <c r="GU211" t="s">
        <v>3</v>
      </c>
      <c r="GV211">
        <f t="shared" ref="GV211:GV216" si="205">ROUND((GT211),6)</f>
        <v>0</v>
      </c>
      <c r="GW211">
        <v>1</v>
      </c>
      <c r="GX211">
        <f t="shared" ref="GX211:GX216" si="206">ROUND(HC211*I211,2)</f>
        <v>0</v>
      </c>
      <c r="HA211">
        <v>0</v>
      </c>
      <c r="HB211">
        <v>0</v>
      </c>
      <c r="HC211">
        <f t="shared" ref="HC211:HC216" si="207">GV211*GW211</f>
        <v>0</v>
      </c>
      <c r="HE211" t="s">
        <v>3</v>
      </c>
      <c r="HF211" t="s">
        <v>3</v>
      </c>
      <c r="HM211" t="s">
        <v>3</v>
      </c>
      <c r="HN211" t="s">
        <v>3</v>
      </c>
      <c r="HO211" t="s">
        <v>3</v>
      </c>
      <c r="HP211" t="s">
        <v>3</v>
      </c>
      <c r="HQ211" t="s">
        <v>3</v>
      </c>
      <c r="IK211">
        <v>0</v>
      </c>
    </row>
    <row r="212" spans="1:245" x14ac:dyDescent="0.2">
      <c r="A212">
        <v>17</v>
      </c>
      <c r="B212">
        <v>1</v>
      </c>
      <c r="D212">
        <f>ROW(EtalonRes!A95)</f>
        <v>95</v>
      </c>
      <c r="E212" t="s">
        <v>3</v>
      </c>
      <c r="F212" t="s">
        <v>46</v>
      </c>
      <c r="G212" t="s">
        <v>47</v>
      </c>
      <c r="H212" t="s">
        <v>48</v>
      </c>
      <c r="I212">
        <f>ROUND((219+71.5)*0.75*0.1/100,9)</f>
        <v>0.21787500000000001</v>
      </c>
      <c r="J212">
        <v>0</v>
      </c>
      <c r="K212">
        <f>ROUND((219+71.5)*0.75*0.1/100,9)</f>
        <v>0.21787500000000001</v>
      </c>
      <c r="O212">
        <f t="shared" si="177"/>
        <v>440.94</v>
      </c>
      <c r="P212">
        <f t="shared" si="178"/>
        <v>0</v>
      </c>
      <c r="Q212">
        <f t="shared" si="179"/>
        <v>0</v>
      </c>
      <c r="R212">
        <f t="shared" si="180"/>
        <v>0</v>
      </c>
      <c r="S212">
        <f t="shared" si="181"/>
        <v>440.94</v>
      </c>
      <c r="T212">
        <f t="shared" si="182"/>
        <v>0</v>
      </c>
      <c r="U212">
        <f t="shared" si="183"/>
        <v>0.7843500000000001</v>
      </c>
      <c r="V212">
        <f t="shared" si="184"/>
        <v>0</v>
      </c>
      <c r="W212">
        <f t="shared" si="185"/>
        <v>0</v>
      </c>
      <c r="X212">
        <f t="shared" si="186"/>
        <v>308.66000000000003</v>
      </c>
      <c r="Y212">
        <f t="shared" si="186"/>
        <v>44.09</v>
      </c>
      <c r="AA212">
        <v>-1</v>
      </c>
      <c r="AB212">
        <f t="shared" si="187"/>
        <v>2023.8</v>
      </c>
      <c r="AC212">
        <f>ROUND(((ES212*4)),6)</f>
        <v>0</v>
      </c>
      <c r="AD212">
        <f>ROUND(((((ET212*4))-((EU212*4)))+AE212),6)</f>
        <v>0</v>
      </c>
      <c r="AE212">
        <f t="shared" ref="AE212:AF214" si="208">ROUND(((EU212*4)),6)</f>
        <v>0</v>
      </c>
      <c r="AF212">
        <f t="shared" si="208"/>
        <v>2023.8</v>
      </c>
      <c r="AG212">
        <f t="shared" si="188"/>
        <v>0</v>
      </c>
      <c r="AH212">
        <f t="shared" ref="AH212:AI214" si="209">((EW212*4))</f>
        <v>3.6</v>
      </c>
      <c r="AI212">
        <f t="shared" si="209"/>
        <v>0</v>
      </c>
      <c r="AJ212">
        <f t="shared" si="189"/>
        <v>0</v>
      </c>
      <c r="AK212">
        <v>505.95</v>
      </c>
      <c r="AL212">
        <v>0</v>
      </c>
      <c r="AM212">
        <v>0</v>
      </c>
      <c r="AN212">
        <v>0</v>
      </c>
      <c r="AO212">
        <v>505.95</v>
      </c>
      <c r="AP212">
        <v>0</v>
      </c>
      <c r="AQ212">
        <v>0.9</v>
      </c>
      <c r="AR212">
        <v>0</v>
      </c>
      <c r="AS212">
        <v>0</v>
      </c>
      <c r="AT212">
        <v>70</v>
      </c>
      <c r="AU212">
        <v>10</v>
      </c>
      <c r="AV212">
        <v>1</v>
      </c>
      <c r="AW212">
        <v>1</v>
      </c>
      <c r="AZ212">
        <v>1</v>
      </c>
      <c r="BA212">
        <v>1</v>
      </c>
      <c r="BB212">
        <v>1</v>
      </c>
      <c r="BC212">
        <v>1</v>
      </c>
      <c r="BD212" t="s">
        <v>3</v>
      </c>
      <c r="BE212" t="s">
        <v>3</v>
      </c>
      <c r="BF212" t="s">
        <v>3</v>
      </c>
      <c r="BG212" t="s">
        <v>3</v>
      </c>
      <c r="BH212">
        <v>0</v>
      </c>
      <c r="BI212">
        <v>4</v>
      </c>
      <c r="BJ212" t="s">
        <v>49</v>
      </c>
      <c r="BM212">
        <v>0</v>
      </c>
      <c r="BN212">
        <v>0</v>
      </c>
      <c r="BO212" t="s">
        <v>3</v>
      </c>
      <c r="BP212">
        <v>0</v>
      </c>
      <c r="BQ212">
        <v>1</v>
      </c>
      <c r="BR212">
        <v>0</v>
      </c>
      <c r="BS212">
        <v>1</v>
      </c>
      <c r="BT212">
        <v>1</v>
      </c>
      <c r="BU212">
        <v>1</v>
      </c>
      <c r="BV212">
        <v>1</v>
      </c>
      <c r="BW212">
        <v>1</v>
      </c>
      <c r="BX212">
        <v>1</v>
      </c>
      <c r="BY212" t="s">
        <v>3</v>
      </c>
      <c r="BZ212">
        <v>70</v>
      </c>
      <c r="CA212">
        <v>10</v>
      </c>
      <c r="CB212" t="s">
        <v>3</v>
      </c>
      <c r="CE212">
        <v>0</v>
      </c>
      <c r="CF212">
        <v>0</v>
      </c>
      <c r="CG212">
        <v>0</v>
      </c>
      <c r="CM212">
        <v>0</v>
      </c>
      <c r="CN212" t="s">
        <v>3</v>
      </c>
      <c r="CO212">
        <v>0</v>
      </c>
      <c r="CP212">
        <f t="shared" si="190"/>
        <v>440.94</v>
      </c>
      <c r="CQ212">
        <f t="shared" si="191"/>
        <v>0</v>
      </c>
      <c r="CR212">
        <f>(((((ET212*4))*BB212-((EU212*4))*BS212)+AE212*BS212)*AV212)</f>
        <v>0</v>
      </c>
      <c r="CS212">
        <f t="shared" si="192"/>
        <v>0</v>
      </c>
      <c r="CT212">
        <f t="shared" si="193"/>
        <v>2023.8</v>
      </c>
      <c r="CU212">
        <f t="shared" si="194"/>
        <v>0</v>
      </c>
      <c r="CV212">
        <f t="shared" si="195"/>
        <v>3.6</v>
      </c>
      <c r="CW212">
        <f t="shared" si="196"/>
        <v>0</v>
      </c>
      <c r="CX212">
        <f t="shared" si="196"/>
        <v>0</v>
      </c>
      <c r="CY212">
        <f t="shared" si="197"/>
        <v>308.65800000000002</v>
      </c>
      <c r="CZ212">
        <f t="shared" si="198"/>
        <v>44.093999999999994</v>
      </c>
      <c r="DC212" t="s">
        <v>3</v>
      </c>
      <c r="DD212" t="s">
        <v>188</v>
      </c>
      <c r="DE212" t="s">
        <v>188</v>
      </c>
      <c r="DF212" t="s">
        <v>188</v>
      </c>
      <c r="DG212" t="s">
        <v>188</v>
      </c>
      <c r="DH212" t="s">
        <v>3</v>
      </c>
      <c r="DI212" t="s">
        <v>188</v>
      </c>
      <c r="DJ212" t="s">
        <v>188</v>
      </c>
      <c r="DK212" t="s">
        <v>3</v>
      </c>
      <c r="DL212" t="s">
        <v>3</v>
      </c>
      <c r="DM212" t="s">
        <v>3</v>
      </c>
      <c r="DN212">
        <v>0</v>
      </c>
      <c r="DO212">
        <v>0</v>
      </c>
      <c r="DP212">
        <v>1</v>
      </c>
      <c r="DQ212">
        <v>1</v>
      </c>
      <c r="DU212">
        <v>1003</v>
      </c>
      <c r="DV212" t="s">
        <v>48</v>
      </c>
      <c r="DW212" t="s">
        <v>48</v>
      </c>
      <c r="DX212">
        <v>100</v>
      </c>
      <c r="DZ212" t="s">
        <v>3</v>
      </c>
      <c r="EA212" t="s">
        <v>3</v>
      </c>
      <c r="EB212" t="s">
        <v>3</v>
      </c>
      <c r="EC212" t="s">
        <v>3</v>
      </c>
      <c r="EE212">
        <v>1441815344</v>
      </c>
      <c r="EF212">
        <v>1</v>
      </c>
      <c r="EG212" t="s">
        <v>21</v>
      </c>
      <c r="EH212">
        <v>0</v>
      </c>
      <c r="EI212" t="s">
        <v>3</v>
      </c>
      <c r="EJ212">
        <v>4</v>
      </c>
      <c r="EK212">
        <v>0</v>
      </c>
      <c r="EL212" t="s">
        <v>22</v>
      </c>
      <c r="EM212" t="s">
        <v>23</v>
      </c>
      <c r="EO212" t="s">
        <v>3</v>
      </c>
      <c r="EQ212">
        <v>1024</v>
      </c>
      <c r="ER212">
        <v>505.95</v>
      </c>
      <c r="ES212">
        <v>0</v>
      </c>
      <c r="ET212">
        <v>0</v>
      </c>
      <c r="EU212">
        <v>0</v>
      </c>
      <c r="EV212">
        <v>505.95</v>
      </c>
      <c r="EW212">
        <v>0.9</v>
      </c>
      <c r="EX212">
        <v>0</v>
      </c>
      <c r="EY212">
        <v>0</v>
      </c>
      <c r="FQ212">
        <v>0</v>
      </c>
      <c r="FR212">
        <f t="shared" si="199"/>
        <v>0</v>
      </c>
      <c r="FS212">
        <v>0</v>
      </c>
      <c r="FX212">
        <v>70</v>
      </c>
      <c r="FY212">
        <v>10</v>
      </c>
      <c r="GA212" t="s">
        <v>3</v>
      </c>
      <c r="GD212">
        <v>0</v>
      </c>
      <c r="GF212">
        <v>-341239612</v>
      </c>
      <c r="GG212">
        <v>2</v>
      </c>
      <c r="GH212">
        <v>1</v>
      </c>
      <c r="GI212">
        <v>-2</v>
      </c>
      <c r="GJ212">
        <v>0</v>
      </c>
      <c r="GK212">
        <f>ROUND(R212*(R12)/100,2)</f>
        <v>0</v>
      </c>
      <c r="GL212">
        <f t="shared" si="200"/>
        <v>0</v>
      </c>
      <c r="GM212">
        <f t="shared" si="201"/>
        <v>793.69</v>
      </c>
      <c r="GN212">
        <f t="shared" si="202"/>
        <v>0</v>
      </c>
      <c r="GO212">
        <f t="shared" si="203"/>
        <v>0</v>
      </c>
      <c r="GP212">
        <f t="shared" si="204"/>
        <v>793.69</v>
      </c>
      <c r="GR212">
        <v>0</v>
      </c>
      <c r="GS212">
        <v>3</v>
      </c>
      <c r="GT212">
        <v>0</v>
      </c>
      <c r="GU212" t="s">
        <v>3</v>
      </c>
      <c r="GV212">
        <f t="shared" si="205"/>
        <v>0</v>
      </c>
      <c r="GW212">
        <v>1</v>
      </c>
      <c r="GX212">
        <f t="shared" si="206"/>
        <v>0</v>
      </c>
      <c r="HA212">
        <v>0</v>
      </c>
      <c r="HB212">
        <v>0</v>
      </c>
      <c r="HC212">
        <f t="shared" si="207"/>
        <v>0</v>
      </c>
      <c r="HE212" t="s">
        <v>3</v>
      </c>
      <c r="HF212" t="s">
        <v>3</v>
      </c>
      <c r="HM212" t="s">
        <v>3</v>
      </c>
      <c r="HN212" t="s">
        <v>3</v>
      </c>
      <c r="HO212" t="s">
        <v>3</v>
      </c>
      <c r="HP212" t="s">
        <v>3</v>
      </c>
      <c r="HQ212" t="s">
        <v>3</v>
      </c>
      <c r="IK212">
        <v>0</v>
      </c>
    </row>
    <row r="213" spans="1:245" x14ac:dyDescent="0.2">
      <c r="A213">
        <v>17</v>
      </c>
      <c r="B213">
        <v>1</v>
      </c>
      <c r="C213">
        <f>ROW(SmtRes!A27)</f>
        <v>27</v>
      </c>
      <c r="D213">
        <f>ROW(EtalonRes!A96)</f>
        <v>96</v>
      </c>
      <c r="E213" t="s">
        <v>3</v>
      </c>
      <c r="F213" t="s">
        <v>51</v>
      </c>
      <c r="G213" t="s">
        <v>52</v>
      </c>
      <c r="H213" t="s">
        <v>48</v>
      </c>
      <c r="I213">
        <f>ROUND((219+71.5)*0.25*0.1/100,9)</f>
        <v>7.2624999999999995E-2</v>
      </c>
      <c r="J213">
        <v>0</v>
      </c>
      <c r="K213">
        <f>ROUND((219+71.5)*0.25*0.1/100,9)</f>
        <v>7.2624999999999995E-2</v>
      </c>
      <c r="O213">
        <f t="shared" si="177"/>
        <v>431.14</v>
      </c>
      <c r="P213">
        <f t="shared" si="178"/>
        <v>0</v>
      </c>
      <c r="Q213">
        <f t="shared" si="179"/>
        <v>0</v>
      </c>
      <c r="R213">
        <f t="shared" si="180"/>
        <v>0</v>
      </c>
      <c r="S213">
        <f t="shared" si="181"/>
        <v>431.14</v>
      </c>
      <c r="T213">
        <f t="shared" si="182"/>
        <v>0</v>
      </c>
      <c r="U213">
        <f t="shared" si="183"/>
        <v>0.76691999999999994</v>
      </c>
      <c r="V213">
        <f t="shared" si="184"/>
        <v>0</v>
      </c>
      <c r="W213">
        <f t="shared" si="185"/>
        <v>0</v>
      </c>
      <c r="X213">
        <f t="shared" si="186"/>
        <v>301.8</v>
      </c>
      <c r="Y213">
        <f t="shared" si="186"/>
        <v>43.11</v>
      </c>
      <c r="AA213">
        <v>-1</v>
      </c>
      <c r="AB213">
        <f t="shared" si="187"/>
        <v>5936.52</v>
      </c>
      <c r="AC213">
        <f>ROUND(((ES213*4)),6)</f>
        <v>0</v>
      </c>
      <c r="AD213">
        <f>ROUND(((((ET213*4))-((EU213*4)))+AE213),6)</f>
        <v>0</v>
      </c>
      <c r="AE213">
        <f t="shared" si="208"/>
        <v>0</v>
      </c>
      <c r="AF213">
        <f t="shared" si="208"/>
        <v>5936.52</v>
      </c>
      <c r="AG213">
        <f t="shared" si="188"/>
        <v>0</v>
      </c>
      <c r="AH213">
        <f t="shared" si="209"/>
        <v>10.56</v>
      </c>
      <c r="AI213">
        <f t="shared" si="209"/>
        <v>0</v>
      </c>
      <c r="AJ213">
        <f t="shared" si="189"/>
        <v>0</v>
      </c>
      <c r="AK213">
        <v>1484.13</v>
      </c>
      <c r="AL213">
        <v>0</v>
      </c>
      <c r="AM213">
        <v>0</v>
      </c>
      <c r="AN213">
        <v>0</v>
      </c>
      <c r="AO213">
        <v>1484.13</v>
      </c>
      <c r="AP213">
        <v>0</v>
      </c>
      <c r="AQ213">
        <v>2.64</v>
      </c>
      <c r="AR213">
        <v>0</v>
      </c>
      <c r="AS213">
        <v>0</v>
      </c>
      <c r="AT213">
        <v>70</v>
      </c>
      <c r="AU213">
        <v>10</v>
      </c>
      <c r="AV213">
        <v>1</v>
      </c>
      <c r="AW213">
        <v>1</v>
      </c>
      <c r="AZ213">
        <v>1</v>
      </c>
      <c r="BA213">
        <v>1</v>
      </c>
      <c r="BB213">
        <v>1</v>
      </c>
      <c r="BC213">
        <v>1</v>
      </c>
      <c r="BD213" t="s">
        <v>3</v>
      </c>
      <c r="BE213" t="s">
        <v>3</v>
      </c>
      <c r="BF213" t="s">
        <v>3</v>
      </c>
      <c r="BG213" t="s">
        <v>3</v>
      </c>
      <c r="BH213">
        <v>0</v>
      </c>
      <c r="BI213">
        <v>4</v>
      </c>
      <c r="BJ213" t="s">
        <v>53</v>
      </c>
      <c r="BM213">
        <v>0</v>
      </c>
      <c r="BN213">
        <v>0</v>
      </c>
      <c r="BO213" t="s">
        <v>3</v>
      </c>
      <c r="BP213">
        <v>0</v>
      </c>
      <c r="BQ213">
        <v>1</v>
      </c>
      <c r="BR213">
        <v>0</v>
      </c>
      <c r="BS213">
        <v>1</v>
      </c>
      <c r="BT213">
        <v>1</v>
      </c>
      <c r="BU213">
        <v>1</v>
      </c>
      <c r="BV213">
        <v>1</v>
      </c>
      <c r="BW213">
        <v>1</v>
      </c>
      <c r="BX213">
        <v>1</v>
      </c>
      <c r="BY213" t="s">
        <v>3</v>
      </c>
      <c r="BZ213">
        <v>70</v>
      </c>
      <c r="CA213">
        <v>10</v>
      </c>
      <c r="CB213" t="s">
        <v>3</v>
      </c>
      <c r="CE213">
        <v>0</v>
      </c>
      <c r="CF213">
        <v>0</v>
      </c>
      <c r="CG213">
        <v>0</v>
      </c>
      <c r="CM213">
        <v>0</v>
      </c>
      <c r="CN213" t="s">
        <v>3</v>
      </c>
      <c r="CO213">
        <v>0</v>
      </c>
      <c r="CP213">
        <f t="shared" si="190"/>
        <v>431.14</v>
      </c>
      <c r="CQ213">
        <f t="shared" si="191"/>
        <v>0</v>
      </c>
      <c r="CR213">
        <f>(((((ET213*4))*BB213-((EU213*4))*BS213)+AE213*BS213)*AV213)</f>
        <v>0</v>
      </c>
      <c r="CS213">
        <f t="shared" si="192"/>
        <v>0</v>
      </c>
      <c r="CT213">
        <f t="shared" si="193"/>
        <v>5936.52</v>
      </c>
      <c r="CU213">
        <f t="shared" si="194"/>
        <v>0</v>
      </c>
      <c r="CV213">
        <f t="shared" si="195"/>
        <v>10.56</v>
      </c>
      <c r="CW213">
        <f t="shared" si="196"/>
        <v>0</v>
      </c>
      <c r="CX213">
        <f t="shared" si="196"/>
        <v>0</v>
      </c>
      <c r="CY213">
        <f t="shared" si="197"/>
        <v>301.798</v>
      </c>
      <c r="CZ213">
        <f t="shared" si="198"/>
        <v>43.113999999999997</v>
      </c>
      <c r="DC213" t="s">
        <v>3</v>
      </c>
      <c r="DD213" t="s">
        <v>188</v>
      </c>
      <c r="DE213" t="s">
        <v>188</v>
      </c>
      <c r="DF213" t="s">
        <v>188</v>
      </c>
      <c r="DG213" t="s">
        <v>188</v>
      </c>
      <c r="DH213" t="s">
        <v>3</v>
      </c>
      <c r="DI213" t="s">
        <v>188</v>
      </c>
      <c r="DJ213" t="s">
        <v>188</v>
      </c>
      <c r="DK213" t="s">
        <v>3</v>
      </c>
      <c r="DL213" t="s">
        <v>3</v>
      </c>
      <c r="DM213" t="s">
        <v>3</v>
      </c>
      <c r="DN213">
        <v>0</v>
      </c>
      <c r="DO213">
        <v>0</v>
      </c>
      <c r="DP213">
        <v>1</v>
      </c>
      <c r="DQ213">
        <v>1</v>
      </c>
      <c r="DU213">
        <v>1003</v>
      </c>
      <c r="DV213" t="s">
        <v>48</v>
      </c>
      <c r="DW213" t="s">
        <v>48</v>
      </c>
      <c r="DX213">
        <v>100</v>
      </c>
      <c r="DZ213" t="s">
        <v>3</v>
      </c>
      <c r="EA213" t="s">
        <v>3</v>
      </c>
      <c r="EB213" t="s">
        <v>3</v>
      </c>
      <c r="EC213" t="s">
        <v>3</v>
      </c>
      <c r="EE213">
        <v>1441815344</v>
      </c>
      <c r="EF213">
        <v>1</v>
      </c>
      <c r="EG213" t="s">
        <v>21</v>
      </c>
      <c r="EH213">
        <v>0</v>
      </c>
      <c r="EI213" t="s">
        <v>3</v>
      </c>
      <c r="EJ213">
        <v>4</v>
      </c>
      <c r="EK213">
        <v>0</v>
      </c>
      <c r="EL213" t="s">
        <v>22</v>
      </c>
      <c r="EM213" t="s">
        <v>23</v>
      </c>
      <c r="EO213" t="s">
        <v>3</v>
      </c>
      <c r="EQ213">
        <v>1024</v>
      </c>
      <c r="ER213">
        <v>1484.13</v>
      </c>
      <c r="ES213">
        <v>0</v>
      </c>
      <c r="ET213">
        <v>0</v>
      </c>
      <c r="EU213">
        <v>0</v>
      </c>
      <c r="EV213">
        <v>1484.13</v>
      </c>
      <c r="EW213">
        <v>2.64</v>
      </c>
      <c r="EX213">
        <v>0</v>
      </c>
      <c r="EY213">
        <v>0</v>
      </c>
      <c r="FQ213">
        <v>0</v>
      </c>
      <c r="FR213">
        <f t="shared" si="199"/>
        <v>0</v>
      </c>
      <c r="FS213">
        <v>0</v>
      </c>
      <c r="FX213">
        <v>70</v>
      </c>
      <c r="FY213">
        <v>10</v>
      </c>
      <c r="GA213" t="s">
        <v>3</v>
      </c>
      <c r="GD213">
        <v>0</v>
      </c>
      <c r="GF213">
        <v>1802126441</v>
      </c>
      <c r="GG213">
        <v>2</v>
      </c>
      <c r="GH213">
        <v>1</v>
      </c>
      <c r="GI213">
        <v>-2</v>
      </c>
      <c r="GJ213">
        <v>0</v>
      </c>
      <c r="GK213">
        <f>ROUND(R213*(R12)/100,2)</f>
        <v>0</v>
      </c>
      <c r="GL213">
        <f t="shared" si="200"/>
        <v>0</v>
      </c>
      <c r="GM213">
        <f t="shared" si="201"/>
        <v>776.05</v>
      </c>
      <c r="GN213">
        <f t="shared" si="202"/>
        <v>0</v>
      </c>
      <c r="GO213">
        <f t="shared" si="203"/>
        <v>0</v>
      </c>
      <c r="GP213">
        <f t="shared" si="204"/>
        <v>776.05</v>
      </c>
      <c r="GR213">
        <v>0</v>
      </c>
      <c r="GS213">
        <v>3</v>
      </c>
      <c r="GT213">
        <v>0</v>
      </c>
      <c r="GU213" t="s">
        <v>3</v>
      </c>
      <c r="GV213">
        <f t="shared" si="205"/>
        <v>0</v>
      </c>
      <c r="GW213">
        <v>1</v>
      </c>
      <c r="GX213">
        <f t="shared" si="206"/>
        <v>0</v>
      </c>
      <c r="HA213">
        <v>0</v>
      </c>
      <c r="HB213">
        <v>0</v>
      </c>
      <c r="HC213">
        <f t="shared" si="207"/>
        <v>0</v>
      </c>
      <c r="HE213" t="s">
        <v>3</v>
      </c>
      <c r="HF213" t="s">
        <v>3</v>
      </c>
      <c r="HM213" t="s">
        <v>3</v>
      </c>
      <c r="HN213" t="s">
        <v>3</v>
      </c>
      <c r="HO213" t="s">
        <v>3</v>
      </c>
      <c r="HP213" t="s">
        <v>3</v>
      </c>
      <c r="HQ213" t="s">
        <v>3</v>
      </c>
      <c r="IK213">
        <v>0</v>
      </c>
    </row>
    <row r="214" spans="1:245" x14ac:dyDescent="0.2">
      <c r="A214">
        <v>17</v>
      </c>
      <c r="B214">
        <v>1</v>
      </c>
      <c r="D214">
        <f>ROW(EtalonRes!A97)</f>
        <v>97</v>
      </c>
      <c r="E214" t="s">
        <v>3</v>
      </c>
      <c r="F214" t="s">
        <v>205</v>
      </c>
      <c r="G214" t="s">
        <v>206</v>
      </c>
      <c r="H214" t="s">
        <v>19</v>
      </c>
      <c r="I214">
        <v>12</v>
      </c>
      <c r="J214">
        <v>0</v>
      </c>
      <c r="K214">
        <v>12</v>
      </c>
      <c r="O214">
        <f t="shared" si="177"/>
        <v>3852.96</v>
      </c>
      <c r="P214">
        <f t="shared" si="178"/>
        <v>0</v>
      </c>
      <c r="Q214">
        <f t="shared" si="179"/>
        <v>0</v>
      </c>
      <c r="R214">
        <f t="shared" si="180"/>
        <v>0</v>
      </c>
      <c r="S214">
        <f t="shared" si="181"/>
        <v>3852.96</v>
      </c>
      <c r="T214">
        <f t="shared" si="182"/>
        <v>0</v>
      </c>
      <c r="U214">
        <f t="shared" si="183"/>
        <v>6.24</v>
      </c>
      <c r="V214">
        <f t="shared" si="184"/>
        <v>0</v>
      </c>
      <c r="W214">
        <f t="shared" si="185"/>
        <v>0</v>
      </c>
      <c r="X214">
        <f t="shared" si="186"/>
        <v>2697.07</v>
      </c>
      <c r="Y214">
        <f t="shared" si="186"/>
        <v>385.3</v>
      </c>
      <c r="AA214">
        <v>-1</v>
      </c>
      <c r="AB214">
        <f t="shared" si="187"/>
        <v>321.08</v>
      </c>
      <c r="AC214">
        <f>ROUND(((ES214*4)),6)</f>
        <v>0</v>
      </c>
      <c r="AD214">
        <f>ROUND(((((ET214*4))-((EU214*4)))+AE214),6)</f>
        <v>0</v>
      </c>
      <c r="AE214">
        <f t="shared" si="208"/>
        <v>0</v>
      </c>
      <c r="AF214">
        <f t="shared" si="208"/>
        <v>321.08</v>
      </c>
      <c r="AG214">
        <f t="shared" si="188"/>
        <v>0</v>
      </c>
      <c r="AH214">
        <f t="shared" si="209"/>
        <v>0.52</v>
      </c>
      <c r="AI214">
        <f t="shared" si="209"/>
        <v>0</v>
      </c>
      <c r="AJ214">
        <f t="shared" si="189"/>
        <v>0</v>
      </c>
      <c r="AK214">
        <v>80.27</v>
      </c>
      <c r="AL214">
        <v>0</v>
      </c>
      <c r="AM214">
        <v>0</v>
      </c>
      <c r="AN214">
        <v>0</v>
      </c>
      <c r="AO214">
        <v>80.27</v>
      </c>
      <c r="AP214">
        <v>0</v>
      </c>
      <c r="AQ214">
        <v>0.13</v>
      </c>
      <c r="AR214">
        <v>0</v>
      </c>
      <c r="AS214">
        <v>0</v>
      </c>
      <c r="AT214">
        <v>70</v>
      </c>
      <c r="AU214">
        <v>10</v>
      </c>
      <c r="AV214">
        <v>1</v>
      </c>
      <c r="AW214">
        <v>1</v>
      </c>
      <c r="AZ214">
        <v>1</v>
      </c>
      <c r="BA214">
        <v>1</v>
      </c>
      <c r="BB214">
        <v>1</v>
      </c>
      <c r="BC214">
        <v>1</v>
      </c>
      <c r="BD214" t="s">
        <v>3</v>
      </c>
      <c r="BE214" t="s">
        <v>3</v>
      </c>
      <c r="BF214" t="s">
        <v>3</v>
      </c>
      <c r="BG214" t="s">
        <v>3</v>
      </c>
      <c r="BH214">
        <v>0</v>
      </c>
      <c r="BI214">
        <v>4</v>
      </c>
      <c r="BJ214" t="s">
        <v>207</v>
      </c>
      <c r="BM214">
        <v>0</v>
      </c>
      <c r="BN214">
        <v>0</v>
      </c>
      <c r="BO214" t="s">
        <v>3</v>
      </c>
      <c r="BP214">
        <v>0</v>
      </c>
      <c r="BQ214">
        <v>1</v>
      </c>
      <c r="BR214">
        <v>0</v>
      </c>
      <c r="BS214">
        <v>1</v>
      </c>
      <c r="BT214">
        <v>1</v>
      </c>
      <c r="BU214">
        <v>1</v>
      </c>
      <c r="BV214">
        <v>1</v>
      </c>
      <c r="BW214">
        <v>1</v>
      </c>
      <c r="BX214">
        <v>1</v>
      </c>
      <c r="BY214" t="s">
        <v>3</v>
      </c>
      <c r="BZ214">
        <v>70</v>
      </c>
      <c r="CA214">
        <v>10</v>
      </c>
      <c r="CB214" t="s">
        <v>3</v>
      </c>
      <c r="CE214">
        <v>0</v>
      </c>
      <c r="CF214">
        <v>0</v>
      </c>
      <c r="CG214">
        <v>0</v>
      </c>
      <c r="CM214">
        <v>0</v>
      </c>
      <c r="CN214" t="s">
        <v>3</v>
      </c>
      <c r="CO214">
        <v>0</v>
      </c>
      <c r="CP214">
        <f t="shared" si="190"/>
        <v>3852.96</v>
      </c>
      <c r="CQ214">
        <f t="shared" si="191"/>
        <v>0</v>
      </c>
      <c r="CR214">
        <f>(((((ET214*4))*BB214-((EU214*4))*BS214)+AE214*BS214)*AV214)</f>
        <v>0</v>
      </c>
      <c r="CS214">
        <f t="shared" si="192"/>
        <v>0</v>
      </c>
      <c r="CT214">
        <f t="shared" si="193"/>
        <v>321.08</v>
      </c>
      <c r="CU214">
        <f t="shared" si="194"/>
        <v>0</v>
      </c>
      <c r="CV214">
        <f t="shared" si="195"/>
        <v>0.52</v>
      </c>
      <c r="CW214">
        <f t="shared" si="196"/>
        <v>0</v>
      </c>
      <c r="CX214">
        <f t="shared" si="196"/>
        <v>0</v>
      </c>
      <c r="CY214">
        <f t="shared" si="197"/>
        <v>2697.0720000000001</v>
      </c>
      <c r="CZ214">
        <f t="shared" si="198"/>
        <v>385.29599999999999</v>
      </c>
      <c r="DC214" t="s">
        <v>3</v>
      </c>
      <c r="DD214" t="s">
        <v>188</v>
      </c>
      <c r="DE214" t="s">
        <v>188</v>
      </c>
      <c r="DF214" t="s">
        <v>188</v>
      </c>
      <c r="DG214" t="s">
        <v>188</v>
      </c>
      <c r="DH214" t="s">
        <v>3</v>
      </c>
      <c r="DI214" t="s">
        <v>188</v>
      </c>
      <c r="DJ214" t="s">
        <v>188</v>
      </c>
      <c r="DK214" t="s">
        <v>3</v>
      </c>
      <c r="DL214" t="s">
        <v>3</v>
      </c>
      <c r="DM214" t="s">
        <v>3</v>
      </c>
      <c r="DN214">
        <v>0</v>
      </c>
      <c r="DO214">
        <v>0</v>
      </c>
      <c r="DP214">
        <v>1</v>
      </c>
      <c r="DQ214">
        <v>1</v>
      </c>
      <c r="DU214">
        <v>16987630</v>
      </c>
      <c r="DV214" t="s">
        <v>19</v>
      </c>
      <c r="DW214" t="s">
        <v>19</v>
      </c>
      <c r="DX214">
        <v>1</v>
      </c>
      <c r="DZ214" t="s">
        <v>3</v>
      </c>
      <c r="EA214" t="s">
        <v>3</v>
      </c>
      <c r="EB214" t="s">
        <v>3</v>
      </c>
      <c r="EC214" t="s">
        <v>3</v>
      </c>
      <c r="EE214">
        <v>1441815344</v>
      </c>
      <c r="EF214">
        <v>1</v>
      </c>
      <c r="EG214" t="s">
        <v>21</v>
      </c>
      <c r="EH214">
        <v>0</v>
      </c>
      <c r="EI214" t="s">
        <v>3</v>
      </c>
      <c r="EJ214">
        <v>4</v>
      </c>
      <c r="EK214">
        <v>0</v>
      </c>
      <c r="EL214" t="s">
        <v>22</v>
      </c>
      <c r="EM214" t="s">
        <v>23</v>
      </c>
      <c r="EO214" t="s">
        <v>3</v>
      </c>
      <c r="EQ214">
        <v>1024</v>
      </c>
      <c r="ER214">
        <v>80.27</v>
      </c>
      <c r="ES214">
        <v>0</v>
      </c>
      <c r="ET214">
        <v>0</v>
      </c>
      <c r="EU214">
        <v>0</v>
      </c>
      <c r="EV214">
        <v>80.27</v>
      </c>
      <c r="EW214">
        <v>0.13</v>
      </c>
      <c r="EX214">
        <v>0</v>
      </c>
      <c r="EY214">
        <v>0</v>
      </c>
      <c r="FQ214">
        <v>0</v>
      </c>
      <c r="FR214">
        <f t="shared" si="199"/>
        <v>0</v>
      </c>
      <c r="FS214">
        <v>0</v>
      </c>
      <c r="FX214">
        <v>70</v>
      </c>
      <c r="FY214">
        <v>10</v>
      </c>
      <c r="GA214" t="s">
        <v>3</v>
      </c>
      <c r="GD214">
        <v>0</v>
      </c>
      <c r="GF214">
        <v>1539364299</v>
      </c>
      <c r="GG214">
        <v>2</v>
      </c>
      <c r="GH214">
        <v>1</v>
      </c>
      <c r="GI214">
        <v>-2</v>
      </c>
      <c r="GJ214">
        <v>0</v>
      </c>
      <c r="GK214">
        <f>ROUND(R214*(R12)/100,2)</f>
        <v>0</v>
      </c>
      <c r="GL214">
        <f t="shared" si="200"/>
        <v>0</v>
      </c>
      <c r="GM214">
        <f t="shared" si="201"/>
        <v>6935.33</v>
      </c>
      <c r="GN214">
        <f t="shared" si="202"/>
        <v>0</v>
      </c>
      <c r="GO214">
        <f t="shared" si="203"/>
        <v>0</v>
      </c>
      <c r="GP214">
        <f t="shared" si="204"/>
        <v>6935.33</v>
      </c>
      <c r="GR214">
        <v>0</v>
      </c>
      <c r="GS214">
        <v>3</v>
      </c>
      <c r="GT214">
        <v>0</v>
      </c>
      <c r="GU214" t="s">
        <v>3</v>
      </c>
      <c r="GV214">
        <f t="shared" si="205"/>
        <v>0</v>
      </c>
      <c r="GW214">
        <v>1</v>
      </c>
      <c r="GX214">
        <f t="shared" si="206"/>
        <v>0</v>
      </c>
      <c r="HA214">
        <v>0</v>
      </c>
      <c r="HB214">
        <v>0</v>
      </c>
      <c r="HC214">
        <f t="shared" si="207"/>
        <v>0</v>
      </c>
      <c r="HE214" t="s">
        <v>3</v>
      </c>
      <c r="HF214" t="s">
        <v>3</v>
      </c>
      <c r="HM214" t="s">
        <v>3</v>
      </c>
      <c r="HN214" t="s">
        <v>3</v>
      </c>
      <c r="HO214" t="s">
        <v>3</v>
      </c>
      <c r="HP214" t="s">
        <v>3</v>
      </c>
      <c r="HQ214" t="s">
        <v>3</v>
      </c>
      <c r="IK214">
        <v>0</v>
      </c>
    </row>
    <row r="215" spans="1:245" x14ac:dyDescent="0.2">
      <c r="A215">
        <v>17</v>
      </c>
      <c r="B215">
        <v>1</v>
      </c>
      <c r="D215">
        <f>ROW(EtalonRes!A98)</f>
        <v>98</v>
      </c>
      <c r="E215" t="s">
        <v>3</v>
      </c>
      <c r="F215" t="s">
        <v>208</v>
      </c>
      <c r="G215" t="s">
        <v>209</v>
      </c>
      <c r="H215" t="s">
        <v>26</v>
      </c>
      <c r="I215">
        <v>0.4</v>
      </c>
      <c r="J215">
        <v>0</v>
      </c>
      <c r="K215">
        <v>0.4</v>
      </c>
      <c r="O215">
        <f t="shared" si="177"/>
        <v>1630.18</v>
      </c>
      <c r="P215">
        <f t="shared" si="178"/>
        <v>0</v>
      </c>
      <c r="Q215">
        <f t="shared" si="179"/>
        <v>0</v>
      </c>
      <c r="R215">
        <f t="shared" si="180"/>
        <v>0</v>
      </c>
      <c r="S215">
        <f t="shared" si="181"/>
        <v>1630.18</v>
      </c>
      <c r="T215">
        <f t="shared" si="182"/>
        <v>0</v>
      </c>
      <c r="U215">
        <f t="shared" si="183"/>
        <v>2.6400000000000006</v>
      </c>
      <c r="V215">
        <f t="shared" si="184"/>
        <v>0</v>
      </c>
      <c r="W215">
        <f t="shared" si="185"/>
        <v>0</v>
      </c>
      <c r="X215">
        <f t="shared" si="186"/>
        <v>1141.1300000000001</v>
      </c>
      <c r="Y215">
        <f t="shared" si="186"/>
        <v>163.02000000000001</v>
      </c>
      <c r="AA215">
        <v>-1</v>
      </c>
      <c r="AB215">
        <f t="shared" si="187"/>
        <v>4075.44</v>
      </c>
      <c r="AC215">
        <f>ROUND(((ES215*12)),6)</f>
        <v>0</v>
      </c>
      <c r="AD215">
        <f>ROUND(((((ET215*12))-((EU215*12)))+AE215),6)</f>
        <v>0</v>
      </c>
      <c r="AE215">
        <f>ROUND(((EU215*12)),6)</f>
        <v>0</v>
      </c>
      <c r="AF215">
        <f>ROUND(((EV215*12)),6)</f>
        <v>4075.44</v>
      </c>
      <c r="AG215">
        <f t="shared" si="188"/>
        <v>0</v>
      </c>
      <c r="AH215">
        <f>((EW215*12))</f>
        <v>6.6000000000000005</v>
      </c>
      <c r="AI215">
        <f>((EX215*12))</f>
        <v>0</v>
      </c>
      <c r="AJ215">
        <f t="shared" si="189"/>
        <v>0</v>
      </c>
      <c r="AK215">
        <v>339.62</v>
      </c>
      <c r="AL215">
        <v>0</v>
      </c>
      <c r="AM215">
        <v>0</v>
      </c>
      <c r="AN215">
        <v>0</v>
      </c>
      <c r="AO215">
        <v>339.62</v>
      </c>
      <c r="AP215">
        <v>0</v>
      </c>
      <c r="AQ215">
        <v>0.55000000000000004</v>
      </c>
      <c r="AR215">
        <v>0</v>
      </c>
      <c r="AS215">
        <v>0</v>
      </c>
      <c r="AT215">
        <v>70</v>
      </c>
      <c r="AU215">
        <v>10</v>
      </c>
      <c r="AV215">
        <v>1</v>
      </c>
      <c r="AW215">
        <v>1</v>
      </c>
      <c r="AZ215">
        <v>1</v>
      </c>
      <c r="BA215">
        <v>1</v>
      </c>
      <c r="BB215">
        <v>1</v>
      </c>
      <c r="BC215">
        <v>1</v>
      </c>
      <c r="BD215" t="s">
        <v>3</v>
      </c>
      <c r="BE215" t="s">
        <v>3</v>
      </c>
      <c r="BF215" t="s">
        <v>3</v>
      </c>
      <c r="BG215" t="s">
        <v>3</v>
      </c>
      <c r="BH215">
        <v>0</v>
      </c>
      <c r="BI215">
        <v>4</v>
      </c>
      <c r="BJ215" t="s">
        <v>210</v>
      </c>
      <c r="BM215">
        <v>0</v>
      </c>
      <c r="BN215">
        <v>0</v>
      </c>
      <c r="BO215" t="s">
        <v>3</v>
      </c>
      <c r="BP215">
        <v>0</v>
      </c>
      <c r="BQ215">
        <v>1</v>
      </c>
      <c r="BR215">
        <v>0</v>
      </c>
      <c r="BS215">
        <v>1</v>
      </c>
      <c r="BT215">
        <v>1</v>
      </c>
      <c r="BU215">
        <v>1</v>
      </c>
      <c r="BV215">
        <v>1</v>
      </c>
      <c r="BW215">
        <v>1</v>
      </c>
      <c r="BX215">
        <v>1</v>
      </c>
      <c r="BY215" t="s">
        <v>3</v>
      </c>
      <c r="BZ215">
        <v>70</v>
      </c>
      <c r="CA215">
        <v>10</v>
      </c>
      <c r="CB215" t="s">
        <v>3</v>
      </c>
      <c r="CE215">
        <v>0</v>
      </c>
      <c r="CF215">
        <v>0</v>
      </c>
      <c r="CG215">
        <v>0</v>
      </c>
      <c r="CM215">
        <v>0</v>
      </c>
      <c r="CN215" t="s">
        <v>3</v>
      </c>
      <c r="CO215">
        <v>0</v>
      </c>
      <c r="CP215">
        <f t="shared" si="190"/>
        <v>1630.18</v>
      </c>
      <c r="CQ215">
        <f t="shared" si="191"/>
        <v>0</v>
      </c>
      <c r="CR215">
        <f>(((((ET215*12))*BB215-((EU215*12))*BS215)+AE215*BS215)*AV215)</f>
        <v>0</v>
      </c>
      <c r="CS215">
        <f t="shared" si="192"/>
        <v>0</v>
      </c>
      <c r="CT215">
        <f t="shared" si="193"/>
        <v>4075.44</v>
      </c>
      <c r="CU215">
        <f t="shared" si="194"/>
        <v>0</v>
      </c>
      <c r="CV215">
        <f t="shared" si="195"/>
        <v>6.6000000000000005</v>
      </c>
      <c r="CW215">
        <f t="shared" si="196"/>
        <v>0</v>
      </c>
      <c r="CX215">
        <f t="shared" si="196"/>
        <v>0</v>
      </c>
      <c r="CY215">
        <f t="shared" si="197"/>
        <v>1141.126</v>
      </c>
      <c r="CZ215">
        <f t="shared" si="198"/>
        <v>163.018</v>
      </c>
      <c r="DC215" t="s">
        <v>3</v>
      </c>
      <c r="DD215" t="s">
        <v>211</v>
      </c>
      <c r="DE215" t="s">
        <v>211</v>
      </c>
      <c r="DF215" t="s">
        <v>211</v>
      </c>
      <c r="DG215" t="s">
        <v>211</v>
      </c>
      <c r="DH215" t="s">
        <v>3</v>
      </c>
      <c r="DI215" t="s">
        <v>211</v>
      </c>
      <c r="DJ215" t="s">
        <v>211</v>
      </c>
      <c r="DK215" t="s">
        <v>3</v>
      </c>
      <c r="DL215" t="s">
        <v>3</v>
      </c>
      <c r="DM215" t="s">
        <v>3</v>
      </c>
      <c r="DN215">
        <v>0</v>
      </c>
      <c r="DO215">
        <v>0</v>
      </c>
      <c r="DP215">
        <v>1</v>
      </c>
      <c r="DQ215">
        <v>1</v>
      </c>
      <c r="DU215">
        <v>16987630</v>
      </c>
      <c r="DV215" t="s">
        <v>26</v>
      </c>
      <c r="DW215" t="s">
        <v>26</v>
      </c>
      <c r="DX215">
        <v>10</v>
      </c>
      <c r="DZ215" t="s">
        <v>3</v>
      </c>
      <c r="EA215" t="s">
        <v>3</v>
      </c>
      <c r="EB215" t="s">
        <v>3</v>
      </c>
      <c r="EC215" t="s">
        <v>3</v>
      </c>
      <c r="EE215">
        <v>1441815344</v>
      </c>
      <c r="EF215">
        <v>1</v>
      </c>
      <c r="EG215" t="s">
        <v>21</v>
      </c>
      <c r="EH215">
        <v>0</v>
      </c>
      <c r="EI215" t="s">
        <v>3</v>
      </c>
      <c r="EJ215">
        <v>4</v>
      </c>
      <c r="EK215">
        <v>0</v>
      </c>
      <c r="EL215" t="s">
        <v>22</v>
      </c>
      <c r="EM215" t="s">
        <v>23</v>
      </c>
      <c r="EO215" t="s">
        <v>3</v>
      </c>
      <c r="EQ215">
        <v>1024</v>
      </c>
      <c r="ER215">
        <v>339.62</v>
      </c>
      <c r="ES215">
        <v>0</v>
      </c>
      <c r="ET215">
        <v>0</v>
      </c>
      <c r="EU215">
        <v>0</v>
      </c>
      <c r="EV215">
        <v>339.62</v>
      </c>
      <c r="EW215">
        <v>0.55000000000000004</v>
      </c>
      <c r="EX215">
        <v>0</v>
      </c>
      <c r="EY215">
        <v>0</v>
      </c>
      <c r="FQ215">
        <v>0</v>
      </c>
      <c r="FR215">
        <f t="shared" si="199"/>
        <v>0</v>
      </c>
      <c r="FS215">
        <v>0</v>
      </c>
      <c r="FX215">
        <v>70</v>
      </c>
      <c r="FY215">
        <v>10</v>
      </c>
      <c r="GA215" t="s">
        <v>3</v>
      </c>
      <c r="GD215">
        <v>0</v>
      </c>
      <c r="GF215">
        <v>-1011650478</v>
      </c>
      <c r="GG215">
        <v>2</v>
      </c>
      <c r="GH215">
        <v>1</v>
      </c>
      <c r="GI215">
        <v>-2</v>
      </c>
      <c r="GJ215">
        <v>0</v>
      </c>
      <c r="GK215">
        <f>ROUND(R215*(R12)/100,2)</f>
        <v>0</v>
      </c>
      <c r="GL215">
        <f t="shared" si="200"/>
        <v>0</v>
      </c>
      <c r="GM215">
        <f t="shared" si="201"/>
        <v>2934.33</v>
      </c>
      <c r="GN215">
        <f t="shared" si="202"/>
        <v>0</v>
      </c>
      <c r="GO215">
        <f t="shared" si="203"/>
        <v>0</v>
      </c>
      <c r="GP215">
        <f t="shared" si="204"/>
        <v>2934.33</v>
      </c>
      <c r="GR215">
        <v>0</v>
      </c>
      <c r="GS215">
        <v>3</v>
      </c>
      <c r="GT215">
        <v>0</v>
      </c>
      <c r="GU215" t="s">
        <v>3</v>
      </c>
      <c r="GV215">
        <f t="shared" si="205"/>
        <v>0</v>
      </c>
      <c r="GW215">
        <v>1</v>
      </c>
      <c r="GX215">
        <f t="shared" si="206"/>
        <v>0</v>
      </c>
      <c r="HA215">
        <v>0</v>
      </c>
      <c r="HB215">
        <v>0</v>
      </c>
      <c r="HC215">
        <f t="shared" si="207"/>
        <v>0</v>
      </c>
      <c r="HE215" t="s">
        <v>3</v>
      </c>
      <c r="HF215" t="s">
        <v>3</v>
      </c>
      <c r="HM215" t="s">
        <v>3</v>
      </c>
      <c r="HN215" t="s">
        <v>3</v>
      </c>
      <c r="HO215" t="s">
        <v>3</v>
      </c>
      <c r="HP215" t="s">
        <v>3</v>
      </c>
      <c r="HQ215" t="s">
        <v>3</v>
      </c>
      <c r="IK215">
        <v>0</v>
      </c>
    </row>
    <row r="216" spans="1:245" x14ac:dyDescent="0.2">
      <c r="A216">
        <v>17</v>
      </c>
      <c r="B216">
        <v>1</v>
      </c>
      <c r="D216">
        <f>ROW(EtalonRes!A99)</f>
        <v>99</v>
      </c>
      <c r="E216" t="s">
        <v>3</v>
      </c>
      <c r="F216" t="s">
        <v>212</v>
      </c>
      <c r="G216" t="s">
        <v>213</v>
      </c>
      <c r="H216" t="s">
        <v>26</v>
      </c>
      <c r="I216">
        <f>ROUND((20+4)/10,9)</f>
        <v>2.4</v>
      </c>
      <c r="J216">
        <v>0</v>
      </c>
      <c r="K216">
        <f>ROUND((20+4)/10,9)</f>
        <v>2.4</v>
      </c>
      <c r="O216">
        <f t="shared" si="177"/>
        <v>4327.3900000000003</v>
      </c>
      <c r="P216">
        <f t="shared" si="178"/>
        <v>0</v>
      </c>
      <c r="Q216">
        <f t="shared" si="179"/>
        <v>0</v>
      </c>
      <c r="R216">
        <f t="shared" si="180"/>
        <v>0</v>
      </c>
      <c r="S216">
        <f t="shared" si="181"/>
        <v>4327.3900000000003</v>
      </c>
      <c r="T216">
        <f t="shared" si="182"/>
        <v>0</v>
      </c>
      <c r="U216">
        <f t="shared" si="183"/>
        <v>7.008</v>
      </c>
      <c r="V216">
        <f t="shared" si="184"/>
        <v>0</v>
      </c>
      <c r="W216">
        <f t="shared" si="185"/>
        <v>0</v>
      </c>
      <c r="X216">
        <f t="shared" si="186"/>
        <v>3029.17</v>
      </c>
      <c r="Y216">
        <f t="shared" si="186"/>
        <v>432.74</v>
      </c>
      <c r="AA216">
        <v>-1</v>
      </c>
      <c r="AB216">
        <f t="shared" si="187"/>
        <v>1803.08</v>
      </c>
      <c r="AC216">
        <f>ROUND(((ES216*4)),6)</f>
        <v>0</v>
      </c>
      <c r="AD216">
        <f>ROUND(((((ET216*4))-((EU216*4)))+AE216),6)</f>
        <v>0</v>
      </c>
      <c r="AE216">
        <f>ROUND(((EU216*4)),6)</f>
        <v>0</v>
      </c>
      <c r="AF216">
        <f>ROUND(((EV216*4)),6)</f>
        <v>1803.08</v>
      </c>
      <c r="AG216">
        <f t="shared" si="188"/>
        <v>0</v>
      </c>
      <c r="AH216">
        <f>((EW216*4))</f>
        <v>2.92</v>
      </c>
      <c r="AI216">
        <f>((EX216*4))</f>
        <v>0</v>
      </c>
      <c r="AJ216">
        <f t="shared" si="189"/>
        <v>0</v>
      </c>
      <c r="AK216">
        <v>450.77</v>
      </c>
      <c r="AL216">
        <v>0</v>
      </c>
      <c r="AM216">
        <v>0</v>
      </c>
      <c r="AN216">
        <v>0</v>
      </c>
      <c r="AO216">
        <v>450.77</v>
      </c>
      <c r="AP216">
        <v>0</v>
      </c>
      <c r="AQ216">
        <v>0.73</v>
      </c>
      <c r="AR216">
        <v>0</v>
      </c>
      <c r="AS216">
        <v>0</v>
      </c>
      <c r="AT216">
        <v>70</v>
      </c>
      <c r="AU216">
        <v>10</v>
      </c>
      <c r="AV216">
        <v>1</v>
      </c>
      <c r="AW216">
        <v>1</v>
      </c>
      <c r="AZ216">
        <v>1</v>
      </c>
      <c r="BA216">
        <v>1</v>
      </c>
      <c r="BB216">
        <v>1</v>
      </c>
      <c r="BC216">
        <v>1</v>
      </c>
      <c r="BD216" t="s">
        <v>3</v>
      </c>
      <c r="BE216" t="s">
        <v>3</v>
      </c>
      <c r="BF216" t="s">
        <v>3</v>
      </c>
      <c r="BG216" t="s">
        <v>3</v>
      </c>
      <c r="BH216">
        <v>0</v>
      </c>
      <c r="BI216">
        <v>4</v>
      </c>
      <c r="BJ216" t="s">
        <v>214</v>
      </c>
      <c r="BM216">
        <v>0</v>
      </c>
      <c r="BN216">
        <v>0</v>
      </c>
      <c r="BO216" t="s">
        <v>3</v>
      </c>
      <c r="BP216">
        <v>0</v>
      </c>
      <c r="BQ216">
        <v>1</v>
      </c>
      <c r="BR216">
        <v>0</v>
      </c>
      <c r="BS216">
        <v>1</v>
      </c>
      <c r="BT216">
        <v>1</v>
      </c>
      <c r="BU216">
        <v>1</v>
      </c>
      <c r="BV216">
        <v>1</v>
      </c>
      <c r="BW216">
        <v>1</v>
      </c>
      <c r="BX216">
        <v>1</v>
      </c>
      <c r="BY216" t="s">
        <v>3</v>
      </c>
      <c r="BZ216">
        <v>70</v>
      </c>
      <c r="CA216">
        <v>10</v>
      </c>
      <c r="CB216" t="s">
        <v>3</v>
      </c>
      <c r="CE216">
        <v>0</v>
      </c>
      <c r="CF216">
        <v>0</v>
      </c>
      <c r="CG216">
        <v>0</v>
      </c>
      <c r="CM216">
        <v>0</v>
      </c>
      <c r="CN216" t="s">
        <v>3</v>
      </c>
      <c r="CO216">
        <v>0</v>
      </c>
      <c r="CP216">
        <f t="shared" si="190"/>
        <v>4327.3900000000003</v>
      </c>
      <c r="CQ216">
        <f t="shared" si="191"/>
        <v>0</v>
      </c>
      <c r="CR216">
        <f>(((((ET216*4))*BB216-((EU216*4))*BS216)+AE216*BS216)*AV216)</f>
        <v>0</v>
      </c>
      <c r="CS216">
        <f t="shared" si="192"/>
        <v>0</v>
      </c>
      <c r="CT216">
        <f t="shared" si="193"/>
        <v>1803.08</v>
      </c>
      <c r="CU216">
        <f t="shared" si="194"/>
        <v>0</v>
      </c>
      <c r="CV216">
        <f t="shared" si="195"/>
        <v>2.92</v>
      </c>
      <c r="CW216">
        <f t="shared" si="196"/>
        <v>0</v>
      </c>
      <c r="CX216">
        <f t="shared" si="196"/>
        <v>0</v>
      </c>
      <c r="CY216">
        <f t="shared" si="197"/>
        <v>3029.1730000000007</v>
      </c>
      <c r="CZ216">
        <f t="shared" si="198"/>
        <v>432.73900000000003</v>
      </c>
      <c r="DC216" t="s">
        <v>3</v>
      </c>
      <c r="DD216" t="s">
        <v>188</v>
      </c>
      <c r="DE216" t="s">
        <v>188</v>
      </c>
      <c r="DF216" t="s">
        <v>188</v>
      </c>
      <c r="DG216" t="s">
        <v>188</v>
      </c>
      <c r="DH216" t="s">
        <v>3</v>
      </c>
      <c r="DI216" t="s">
        <v>188</v>
      </c>
      <c r="DJ216" t="s">
        <v>188</v>
      </c>
      <c r="DK216" t="s">
        <v>3</v>
      </c>
      <c r="DL216" t="s">
        <v>3</v>
      </c>
      <c r="DM216" t="s">
        <v>3</v>
      </c>
      <c r="DN216">
        <v>0</v>
      </c>
      <c r="DO216">
        <v>0</v>
      </c>
      <c r="DP216">
        <v>1</v>
      </c>
      <c r="DQ216">
        <v>1</v>
      </c>
      <c r="DU216">
        <v>16987630</v>
      </c>
      <c r="DV216" t="s">
        <v>26</v>
      </c>
      <c r="DW216" t="s">
        <v>26</v>
      </c>
      <c r="DX216">
        <v>10</v>
      </c>
      <c r="DZ216" t="s">
        <v>3</v>
      </c>
      <c r="EA216" t="s">
        <v>3</v>
      </c>
      <c r="EB216" t="s">
        <v>3</v>
      </c>
      <c r="EC216" t="s">
        <v>3</v>
      </c>
      <c r="EE216">
        <v>1441815344</v>
      </c>
      <c r="EF216">
        <v>1</v>
      </c>
      <c r="EG216" t="s">
        <v>21</v>
      </c>
      <c r="EH216">
        <v>0</v>
      </c>
      <c r="EI216" t="s">
        <v>3</v>
      </c>
      <c r="EJ216">
        <v>4</v>
      </c>
      <c r="EK216">
        <v>0</v>
      </c>
      <c r="EL216" t="s">
        <v>22</v>
      </c>
      <c r="EM216" t="s">
        <v>23</v>
      </c>
      <c r="EO216" t="s">
        <v>3</v>
      </c>
      <c r="EQ216">
        <v>1024</v>
      </c>
      <c r="ER216">
        <v>450.77</v>
      </c>
      <c r="ES216">
        <v>0</v>
      </c>
      <c r="ET216">
        <v>0</v>
      </c>
      <c r="EU216">
        <v>0</v>
      </c>
      <c r="EV216">
        <v>450.77</v>
      </c>
      <c r="EW216">
        <v>0.73</v>
      </c>
      <c r="EX216">
        <v>0</v>
      </c>
      <c r="EY216">
        <v>0</v>
      </c>
      <c r="FQ216">
        <v>0</v>
      </c>
      <c r="FR216">
        <f t="shared" si="199"/>
        <v>0</v>
      </c>
      <c r="FS216">
        <v>0</v>
      </c>
      <c r="FX216">
        <v>70</v>
      </c>
      <c r="FY216">
        <v>10</v>
      </c>
      <c r="GA216" t="s">
        <v>3</v>
      </c>
      <c r="GD216">
        <v>0</v>
      </c>
      <c r="GF216">
        <v>-350537421</v>
      </c>
      <c r="GG216">
        <v>2</v>
      </c>
      <c r="GH216">
        <v>1</v>
      </c>
      <c r="GI216">
        <v>-2</v>
      </c>
      <c r="GJ216">
        <v>0</v>
      </c>
      <c r="GK216">
        <f>ROUND(R216*(R12)/100,2)</f>
        <v>0</v>
      </c>
      <c r="GL216">
        <f t="shared" si="200"/>
        <v>0</v>
      </c>
      <c r="GM216">
        <f t="shared" si="201"/>
        <v>7789.3</v>
      </c>
      <c r="GN216">
        <f t="shared" si="202"/>
        <v>0</v>
      </c>
      <c r="GO216">
        <f t="shared" si="203"/>
        <v>0</v>
      </c>
      <c r="GP216">
        <f t="shared" si="204"/>
        <v>7789.3</v>
      </c>
      <c r="GR216">
        <v>0</v>
      </c>
      <c r="GS216">
        <v>3</v>
      </c>
      <c r="GT216">
        <v>0</v>
      </c>
      <c r="GU216" t="s">
        <v>3</v>
      </c>
      <c r="GV216">
        <f t="shared" si="205"/>
        <v>0</v>
      </c>
      <c r="GW216">
        <v>1</v>
      </c>
      <c r="GX216">
        <f t="shared" si="206"/>
        <v>0</v>
      </c>
      <c r="HA216">
        <v>0</v>
      </c>
      <c r="HB216">
        <v>0</v>
      </c>
      <c r="HC216">
        <f t="shared" si="207"/>
        <v>0</v>
      </c>
      <c r="HE216" t="s">
        <v>3</v>
      </c>
      <c r="HF216" t="s">
        <v>3</v>
      </c>
      <c r="HM216" t="s">
        <v>3</v>
      </c>
      <c r="HN216" t="s">
        <v>3</v>
      </c>
      <c r="HO216" t="s">
        <v>3</v>
      </c>
      <c r="HP216" t="s">
        <v>3</v>
      </c>
      <c r="HQ216" t="s">
        <v>3</v>
      </c>
      <c r="IK216">
        <v>0</v>
      </c>
    </row>
    <row r="217" spans="1:245" x14ac:dyDescent="0.2">
      <c r="A217">
        <v>19</v>
      </c>
      <c r="B217">
        <v>1</v>
      </c>
      <c r="F217" t="s">
        <v>3</v>
      </c>
      <c r="G217" t="s">
        <v>215</v>
      </c>
      <c r="H217" t="s">
        <v>3</v>
      </c>
      <c r="AA217">
        <v>1</v>
      </c>
      <c r="IK217">
        <v>0</v>
      </c>
    </row>
    <row r="218" spans="1:245" x14ac:dyDescent="0.2">
      <c r="A218">
        <v>17</v>
      </c>
      <c r="B218">
        <v>1</v>
      </c>
      <c r="D218">
        <f>ROW(EtalonRes!A100)</f>
        <v>100</v>
      </c>
      <c r="E218" t="s">
        <v>3</v>
      </c>
      <c r="F218" t="s">
        <v>216</v>
      </c>
      <c r="G218" t="s">
        <v>217</v>
      </c>
      <c r="H218" t="s">
        <v>26</v>
      </c>
      <c r="I218">
        <f>ROUND((22+2)/10,9)</f>
        <v>2.4</v>
      </c>
      <c r="J218">
        <v>0</v>
      </c>
      <c r="K218">
        <f>ROUND((22+2)/10,9)</f>
        <v>2.4</v>
      </c>
      <c r="O218">
        <f t="shared" ref="O218:O224" si="210">ROUND(CP218,2)</f>
        <v>31744.03</v>
      </c>
      <c r="P218">
        <f t="shared" ref="P218:P224" si="211">ROUND(CQ218*I218,2)</f>
        <v>0</v>
      </c>
      <c r="Q218">
        <f t="shared" ref="Q218:Q224" si="212">ROUND(CR218*I218,2)</f>
        <v>0</v>
      </c>
      <c r="R218">
        <f t="shared" ref="R218:R224" si="213">ROUND(CS218*I218,2)</f>
        <v>0</v>
      </c>
      <c r="S218">
        <f t="shared" ref="S218:S224" si="214">ROUND(CT218*I218,2)</f>
        <v>31744.03</v>
      </c>
      <c r="T218">
        <f t="shared" ref="T218:T224" si="215">ROUND(CU218*I218,2)</f>
        <v>0</v>
      </c>
      <c r="U218">
        <f t="shared" ref="U218:U224" si="216">CV218*I218</f>
        <v>51.408000000000001</v>
      </c>
      <c r="V218">
        <f t="shared" ref="V218:V224" si="217">CW218*I218</f>
        <v>0</v>
      </c>
      <c r="W218">
        <f t="shared" ref="W218:W224" si="218">ROUND(CX218*I218,2)</f>
        <v>0</v>
      </c>
      <c r="X218">
        <f t="shared" ref="X218:Y224" si="219">ROUND(CY218,2)</f>
        <v>22220.82</v>
      </c>
      <c r="Y218">
        <f t="shared" si="219"/>
        <v>3174.4</v>
      </c>
      <c r="AA218">
        <v>-1</v>
      </c>
      <c r="AB218">
        <f t="shared" ref="AB218:AB224" si="220">ROUND((AC218+AD218+AF218),6)</f>
        <v>13226.68</v>
      </c>
      <c r="AC218">
        <f>ROUND(((ES218*17)),6)</f>
        <v>0</v>
      </c>
      <c r="AD218">
        <f>ROUND(((((ET218*17))-((EU218*17)))+AE218),6)</f>
        <v>0</v>
      </c>
      <c r="AE218">
        <f>ROUND(((EU218*17)),6)</f>
        <v>0</v>
      </c>
      <c r="AF218">
        <f>ROUND(((EV218*17)),6)</f>
        <v>13226.68</v>
      </c>
      <c r="AG218">
        <f t="shared" ref="AG218:AG224" si="221">ROUND((AP218),6)</f>
        <v>0</v>
      </c>
      <c r="AH218">
        <f>((EW218*17))</f>
        <v>21.42</v>
      </c>
      <c r="AI218">
        <f>((EX218*17))</f>
        <v>0</v>
      </c>
      <c r="AJ218">
        <f t="shared" ref="AJ218:AJ224" si="222">(AS218)</f>
        <v>0</v>
      </c>
      <c r="AK218">
        <v>778.04</v>
      </c>
      <c r="AL218">
        <v>0</v>
      </c>
      <c r="AM218">
        <v>0</v>
      </c>
      <c r="AN218">
        <v>0</v>
      </c>
      <c r="AO218">
        <v>778.04</v>
      </c>
      <c r="AP218">
        <v>0</v>
      </c>
      <c r="AQ218">
        <v>1.26</v>
      </c>
      <c r="AR218">
        <v>0</v>
      </c>
      <c r="AS218">
        <v>0</v>
      </c>
      <c r="AT218">
        <v>70</v>
      </c>
      <c r="AU218">
        <v>10</v>
      </c>
      <c r="AV218">
        <v>1</v>
      </c>
      <c r="AW218">
        <v>1</v>
      </c>
      <c r="AZ218">
        <v>1</v>
      </c>
      <c r="BA218">
        <v>1</v>
      </c>
      <c r="BB218">
        <v>1</v>
      </c>
      <c r="BC218">
        <v>1</v>
      </c>
      <c r="BD218" t="s">
        <v>3</v>
      </c>
      <c r="BE218" t="s">
        <v>3</v>
      </c>
      <c r="BF218" t="s">
        <v>3</v>
      </c>
      <c r="BG218" t="s">
        <v>3</v>
      </c>
      <c r="BH218">
        <v>0</v>
      </c>
      <c r="BI218">
        <v>4</v>
      </c>
      <c r="BJ218" t="s">
        <v>218</v>
      </c>
      <c r="BM218">
        <v>0</v>
      </c>
      <c r="BN218">
        <v>0</v>
      </c>
      <c r="BO218" t="s">
        <v>3</v>
      </c>
      <c r="BP218">
        <v>0</v>
      </c>
      <c r="BQ218">
        <v>1</v>
      </c>
      <c r="BR218">
        <v>0</v>
      </c>
      <c r="BS218">
        <v>1</v>
      </c>
      <c r="BT218">
        <v>1</v>
      </c>
      <c r="BU218">
        <v>1</v>
      </c>
      <c r="BV218">
        <v>1</v>
      </c>
      <c r="BW218">
        <v>1</v>
      </c>
      <c r="BX218">
        <v>1</v>
      </c>
      <c r="BY218" t="s">
        <v>3</v>
      </c>
      <c r="BZ218">
        <v>70</v>
      </c>
      <c r="CA218">
        <v>10</v>
      </c>
      <c r="CB218" t="s">
        <v>3</v>
      </c>
      <c r="CE218">
        <v>0</v>
      </c>
      <c r="CF218">
        <v>0</v>
      </c>
      <c r="CG218">
        <v>0</v>
      </c>
      <c r="CM218">
        <v>0</v>
      </c>
      <c r="CN218" t="s">
        <v>3</v>
      </c>
      <c r="CO218">
        <v>0</v>
      </c>
      <c r="CP218">
        <f t="shared" ref="CP218:CP224" si="223">(P218+Q218+S218)</f>
        <v>31744.03</v>
      </c>
      <c r="CQ218">
        <f t="shared" ref="CQ218:CQ224" si="224">(AC218*BC218*AW218)</f>
        <v>0</v>
      </c>
      <c r="CR218">
        <f>(((((ET218*17))*BB218-((EU218*17))*BS218)+AE218*BS218)*AV218)</f>
        <v>0</v>
      </c>
      <c r="CS218">
        <f t="shared" ref="CS218:CS224" si="225">(AE218*BS218*AV218)</f>
        <v>0</v>
      </c>
      <c r="CT218">
        <f t="shared" ref="CT218:CT224" si="226">(AF218*BA218*AV218)</f>
        <v>13226.68</v>
      </c>
      <c r="CU218">
        <f t="shared" ref="CU218:CU224" si="227">AG218</f>
        <v>0</v>
      </c>
      <c r="CV218">
        <f t="shared" ref="CV218:CV224" si="228">(AH218*AV218)</f>
        <v>21.42</v>
      </c>
      <c r="CW218">
        <f t="shared" ref="CW218:CX224" si="229">AI218</f>
        <v>0</v>
      </c>
      <c r="CX218">
        <f t="shared" si="229"/>
        <v>0</v>
      </c>
      <c r="CY218">
        <f t="shared" ref="CY218:CY224" si="230">((S218*BZ218)/100)</f>
        <v>22220.821</v>
      </c>
      <c r="CZ218">
        <f t="shared" ref="CZ218:CZ224" si="231">((S218*CA218)/100)</f>
        <v>3174.4029999999998</v>
      </c>
      <c r="DC218" t="s">
        <v>3</v>
      </c>
      <c r="DD218" t="s">
        <v>219</v>
      </c>
      <c r="DE218" t="s">
        <v>219</v>
      </c>
      <c r="DF218" t="s">
        <v>219</v>
      </c>
      <c r="DG218" t="s">
        <v>219</v>
      </c>
      <c r="DH218" t="s">
        <v>3</v>
      </c>
      <c r="DI218" t="s">
        <v>219</v>
      </c>
      <c r="DJ218" t="s">
        <v>219</v>
      </c>
      <c r="DK218" t="s">
        <v>3</v>
      </c>
      <c r="DL218" t="s">
        <v>3</v>
      </c>
      <c r="DM218" t="s">
        <v>3</v>
      </c>
      <c r="DN218">
        <v>0</v>
      </c>
      <c r="DO218">
        <v>0</v>
      </c>
      <c r="DP218">
        <v>1</v>
      </c>
      <c r="DQ218">
        <v>1</v>
      </c>
      <c r="DU218">
        <v>16987630</v>
      </c>
      <c r="DV218" t="s">
        <v>26</v>
      </c>
      <c r="DW218" t="s">
        <v>26</v>
      </c>
      <c r="DX218">
        <v>10</v>
      </c>
      <c r="DZ218" t="s">
        <v>3</v>
      </c>
      <c r="EA218" t="s">
        <v>3</v>
      </c>
      <c r="EB218" t="s">
        <v>3</v>
      </c>
      <c r="EC218" t="s">
        <v>3</v>
      </c>
      <c r="EE218">
        <v>1441815344</v>
      </c>
      <c r="EF218">
        <v>1</v>
      </c>
      <c r="EG218" t="s">
        <v>21</v>
      </c>
      <c r="EH218">
        <v>0</v>
      </c>
      <c r="EI218" t="s">
        <v>3</v>
      </c>
      <c r="EJ218">
        <v>4</v>
      </c>
      <c r="EK218">
        <v>0</v>
      </c>
      <c r="EL218" t="s">
        <v>22</v>
      </c>
      <c r="EM218" t="s">
        <v>23</v>
      </c>
      <c r="EO218" t="s">
        <v>3</v>
      </c>
      <c r="EQ218">
        <v>1024</v>
      </c>
      <c r="ER218">
        <v>778.04</v>
      </c>
      <c r="ES218">
        <v>0</v>
      </c>
      <c r="ET218">
        <v>0</v>
      </c>
      <c r="EU218">
        <v>0</v>
      </c>
      <c r="EV218">
        <v>778.04</v>
      </c>
      <c r="EW218">
        <v>1.26</v>
      </c>
      <c r="EX218">
        <v>0</v>
      </c>
      <c r="EY218">
        <v>0</v>
      </c>
      <c r="FQ218">
        <v>0</v>
      </c>
      <c r="FR218">
        <f t="shared" ref="FR218:FR224" si="232">ROUND(IF(BI218=3,GM218,0),2)</f>
        <v>0</v>
      </c>
      <c r="FS218">
        <v>0</v>
      </c>
      <c r="FX218">
        <v>70</v>
      </c>
      <c r="FY218">
        <v>10</v>
      </c>
      <c r="GA218" t="s">
        <v>3</v>
      </c>
      <c r="GD218">
        <v>0</v>
      </c>
      <c r="GF218">
        <v>1084928283</v>
      </c>
      <c r="GG218">
        <v>2</v>
      </c>
      <c r="GH218">
        <v>1</v>
      </c>
      <c r="GI218">
        <v>-2</v>
      </c>
      <c r="GJ218">
        <v>0</v>
      </c>
      <c r="GK218">
        <f>ROUND(R218*(R12)/100,2)</f>
        <v>0</v>
      </c>
      <c r="GL218">
        <f t="shared" ref="GL218:GL224" si="233">ROUND(IF(AND(BH218=3,BI218=3,FS218&lt;&gt;0),P218,0),2)</f>
        <v>0</v>
      </c>
      <c r="GM218">
        <f t="shared" ref="GM218:GM224" si="234">ROUND(O218+X218+Y218+GK218,2)+GX218</f>
        <v>57139.25</v>
      </c>
      <c r="GN218">
        <f t="shared" ref="GN218:GN224" si="235">IF(OR(BI218=0,BI218=1),GM218-GX218,0)</f>
        <v>0</v>
      </c>
      <c r="GO218">
        <f t="shared" ref="GO218:GO224" si="236">IF(BI218=2,GM218-GX218,0)</f>
        <v>0</v>
      </c>
      <c r="GP218">
        <f t="shared" ref="GP218:GP224" si="237">IF(BI218=4,GM218-GX218,0)</f>
        <v>57139.25</v>
      </c>
      <c r="GR218">
        <v>0</v>
      </c>
      <c r="GS218">
        <v>3</v>
      </c>
      <c r="GT218">
        <v>0</v>
      </c>
      <c r="GU218" t="s">
        <v>3</v>
      </c>
      <c r="GV218">
        <f t="shared" ref="GV218:GV224" si="238">ROUND((GT218),6)</f>
        <v>0</v>
      </c>
      <c r="GW218">
        <v>1</v>
      </c>
      <c r="GX218">
        <f t="shared" ref="GX218:GX224" si="239">ROUND(HC218*I218,2)</f>
        <v>0</v>
      </c>
      <c r="HA218">
        <v>0</v>
      </c>
      <c r="HB218">
        <v>0</v>
      </c>
      <c r="HC218">
        <f t="shared" ref="HC218:HC224" si="240">GV218*GW218</f>
        <v>0</v>
      </c>
      <c r="HE218" t="s">
        <v>3</v>
      </c>
      <c r="HF218" t="s">
        <v>3</v>
      </c>
      <c r="HM218" t="s">
        <v>3</v>
      </c>
      <c r="HN218" t="s">
        <v>3</v>
      </c>
      <c r="HO218" t="s">
        <v>3</v>
      </c>
      <c r="HP218" t="s">
        <v>3</v>
      </c>
      <c r="HQ218" t="s">
        <v>3</v>
      </c>
      <c r="IK218">
        <v>0</v>
      </c>
    </row>
    <row r="219" spans="1:245" x14ac:dyDescent="0.2">
      <c r="A219">
        <v>17</v>
      </c>
      <c r="B219">
        <v>1</v>
      </c>
      <c r="C219">
        <f>ROW(SmtRes!A28)</f>
        <v>28</v>
      </c>
      <c r="D219">
        <f>ROW(EtalonRes!A101)</f>
        <v>101</v>
      </c>
      <c r="E219" t="s">
        <v>3</v>
      </c>
      <c r="F219" t="s">
        <v>220</v>
      </c>
      <c r="G219" t="s">
        <v>221</v>
      </c>
      <c r="H219" t="s">
        <v>26</v>
      </c>
      <c r="I219">
        <f>ROUND((34+2+5-24)/10,9)</f>
        <v>1.7</v>
      </c>
      <c r="J219">
        <v>0</v>
      </c>
      <c r="K219">
        <f>ROUND((34+2+5-24)/10,9)</f>
        <v>1.7</v>
      </c>
      <c r="O219">
        <f t="shared" si="210"/>
        <v>4818.21</v>
      </c>
      <c r="P219">
        <f t="shared" si="211"/>
        <v>0</v>
      </c>
      <c r="Q219">
        <f t="shared" si="212"/>
        <v>0</v>
      </c>
      <c r="R219">
        <f t="shared" si="213"/>
        <v>0</v>
      </c>
      <c r="S219">
        <f t="shared" si="214"/>
        <v>4818.21</v>
      </c>
      <c r="T219">
        <f t="shared" si="215"/>
        <v>0</v>
      </c>
      <c r="U219">
        <f t="shared" si="216"/>
        <v>7.8029999999999999</v>
      </c>
      <c r="V219">
        <f t="shared" si="217"/>
        <v>0</v>
      </c>
      <c r="W219">
        <f t="shared" si="218"/>
        <v>0</v>
      </c>
      <c r="X219">
        <f t="shared" si="219"/>
        <v>3372.75</v>
      </c>
      <c r="Y219">
        <f t="shared" si="219"/>
        <v>481.82</v>
      </c>
      <c r="AA219">
        <v>-1</v>
      </c>
      <c r="AB219">
        <f t="shared" si="220"/>
        <v>2834.24</v>
      </c>
      <c r="AC219">
        <f>ROUND(((ES219*17)),6)</f>
        <v>0</v>
      </c>
      <c r="AD219">
        <f>ROUND(((((ET219*17))-((EU219*17)))+AE219),6)</f>
        <v>0</v>
      </c>
      <c r="AE219">
        <f>ROUND(((EU219*17)),6)</f>
        <v>0</v>
      </c>
      <c r="AF219">
        <f>ROUND(((EV219*17)),6)</f>
        <v>2834.24</v>
      </c>
      <c r="AG219">
        <f t="shared" si="221"/>
        <v>0</v>
      </c>
      <c r="AH219">
        <f>((EW219*17))</f>
        <v>4.59</v>
      </c>
      <c r="AI219">
        <f>((EX219*17))</f>
        <v>0</v>
      </c>
      <c r="AJ219">
        <f t="shared" si="222"/>
        <v>0</v>
      </c>
      <c r="AK219">
        <v>166.72</v>
      </c>
      <c r="AL219">
        <v>0</v>
      </c>
      <c r="AM219">
        <v>0</v>
      </c>
      <c r="AN219">
        <v>0</v>
      </c>
      <c r="AO219">
        <v>166.72</v>
      </c>
      <c r="AP219">
        <v>0</v>
      </c>
      <c r="AQ219">
        <v>0.27</v>
      </c>
      <c r="AR219">
        <v>0</v>
      </c>
      <c r="AS219">
        <v>0</v>
      </c>
      <c r="AT219">
        <v>70</v>
      </c>
      <c r="AU219">
        <v>10</v>
      </c>
      <c r="AV219">
        <v>1</v>
      </c>
      <c r="AW219">
        <v>1</v>
      </c>
      <c r="AZ219">
        <v>1</v>
      </c>
      <c r="BA219">
        <v>1</v>
      </c>
      <c r="BB219">
        <v>1</v>
      </c>
      <c r="BC219">
        <v>1</v>
      </c>
      <c r="BD219" t="s">
        <v>3</v>
      </c>
      <c r="BE219" t="s">
        <v>3</v>
      </c>
      <c r="BF219" t="s">
        <v>3</v>
      </c>
      <c r="BG219" t="s">
        <v>3</v>
      </c>
      <c r="BH219">
        <v>0</v>
      </c>
      <c r="BI219">
        <v>4</v>
      </c>
      <c r="BJ219" t="s">
        <v>222</v>
      </c>
      <c r="BM219">
        <v>0</v>
      </c>
      <c r="BN219">
        <v>0</v>
      </c>
      <c r="BO219" t="s">
        <v>3</v>
      </c>
      <c r="BP219">
        <v>0</v>
      </c>
      <c r="BQ219">
        <v>1</v>
      </c>
      <c r="BR219">
        <v>0</v>
      </c>
      <c r="BS219">
        <v>1</v>
      </c>
      <c r="BT219">
        <v>1</v>
      </c>
      <c r="BU219">
        <v>1</v>
      </c>
      <c r="BV219">
        <v>1</v>
      </c>
      <c r="BW219">
        <v>1</v>
      </c>
      <c r="BX219">
        <v>1</v>
      </c>
      <c r="BY219" t="s">
        <v>3</v>
      </c>
      <c r="BZ219">
        <v>70</v>
      </c>
      <c r="CA219">
        <v>10</v>
      </c>
      <c r="CB219" t="s">
        <v>3</v>
      </c>
      <c r="CE219">
        <v>0</v>
      </c>
      <c r="CF219">
        <v>0</v>
      </c>
      <c r="CG219">
        <v>0</v>
      </c>
      <c r="CM219">
        <v>0</v>
      </c>
      <c r="CN219" t="s">
        <v>3</v>
      </c>
      <c r="CO219">
        <v>0</v>
      </c>
      <c r="CP219">
        <f t="shared" si="223"/>
        <v>4818.21</v>
      </c>
      <c r="CQ219">
        <f t="shared" si="224"/>
        <v>0</v>
      </c>
      <c r="CR219">
        <f>(((((ET219*17))*BB219-((EU219*17))*BS219)+AE219*BS219)*AV219)</f>
        <v>0</v>
      </c>
      <c r="CS219">
        <f t="shared" si="225"/>
        <v>0</v>
      </c>
      <c r="CT219">
        <f t="shared" si="226"/>
        <v>2834.24</v>
      </c>
      <c r="CU219">
        <f t="shared" si="227"/>
        <v>0</v>
      </c>
      <c r="CV219">
        <f t="shared" si="228"/>
        <v>4.59</v>
      </c>
      <c r="CW219">
        <f t="shared" si="229"/>
        <v>0</v>
      </c>
      <c r="CX219">
        <f t="shared" si="229"/>
        <v>0</v>
      </c>
      <c r="CY219">
        <f t="shared" si="230"/>
        <v>3372.7470000000003</v>
      </c>
      <c r="CZ219">
        <f t="shared" si="231"/>
        <v>481.82099999999997</v>
      </c>
      <c r="DC219" t="s">
        <v>3</v>
      </c>
      <c r="DD219" t="s">
        <v>219</v>
      </c>
      <c r="DE219" t="s">
        <v>219</v>
      </c>
      <c r="DF219" t="s">
        <v>219</v>
      </c>
      <c r="DG219" t="s">
        <v>219</v>
      </c>
      <c r="DH219" t="s">
        <v>3</v>
      </c>
      <c r="DI219" t="s">
        <v>219</v>
      </c>
      <c r="DJ219" t="s">
        <v>219</v>
      </c>
      <c r="DK219" t="s">
        <v>3</v>
      </c>
      <c r="DL219" t="s">
        <v>3</v>
      </c>
      <c r="DM219" t="s">
        <v>3</v>
      </c>
      <c r="DN219">
        <v>0</v>
      </c>
      <c r="DO219">
        <v>0</v>
      </c>
      <c r="DP219">
        <v>1</v>
      </c>
      <c r="DQ219">
        <v>1</v>
      </c>
      <c r="DU219">
        <v>16987630</v>
      </c>
      <c r="DV219" t="s">
        <v>26</v>
      </c>
      <c r="DW219" t="s">
        <v>26</v>
      </c>
      <c r="DX219">
        <v>10</v>
      </c>
      <c r="DZ219" t="s">
        <v>3</v>
      </c>
      <c r="EA219" t="s">
        <v>3</v>
      </c>
      <c r="EB219" t="s">
        <v>3</v>
      </c>
      <c r="EC219" t="s">
        <v>3</v>
      </c>
      <c r="EE219">
        <v>1441815344</v>
      </c>
      <c r="EF219">
        <v>1</v>
      </c>
      <c r="EG219" t="s">
        <v>21</v>
      </c>
      <c r="EH219">
        <v>0</v>
      </c>
      <c r="EI219" t="s">
        <v>3</v>
      </c>
      <c r="EJ219">
        <v>4</v>
      </c>
      <c r="EK219">
        <v>0</v>
      </c>
      <c r="EL219" t="s">
        <v>22</v>
      </c>
      <c r="EM219" t="s">
        <v>23</v>
      </c>
      <c r="EO219" t="s">
        <v>3</v>
      </c>
      <c r="EQ219">
        <v>1024</v>
      </c>
      <c r="ER219">
        <v>166.72</v>
      </c>
      <c r="ES219">
        <v>0</v>
      </c>
      <c r="ET219">
        <v>0</v>
      </c>
      <c r="EU219">
        <v>0</v>
      </c>
      <c r="EV219">
        <v>166.72</v>
      </c>
      <c r="EW219">
        <v>0.27</v>
      </c>
      <c r="EX219">
        <v>0</v>
      </c>
      <c r="EY219">
        <v>0</v>
      </c>
      <c r="FQ219">
        <v>0</v>
      </c>
      <c r="FR219">
        <f t="shared" si="232"/>
        <v>0</v>
      </c>
      <c r="FS219">
        <v>0</v>
      </c>
      <c r="FX219">
        <v>70</v>
      </c>
      <c r="FY219">
        <v>10</v>
      </c>
      <c r="GA219" t="s">
        <v>3</v>
      </c>
      <c r="GD219">
        <v>0</v>
      </c>
      <c r="GF219">
        <v>-1133115676</v>
      </c>
      <c r="GG219">
        <v>2</v>
      </c>
      <c r="GH219">
        <v>1</v>
      </c>
      <c r="GI219">
        <v>-2</v>
      </c>
      <c r="GJ219">
        <v>0</v>
      </c>
      <c r="GK219">
        <f>ROUND(R219*(R12)/100,2)</f>
        <v>0</v>
      </c>
      <c r="GL219">
        <f t="shared" si="233"/>
        <v>0</v>
      </c>
      <c r="GM219">
        <f t="shared" si="234"/>
        <v>8672.7800000000007</v>
      </c>
      <c r="GN219">
        <f t="shared" si="235"/>
        <v>0</v>
      </c>
      <c r="GO219">
        <f t="shared" si="236"/>
        <v>0</v>
      </c>
      <c r="GP219">
        <f t="shared" si="237"/>
        <v>8672.7800000000007</v>
      </c>
      <c r="GR219">
        <v>0</v>
      </c>
      <c r="GS219">
        <v>3</v>
      </c>
      <c r="GT219">
        <v>0</v>
      </c>
      <c r="GU219" t="s">
        <v>3</v>
      </c>
      <c r="GV219">
        <f t="shared" si="238"/>
        <v>0</v>
      </c>
      <c r="GW219">
        <v>1</v>
      </c>
      <c r="GX219">
        <f t="shared" si="239"/>
        <v>0</v>
      </c>
      <c r="HA219">
        <v>0</v>
      </c>
      <c r="HB219">
        <v>0</v>
      </c>
      <c r="HC219">
        <f t="shared" si="240"/>
        <v>0</v>
      </c>
      <c r="HE219" t="s">
        <v>3</v>
      </c>
      <c r="HF219" t="s">
        <v>3</v>
      </c>
      <c r="HM219" t="s">
        <v>3</v>
      </c>
      <c r="HN219" t="s">
        <v>3</v>
      </c>
      <c r="HO219" t="s">
        <v>3</v>
      </c>
      <c r="HP219" t="s">
        <v>3</v>
      </c>
      <c r="HQ219" t="s">
        <v>3</v>
      </c>
      <c r="IK219">
        <v>0</v>
      </c>
    </row>
    <row r="220" spans="1:245" x14ac:dyDescent="0.2">
      <c r="A220">
        <v>17</v>
      </c>
      <c r="B220">
        <v>1</v>
      </c>
      <c r="D220">
        <f>ROW(EtalonRes!A106)</f>
        <v>106</v>
      </c>
      <c r="E220" t="s">
        <v>223</v>
      </c>
      <c r="F220" t="s">
        <v>224</v>
      </c>
      <c r="G220" t="s">
        <v>225</v>
      </c>
      <c r="H220" t="s">
        <v>164</v>
      </c>
      <c r="I220">
        <f>ROUND((22+2)/100,9)</f>
        <v>0.24</v>
      </c>
      <c r="J220">
        <v>0</v>
      </c>
      <c r="K220">
        <f>ROUND((22+2)/100,9)</f>
        <v>0.24</v>
      </c>
      <c r="O220">
        <f t="shared" si="210"/>
        <v>12905.71</v>
      </c>
      <c r="P220">
        <f t="shared" si="211"/>
        <v>186.37</v>
      </c>
      <c r="Q220">
        <f t="shared" si="212"/>
        <v>14.84</v>
      </c>
      <c r="R220">
        <f t="shared" si="213"/>
        <v>0.17</v>
      </c>
      <c r="S220">
        <f t="shared" si="214"/>
        <v>12704.5</v>
      </c>
      <c r="T220">
        <f t="shared" si="215"/>
        <v>0</v>
      </c>
      <c r="U220">
        <f t="shared" si="216"/>
        <v>25.0656</v>
      </c>
      <c r="V220">
        <f t="shared" si="217"/>
        <v>0</v>
      </c>
      <c r="W220">
        <f t="shared" si="218"/>
        <v>0</v>
      </c>
      <c r="X220">
        <f t="shared" si="219"/>
        <v>8893.15</v>
      </c>
      <c r="Y220">
        <f t="shared" si="219"/>
        <v>1270.45</v>
      </c>
      <c r="AA220">
        <v>1473070128</v>
      </c>
      <c r="AB220">
        <f t="shared" si="220"/>
        <v>53773.79</v>
      </c>
      <c r="AC220">
        <f>ROUND((ES220),6)</f>
        <v>776.55</v>
      </c>
      <c r="AD220">
        <f>ROUND((((ET220)-(EU220))+AE220),6)</f>
        <v>61.83</v>
      </c>
      <c r="AE220">
        <f>ROUND((EU220),6)</f>
        <v>0.7</v>
      </c>
      <c r="AF220">
        <f>ROUND((EV220),6)</f>
        <v>52935.41</v>
      </c>
      <c r="AG220">
        <f t="shared" si="221"/>
        <v>0</v>
      </c>
      <c r="AH220">
        <f>(EW220)</f>
        <v>104.44</v>
      </c>
      <c r="AI220">
        <f>(EX220)</f>
        <v>0</v>
      </c>
      <c r="AJ220">
        <f t="shared" si="222"/>
        <v>0</v>
      </c>
      <c r="AK220">
        <v>53773.79</v>
      </c>
      <c r="AL220">
        <v>776.55</v>
      </c>
      <c r="AM220">
        <v>61.83</v>
      </c>
      <c r="AN220">
        <v>0.7</v>
      </c>
      <c r="AO220">
        <v>52935.41</v>
      </c>
      <c r="AP220">
        <v>0</v>
      </c>
      <c r="AQ220">
        <v>104.44</v>
      </c>
      <c r="AR220">
        <v>0</v>
      </c>
      <c r="AS220">
        <v>0</v>
      </c>
      <c r="AT220">
        <v>70</v>
      </c>
      <c r="AU220">
        <v>10</v>
      </c>
      <c r="AV220">
        <v>1</v>
      </c>
      <c r="AW220">
        <v>1</v>
      </c>
      <c r="AZ220">
        <v>1</v>
      </c>
      <c r="BA220">
        <v>1</v>
      </c>
      <c r="BB220">
        <v>1</v>
      </c>
      <c r="BC220">
        <v>1</v>
      </c>
      <c r="BD220" t="s">
        <v>3</v>
      </c>
      <c r="BE220" t="s">
        <v>3</v>
      </c>
      <c r="BF220" t="s">
        <v>3</v>
      </c>
      <c r="BG220" t="s">
        <v>3</v>
      </c>
      <c r="BH220">
        <v>0</v>
      </c>
      <c r="BI220">
        <v>4</v>
      </c>
      <c r="BJ220" t="s">
        <v>226</v>
      </c>
      <c r="BM220">
        <v>0</v>
      </c>
      <c r="BN220">
        <v>0</v>
      </c>
      <c r="BO220" t="s">
        <v>3</v>
      </c>
      <c r="BP220">
        <v>0</v>
      </c>
      <c r="BQ220">
        <v>1</v>
      </c>
      <c r="BR220">
        <v>0</v>
      </c>
      <c r="BS220">
        <v>1</v>
      </c>
      <c r="BT220">
        <v>1</v>
      </c>
      <c r="BU220">
        <v>1</v>
      </c>
      <c r="BV220">
        <v>1</v>
      </c>
      <c r="BW220">
        <v>1</v>
      </c>
      <c r="BX220">
        <v>1</v>
      </c>
      <c r="BY220" t="s">
        <v>3</v>
      </c>
      <c r="BZ220">
        <v>70</v>
      </c>
      <c r="CA220">
        <v>10</v>
      </c>
      <c r="CB220" t="s">
        <v>3</v>
      </c>
      <c r="CE220">
        <v>0</v>
      </c>
      <c r="CF220">
        <v>0</v>
      </c>
      <c r="CG220">
        <v>0</v>
      </c>
      <c r="CM220">
        <v>0</v>
      </c>
      <c r="CN220" t="s">
        <v>3</v>
      </c>
      <c r="CO220">
        <v>0</v>
      </c>
      <c r="CP220">
        <f t="shared" si="223"/>
        <v>12905.71</v>
      </c>
      <c r="CQ220">
        <f t="shared" si="224"/>
        <v>776.55</v>
      </c>
      <c r="CR220">
        <f>((((ET220)*BB220-(EU220)*BS220)+AE220*BS220)*AV220)</f>
        <v>61.83</v>
      </c>
      <c r="CS220">
        <f t="shared" si="225"/>
        <v>0.7</v>
      </c>
      <c r="CT220">
        <f t="shared" si="226"/>
        <v>52935.41</v>
      </c>
      <c r="CU220">
        <f t="shared" si="227"/>
        <v>0</v>
      </c>
      <c r="CV220">
        <f t="shared" si="228"/>
        <v>104.44</v>
      </c>
      <c r="CW220">
        <f t="shared" si="229"/>
        <v>0</v>
      </c>
      <c r="CX220">
        <f t="shared" si="229"/>
        <v>0</v>
      </c>
      <c r="CY220">
        <f t="shared" si="230"/>
        <v>8893.15</v>
      </c>
      <c r="CZ220">
        <f t="shared" si="231"/>
        <v>1270.45</v>
      </c>
      <c r="DC220" t="s">
        <v>3</v>
      </c>
      <c r="DD220" t="s">
        <v>3</v>
      </c>
      <c r="DE220" t="s">
        <v>3</v>
      </c>
      <c r="DF220" t="s">
        <v>3</v>
      </c>
      <c r="DG220" t="s">
        <v>3</v>
      </c>
      <c r="DH220" t="s">
        <v>3</v>
      </c>
      <c r="DI220" t="s">
        <v>3</v>
      </c>
      <c r="DJ220" t="s">
        <v>3</v>
      </c>
      <c r="DK220" t="s">
        <v>3</v>
      </c>
      <c r="DL220" t="s">
        <v>3</v>
      </c>
      <c r="DM220" t="s">
        <v>3</v>
      </c>
      <c r="DN220">
        <v>0</v>
      </c>
      <c r="DO220">
        <v>0</v>
      </c>
      <c r="DP220">
        <v>1</v>
      </c>
      <c r="DQ220">
        <v>1</v>
      </c>
      <c r="DU220">
        <v>16987630</v>
      </c>
      <c r="DV220" t="s">
        <v>164</v>
      </c>
      <c r="DW220" t="s">
        <v>164</v>
      </c>
      <c r="DX220">
        <v>100</v>
      </c>
      <c r="DZ220" t="s">
        <v>3</v>
      </c>
      <c r="EA220" t="s">
        <v>3</v>
      </c>
      <c r="EB220" t="s">
        <v>3</v>
      </c>
      <c r="EC220" t="s">
        <v>3</v>
      </c>
      <c r="EE220">
        <v>1441815344</v>
      </c>
      <c r="EF220">
        <v>1</v>
      </c>
      <c r="EG220" t="s">
        <v>21</v>
      </c>
      <c r="EH220">
        <v>0</v>
      </c>
      <c r="EI220" t="s">
        <v>3</v>
      </c>
      <c r="EJ220">
        <v>4</v>
      </c>
      <c r="EK220">
        <v>0</v>
      </c>
      <c r="EL220" t="s">
        <v>22</v>
      </c>
      <c r="EM220" t="s">
        <v>23</v>
      </c>
      <c r="EO220" t="s">
        <v>3</v>
      </c>
      <c r="EQ220">
        <v>0</v>
      </c>
      <c r="ER220">
        <v>53773.79</v>
      </c>
      <c r="ES220">
        <v>776.55</v>
      </c>
      <c r="ET220">
        <v>61.83</v>
      </c>
      <c r="EU220">
        <v>0.7</v>
      </c>
      <c r="EV220">
        <v>52935.41</v>
      </c>
      <c r="EW220">
        <v>104.44</v>
      </c>
      <c r="EX220">
        <v>0</v>
      </c>
      <c r="EY220">
        <v>0</v>
      </c>
      <c r="FQ220">
        <v>0</v>
      </c>
      <c r="FR220">
        <f t="shared" si="232"/>
        <v>0</v>
      </c>
      <c r="FS220">
        <v>0</v>
      </c>
      <c r="FX220">
        <v>70</v>
      </c>
      <c r="FY220">
        <v>10</v>
      </c>
      <c r="GA220" t="s">
        <v>3</v>
      </c>
      <c r="GD220">
        <v>0</v>
      </c>
      <c r="GF220">
        <v>-36092940</v>
      </c>
      <c r="GG220">
        <v>2</v>
      </c>
      <c r="GH220">
        <v>1</v>
      </c>
      <c r="GI220">
        <v>-2</v>
      </c>
      <c r="GJ220">
        <v>0</v>
      </c>
      <c r="GK220">
        <f>ROUND(R220*(R12)/100,2)</f>
        <v>0.18</v>
      </c>
      <c r="GL220">
        <f t="shared" si="233"/>
        <v>0</v>
      </c>
      <c r="GM220">
        <f t="shared" si="234"/>
        <v>23069.49</v>
      </c>
      <c r="GN220">
        <f t="shared" si="235"/>
        <v>0</v>
      </c>
      <c r="GO220">
        <f t="shared" si="236"/>
        <v>0</v>
      </c>
      <c r="GP220">
        <f t="shared" si="237"/>
        <v>23069.49</v>
      </c>
      <c r="GR220">
        <v>0</v>
      </c>
      <c r="GS220">
        <v>3</v>
      </c>
      <c r="GT220">
        <v>0</v>
      </c>
      <c r="GU220" t="s">
        <v>3</v>
      </c>
      <c r="GV220">
        <f t="shared" si="238"/>
        <v>0</v>
      </c>
      <c r="GW220">
        <v>1</v>
      </c>
      <c r="GX220">
        <f t="shared" si="239"/>
        <v>0</v>
      </c>
      <c r="HA220">
        <v>0</v>
      </c>
      <c r="HB220">
        <v>0</v>
      </c>
      <c r="HC220">
        <f t="shared" si="240"/>
        <v>0</v>
      </c>
      <c r="HE220" t="s">
        <v>3</v>
      </c>
      <c r="HF220" t="s">
        <v>3</v>
      </c>
      <c r="HM220" t="s">
        <v>3</v>
      </c>
      <c r="HN220" t="s">
        <v>3</v>
      </c>
      <c r="HO220" t="s">
        <v>3</v>
      </c>
      <c r="HP220" t="s">
        <v>3</v>
      </c>
      <c r="HQ220" t="s">
        <v>3</v>
      </c>
      <c r="IK220">
        <v>0</v>
      </c>
    </row>
    <row r="221" spans="1:245" x14ac:dyDescent="0.2">
      <c r="A221">
        <v>17</v>
      </c>
      <c r="B221">
        <v>1</v>
      </c>
      <c r="D221">
        <f>ROW(EtalonRes!A111)</f>
        <v>111</v>
      </c>
      <c r="E221" t="s">
        <v>227</v>
      </c>
      <c r="F221" t="s">
        <v>228</v>
      </c>
      <c r="G221" t="s">
        <v>229</v>
      </c>
      <c r="H221" t="s">
        <v>164</v>
      </c>
      <c r="I221">
        <f>ROUND((34+2+5)/100,9)</f>
        <v>0.41</v>
      </c>
      <c r="J221">
        <v>0</v>
      </c>
      <c r="K221">
        <f>ROUND((34+2+5)/100,9)</f>
        <v>0.41</v>
      </c>
      <c r="O221">
        <f t="shared" si="210"/>
        <v>31916.09</v>
      </c>
      <c r="P221">
        <f t="shared" si="211"/>
        <v>318.39</v>
      </c>
      <c r="Q221">
        <f t="shared" si="212"/>
        <v>25.35</v>
      </c>
      <c r="R221">
        <f t="shared" si="213"/>
        <v>0.28999999999999998</v>
      </c>
      <c r="S221">
        <f t="shared" si="214"/>
        <v>31572.35</v>
      </c>
      <c r="T221">
        <f t="shared" si="215"/>
        <v>0</v>
      </c>
      <c r="U221">
        <f t="shared" si="216"/>
        <v>62.2913</v>
      </c>
      <c r="V221">
        <f t="shared" si="217"/>
        <v>0</v>
      </c>
      <c r="W221">
        <f t="shared" si="218"/>
        <v>0</v>
      </c>
      <c r="X221">
        <f t="shared" si="219"/>
        <v>22100.65</v>
      </c>
      <c r="Y221">
        <f t="shared" si="219"/>
        <v>3157.24</v>
      </c>
      <c r="AA221">
        <v>1473070128</v>
      </c>
      <c r="AB221">
        <f t="shared" si="220"/>
        <v>77844.100000000006</v>
      </c>
      <c r="AC221">
        <f>ROUND((ES221),6)</f>
        <v>776.55</v>
      </c>
      <c r="AD221">
        <f>ROUND((((ET221)-(EU221))+AE221),6)</f>
        <v>61.83</v>
      </c>
      <c r="AE221">
        <f>ROUND((EU221),6)</f>
        <v>0.7</v>
      </c>
      <c r="AF221">
        <f>ROUND((EV221),6)</f>
        <v>77005.72</v>
      </c>
      <c r="AG221">
        <f t="shared" si="221"/>
        <v>0</v>
      </c>
      <c r="AH221">
        <f>(EW221)</f>
        <v>151.93</v>
      </c>
      <c r="AI221">
        <f>(EX221)</f>
        <v>0</v>
      </c>
      <c r="AJ221">
        <f t="shared" si="222"/>
        <v>0</v>
      </c>
      <c r="AK221">
        <v>77844.100000000006</v>
      </c>
      <c r="AL221">
        <v>776.55</v>
      </c>
      <c r="AM221">
        <v>61.83</v>
      </c>
      <c r="AN221">
        <v>0.7</v>
      </c>
      <c r="AO221">
        <v>77005.72</v>
      </c>
      <c r="AP221">
        <v>0</v>
      </c>
      <c r="AQ221">
        <v>151.93</v>
      </c>
      <c r="AR221">
        <v>0</v>
      </c>
      <c r="AS221">
        <v>0</v>
      </c>
      <c r="AT221">
        <v>70</v>
      </c>
      <c r="AU221">
        <v>10</v>
      </c>
      <c r="AV221">
        <v>1</v>
      </c>
      <c r="AW221">
        <v>1</v>
      </c>
      <c r="AZ221">
        <v>1</v>
      </c>
      <c r="BA221">
        <v>1</v>
      </c>
      <c r="BB221">
        <v>1</v>
      </c>
      <c r="BC221">
        <v>1</v>
      </c>
      <c r="BD221" t="s">
        <v>3</v>
      </c>
      <c r="BE221" t="s">
        <v>3</v>
      </c>
      <c r="BF221" t="s">
        <v>3</v>
      </c>
      <c r="BG221" t="s">
        <v>3</v>
      </c>
      <c r="BH221">
        <v>0</v>
      </c>
      <c r="BI221">
        <v>4</v>
      </c>
      <c r="BJ221" t="s">
        <v>230</v>
      </c>
      <c r="BM221">
        <v>0</v>
      </c>
      <c r="BN221">
        <v>0</v>
      </c>
      <c r="BO221" t="s">
        <v>3</v>
      </c>
      <c r="BP221">
        <v>0</v>
      </c>
      <c r="BQ221">
        <v>1</v>
      </c>
      <c r="BR221">
        <v>0</v>
      </c>
      <c r="BS221">
        <v>1</v>
      </c>
      <c r="BT221">
        <v>1</v>
      </c>
      <c r="BU221">
        <v>1</v>
      </c>
      <c r="BV221">
        <v>1</v>
      </c>
      <c r="BW221">
        <v>1</v>
      </c>
      <c r="BX221">
        <v>1</v>
      </c>
      <c r="BY221" t="s">
        <v>3</v>
      </c>
      <c r="BZ221">
        <v>70</v>
      </c>
      <c r="CA221">
        <v>10</v>
      </c>
      <c r="CB221" t="s">
        <v>3</v>
      </c>
      <c r="CE221">
        <v>0</v>
      </c>
      <c r="CF221">
        <v>0</v>
      </c>
      <c r="CG221">
        <v>0</v>
      </c>
      <c r="CM221">
        <v>0</v>
      </c>
      <c r="CN221" t="s">
        <v>3</v>
      </c>
      <c r="CO221">
        <v>0</v>
      </c>
      <c r="CP221">
        <f t="shared" si="223"/>
        <v>31916.09</v>
      </c>
      <c r="CQ221">
        <f t="shared" si="224"/>
        <v>776.55</v>
      </c>
      <c r="CR221">
        <f>((((ET221)*BB221-(EU221)*BS221)+AE221*BS221)*AV221)</f>
        <v>61.83</v>
      </c>
      <c r="CS221">
        <f t="shared" si="225"/>
        <v>0.7</v>
      </c>
      <c r="CT221">
        <f t="shared" si="226"/>
        <v>77005.72</v>
      </c>
      <c r="CU221">
        <f t="shared" si="227"/>
        <v>0</v>
      </c>
      <c r="CV221">
        <f t="shared" si="228"/>
        <v>151.93</v>
      </c>
      <c r="CW221">
        <f t="shared" si="229"/>
        <v>0</v>
      </c>
      <c r="CX221">
        <f t="shared" si="229"/>
        <v>0</v>
      </c>
      <c r="CY221">
        <f t="shared" si="230"/>
        <v>22100.645</v>
      </c>
      <c r="CZ221">
        <f t="shared" si="231"/>
        <v>3157.2350000000001</v>
      </c>
      <c r="DC221" t="s">
        <v>3</v>
      </c>
      <c r="DD221" t="s">
        <v>3</v>
      </c>
      <c r="DE221" t="s">
        <v>3</v>
      </c>
      <c r="DF221" t="s">
        <v>3</v>
      </c>
      <c r="DG221" t="s">
        <v>3</v>
      </c>
      <c r="DH221" t="s">
        <v>3</v>
      </c>
      <c r="DI221" t="s">
        <v>3</v>
      </c>
      <c r="DJ221" t="s">
        <v>3</v>
      </c>
      <c r="DK221" t="s">
        <v>3</v>
      </c>
      <c r="DL221" t="s">
        <v>3</v>
      </c>
      <c r="DM221" t="s">
        <v>3</v>
      </c>
      <c r="DN221">
        <v>0</v>
      </c>
      <c r="DO221">
        <v>0</v>
      </c>
      <c r="DP221">
        <v>1</v>
      </c>
      <c r="DQ221">
        <v>1</v>
      </c>
      <c r="DU221">
        <v>16987630</v>
      </c>
      <c r="DV221" t="s">
        <v>164</v>
      </c>
      <c r="DW221" t="s">
        <v>164</v>
      </c>
      <c r="DX221">
        <v>100</v>
      </c>
      <c r="DZ221" t="s">
        <v>3</v>
      </c>
      <c r="EA221" t="s">
        <v>3</v>
      </c>
      <c r="EB221" t="s">
        <v>3</v>
      </c>
      <c r="EC221" t="s">
        <v>3</v>
      </c>
      <c r="EE221">
        <v>1441815344</v>
      </c>
      <c r="EF221">
        <v>1</v>
      </c>
      <c r="EG221" t="s">
        <v>21</v>
      </c>
      <c r="EH221">
        <v>0</v>
      </c>
      <c r="EI221" t="s">
        <v>3</v>
      </c>
      <c r="EJ221">
        <v>4</v>
      </c>
      <c r="EK221">
        <v>0</v>
      </c>
      <c r="EL221" t="s">
        <v>22</v>
      </c>
      <c r="EM221" t="s">
        <v>23</v>
      </c>
      <c r="EO221" t="s">
        <v>3</v>
      </c>
      <c r="EQ221">
        <v>0</v>
      </c>
      <c r="ER221">
        <v>77844.100000000006</v>
      </c>
      <c r="ES221">
        <v>776.55</v>
      </c>
      <c r="ET221">
        <v>61.83</v>
      </c>
      <c r="EU221">
        <v>0.7</v>
      </c>
      <c r="EV221">
        <v>77005.72</v>
      </c>
      <c r="EW221">
        <v>151.93</v>
      </c>
      <c r="EX221">
        <v>0</v>
      </c>
      <c r="EY221">
        <v>0</v>
      </c>
      <c r="FQ221">
        <v>0</v>
      </c>
      <c r="FR221">
        <f t="shared" si="232"/>
        <v>0</v>
      </c>
      <c r="FS221">
        <v>0</v>
      </c>
      <c r="FX221">
        <v>70</v>
      </c>
      <c r="FY221">
        <v>10</v>
      </c>
      <c r="GA221" t="s">
        <v>3</v>
      </c>
      <c r="GD221">
        <v>0</v>
      </c>
      <c r="GF221">
        <v>1944845796</v>
      </c>
      <c r="GG221">
        <v>2</v>
      </c>
      <c r="GH221">
        <v>1</v>
      </c>
      <c r="GI221">
        <v>-2</v>
      </c>
      <c r="GJ221">
        <v>0</v>
      </c>
      <c r="GK221">
        <f>ROUND(R221*(R12)/100,2)</f>
        <v>0.31</v>
      </c>
      <c r="GL221">
        <f t="shared" si="233"/>
        <v>0</v>
      </c>
      <c r="GM221">
        <f t="shared" si="234"/>
        <v>57174.29</v>
      </c>
      <c r="GN221">
        <f t="shared" si="235"/>
        <v>0</v>
      </c>
      <c r="GO221">
        <f t="shared" si="236"/>
        <v>0</v>
      </c>
      <c r="GP221">
        <f t="shared" si="237"/>
        <v>57174.29</v>
      </c>
      <c r="GR221">
        <v>0</v>
      </c>
      <c r="GS221">
        <v>3</v>
      </c>
      <c r="GT221">
        <v>0</v>
      </c>
      <c r="GU221" t="s">
        <v>3</v>
      </c>
      <c r="GV221">
        <f t="shared" si="238"/>
        <v>0</v>
      </c>
      <c r="GW221">
        <v>1</v>
      </c>
      <c r="GX221">
        <f t="shared" si="239"/>
        <v>0</v>
      </c>
      <c r="HA221">
        <v>0</v>
      </c>
      <c r="HB221">
        <v>0</v>
      </c>
      <c r="HC221">
        <f t="shared" si="240"/>
        <v>0</v>
      </c>
      <c r="HE221" t="s">
        <v>3</v>
      </c>
      <c r="HF221" t="s">
        <v>3</v>
      </c>
      <c r="HM221" t="s">
        <v>3</v>
      </c>
      <c r="HN221" t="s">
        <v>3</v>
      </c>
      <c r="HO221" t="s">
        <v>3</v>
      </c>
      <c r="HP221" t="s">
        <v>3</v>
      </c>
      <c r="HQ221" t="s">
        <v>3</v>
      </c>
      <c r="IK221">
        <v>0</v>
      </c>
    </row>
    <row r="222" spans="1:245" x14ac:dyDescent="0.2">
      <c r="A222">
        <v>17</v>
      </c>
      <c r="B222">
        <v>1</v>
      </c>
      <c r="C222">
        <f>ROW(SmtRes!A30)</f>
        <v>30</v>
      </c>
      <c r="D222">
        <f>ROW(EtalonRes!A113)</f>
        <v>113</v>
      </c>
      <c r="E222" t="s">
        <v>231</v>
      </c>
      <c r="F222" t="s">
        <v>232</v>
      </c>
      <c r="G222" t="s">
        <v>233</v>
      </c>
      <c r="H222" t="s">
        <v>164</v>
      </c>
      <c r="I222">
        <f>ROUND((22+2)/100,9)</f>
        <v>0.24</v>
      </c>
      <c r="J222">
        <v>0</v>
      </c>
      <c r="K222">
        <f>ROUND((22+2)/100,9)</f>
        <v>0.24</v>
      </c>
      <c r="O222">
        <f t="shared" si="210"/>
        <v>13867.69</v>
      </c>
      <c r="P222">
        <f t="shared" si="211"/>
        <v>233.83</v>
      </c>
      <c r="Q222">
        <f t="shared" si="212"/>
        <v>0</v>
      </c>
      <c r="R222">
        <f t="shared" si="213"/>
        <v>0</v>
      </c>
      <c r="S222">
        <f t="shared" si="214"/>
        <v>13633.86</v>
      </c>
      <c r="T222">
        <f t="shared" si="215"/>
        <v>0</v>
      </c>
      <c r="U222">
        <f t="shared" si="216"/>
        <v>26.899199999999997</v>
      </c>
      <c r="V222">
        <f t="shared" si="217"/>
        <v>0</v>
      </c>
      <c r="W222">
        <f t="shared" si="218"/>
        <v>0</v>
      </c>
      <c r="X222">
        <f t="shared" si="219"/>
        <v>9543.7000000000007</v>
      </c>
      <c r="Y222">
        <f t="shared" si="219"/>
        <v>1363.39</v>
      </c>
      <c r="AA222">
        <v>1473070128</v>
      </c>
      <c r="AB222">
        <f t="shared" si="220"/>
        <v>57782.04</v>
      </c>
      <c r="AC222">
        <f>ROUND(((ES222*4)),6)</f>
        <v>974.28</v>
      </c>
      <c r="AD222">
        <f>ROUND(((((ET222*4))-((EU222*4)))+AE222),6)</f>
        <v>0</v>
      </c>
      <c r="AE222">
        <f>ROUND(((EU222*4)),6)</f>
        <v>0</v>
      </c>
      <c r="AF222">
        <f>ROUND(((EV222*4)),6)</f>
        <v>56807.76</v>
      </c>
      <c r="AG222">
        <f t="shared" si="221"/>
        <v>0</v>
      </c>
      <c r="AH222">
        <f>((EW222*4))</f>
        <v>112.08</v>
      </c>
      <c r="AI222">
        <f>((EX222*4))</f>
        <v>0</v>
      </c>
      <c r="AJ222">
        <f t="shared" si="222"/>
        <v>0</v>
      </c>
      <c r="AK222">
        <v>14445.51</v>
      </c>
      <c r="AL222">
        <v>243.57</v>
      </c>
      <c r="AM222">
        <v>0</v>
      </c>
      <c r="AN222">
        <v>0</v>
      </c>
      <c r="AO222">
        <v>14201.94</v>
      </c>
      <c r="AP222">
        <v>0</v>
      </c>
      <c r="AQ222">
        <v>28.02</v>
      </c>
      <c r="AR222">
        <v>0</v>
      </c>
      <c r="AS222">
        <v>0</v>
      </c>
      <c r="AT222">
        <v>70</v>
      </c>
      <c r="AU222">
        <v>10</v>
      </c>
      <c r="AV222">
        <v>1</v>
      </c>
      <c r="AW222">
        <v>1</v>
      </c>
      <c r="AZ222">
        <v>1</v>
      </c>
      <c r="BA222">
        <v>1</v>
      </c>
      <c r="BB222">
        <v>1</v>
      </c>
      <c r="BC222">
        <v>1</v>
      </c>
      <c r="BD222" t="s">
        <v>3</v>
      </c>
      <c r="BE222" t="s">
        <v>3</v>
      </c>
      <c r="BF222" t="s">
        <v>3</v>
      </c>
      <c r="BG222" t="s">
        <v>3</v>
      </c>
      <c r="BH222">
        <v>0</v>
      </c>
      <c r="BI222">
        <v>4</v>
      </c>
      <c r="BJ222" t="s">
        <v>234</v>
      </c>
      <c r="BM222">
        <v>0</v>
      </c>
      <c r="BN222">
        <v>0</v>
      </c>
      <c r="BO222" t="s">
        <v>3</v>
      </c>
      <c r="BP222">
        <v>0</v>
      </c>
      <c r="BQ222">
        <v>1</v>
      </c>
      <c r="BR222">
        <v>0</v>
      </c>
      <c r="BS222">
        <v>1</v>
      </c>
      <c r="BT222">
        <v>1</v>
      </c>
      <c r="BU222">
        <v>1</v>
      </c>
      <c r="BV222">
        <v>1</v>
      </c>
      <c r="BW222">
        <v>1</v>
      </c>
      <c r="BX222">
        <v>1</v>
      </c>
      <c r="BY222" t="s">
        <v>3</v>
      </c>
      <c r="BZ222">
        <v>70</v>
      </c>
      <c r="CA222">
        <v>10</v>
      </c>
      <c r="CB222" t="s">
        <v>3</v>
      </c>
      <c r="CE222">
        <v>0</v>
      </c>
      <c r="CF222">
        <v>0</v>
      </c>
      <c r="CG222">
        <v>0</v>
      </c>
      <c r="CM222">
        <v>0</v>
      </c>
      <c r="CN222" t="s">
        <v>3</v>
      </c>
      <c r="CO222">
        <v>0</v>
      </c>
      <c r="CP222">
        <f t="shared" si="223"/>
        <v>13867.69</v>
      </c>
      <c r="CQ222">
        <f t="shared" si="224"/>
        <v>974.28</v>
      </c>
      <c r="CR222">
        <f>(((((ET222*4))*BB222-((EU222*4))*BS222)+AE222*BS222)*AV222)</f>
        <v>0</v>
      </c>
      <c r="CS222">
        <f t="shared" si="225"/>
        <v>0</v>
      </c>
      <c r="CT222">
        <f t="shared" si="226"/>
        <v>56807.76</v>
      </c>
      <c r="CU222">
        <f t="shared" si="227"/>
        <v>0</v>
      </c>
      <c r="CV222">
        <f t="shared" si="228"/>
        <v>112.08</v>
      </c>
      <c r="CW222">
        <f t="shared" si="229"/>
        <v>0</v>
      </c>
      <c r="CX222">
        <f t="shared" si="229"/>
        <v>0</v>
      </c>
      <c r="CY222">
        <f t="shared" si="230"/>
        <v>9543.7020000000011</v>
      </c>
      <c r="CZ222">
        <f t="shared" si="231"/>
        <v>1363.386</v>
      </c>
      <c r="DC222" t="s">
        <v>3</v>
      </c>
      <c r="DD222" t="s">
        <v>66</v>
      </c>
      <c r="DE222" t="s">
        <v>66</v>
      </c>
      <c r="DF222" t="s">
        <v>66</v>
      </c>
      <c r="DG222" t="s">
        <v>66</v>
      </c>
      <c r="DH222" t="s">
        <v>3</v>
      </c>
      <c r="DI222" t="s">
        <v>66</v>
      </c>
      <c r="DJ222" t="s">
        <v>66</v>
      </c>
      <c r="DK222" t="s">
        <v>3</v>
      </c>
      <c r="DL222" t="s">
        <v>3</v>
      </c>
      <c r="DM222" t="s">
        <v>3</v>
      </c>
      <c r="DN222">
        <v>0</v>
      </c>
      <c r="DO222">
        <v>0</v>
      </c>
      <c r="DP222">
        <v>1</v>
      </c>
      <c r="DQ222">
        <v>1</v>
      </c>
      <c r="DU222">
        <v>16987630</v>
      </c>
      <c r="DV222" t="s">
        <v>164</v>
      </c>
      <c r="DW222" t="s">
        <v>164</v>
      </c>
      <c r="DX222">
        <v>100</v>
      </c>
      <c r="DZ222" t="s">
        <v>3</v>
      </c>
      <c r="EA222" t="s">
        <v>3</v>
      </c>
      <c r="EB222" t="s">
        <v>3</v>
      </c>
      <c r="EC222" t="s">
        <v>3</v>
      </c>
      <c r="EE222">
        <v>1441815344</v>
      </c>
      <c r="EF222">
        <v>1</v>
      </c>
      <c r="EG222" t="s">
        <v>21</v>
      </c>
      <c r="EH222">
        <v>0</v>
      </c>
      <c r="EI222" t="s">
        <v>3</v>
      </c>
      <c r="EJ222">
        <v>4</v>
      </c>
      <c r="EK222">
        <v>0</v>
      </c>
      <c r="EL222" t="s">
        <v>22</v>
      </c>
      <c r="EM222" t="s">
        <v>23</v>
      </c>
      <c r="EO222" t="s">
        <v>3</v>
      </c>
      <c r="EQ222">
        <v>0</v>
      </c>
      <c r="ER222">
        <v>14445.51</v>
      </c>
      <c r="ES222">
        <v>243.57</v>
      </c>
      <c r="ET222">
        <v>0</v>
      </c>
      <c r="EU222">
        <v>0</v>
      </c>
      <c r="EV222">
        <v>14201.94</v>
      </c>
      <c r="EW222">
        <v>28.02</v>
      </c>
      <c r="EX222">
        <v>0</v>
      </c>
      <c r="EY222">
        <v>0</v>
      </c>
      <c r="FQ222">
        <v>0</v>
      </c>
      <c r="FR222">
        <f t="shared" si="232"/>
        <v>0</v>
      </c>
      <c r="FS222">
        <v>0</v>
      </c>
      <c r="FX222">
        <v>70</v>
      </c>
      <c r="FY222">
        <v>10</v>
      </c>
      <c r="GA222" t="s">
        <v>3</v>
      </c>
      <c r="GD222">
        <v>0</v>
      </c>
      <c r="GF222">
        <v>-1658885276</v>
      </c>
      <c r="GG222">
        <v>2</v>
      </c>
      <c r="GH222">
        <v>1</v>
      </c>
      <c r="GI222">
        <v>-2</v>
      </c>
      <c r="GJ222">
        <v>0</v>
      </c>
      <c r="GK222">
        <f>ROUND(R222*(R12)/100,2)</f>
        <v>0</v>
      </c>
      <c r="GL222">
        <f t="shared" si="233"/>
        <v>0</v>
      </c>
      <c r="GM222">
        <f t="shared" si="234"/>
        <v>24774.78</v>
      </c>
      <c r="GN222">
        <f t="shared" si="235"/>
        <v>0</v>
      </c>
      <c r="GO222">
        <f t="shared" si="236"/>
        <v>0</v>
      </c>
      <c r="GP222">
        <f t="shared" si="237"/>
        <v>24774.78</v>
      </c>
      <c r="GR222">
        <v>0</v>
      </c>
      <c r="GS222">
        <v>3</v>
      </c>
      <c r="GT222">
        <v>0</v>
      </c>
      <c r="GU222" t="s">
        <v>3</v>
      </c>
      <c r="GV222">
        <f t="shared" si="238"/>
        <v>0</v>
      </c>
      <c r="GW222">
        <v>1</v>
      </c>
      <c r="GX222">
        <f t="shared" si="239"/>
        <v>0</v>
      </c>
      <c r="HA222">
        <v>0</v>
      </c>
      <c r="HB222">
        <v>0</v>
      </c>
      <c r="HC222">
        <f t="shared" si="240"/>
        <v>0</v>
      </c>
      <c r="HE222" t="s">
        <v>3</v>
      </c>
      <c r="HF222" t="s">
        <v>3</v>
      </c>
      <c r="HM222" t="s">
        <v>3</v>
      </c>
      <c r="HN222" t="s">
        <v>3</v>
      </c>
      <c r="HO222" t="s">
        <v>3</v>
      </c>
      <c r="HP222" t="s">
        <v>3</v>
      </c>
      <c r="HQ222" t="s">
        <v>3</v>
      </c>
      <c r="IK222">
        <v>0</v>
      </c>
    </row>
    <row r="223" spans="1:245" x14ac:dyDescent="0.2">
      <c r="A223">
        <v>17</v>
      </c>
      <c r="B223">
        <v>1</v>
      </c>
      <c r="D223">
        <f>ROW(EtalonRes!A115)</f>
        <v>115</v>
      </c>
      <c r="E223" t="s">
        <v>235</v>
      </c>
      <c r="F223" t="s">
        <v>190</v>
      </c>
      <c r="G223" t="s">
        <v>236</v>
      </c>
      <c r="H223" t="s">
        <v>19</v>
      </c>
      <c r="I223">
        <f>ROUND(22+2,9)</f>
        <v>24</v>
      </c>
      <c r="J223">
        <v>0</v>
      </c>
      <c r="K223">
        <f>ROUND(22+2,9)</f>
        <v>24</v>
      </c>
      <c r="O223">
        <f t="shared" si="210"/>
        <v>6868.32</v>
      </c>
      <c r="P223">
        <f t="shared" si="211"/>
        <v>0</v>
      </c>
      <c r="Q223">
        <f t="shared" si="212"/>
        <v>1876.32</v>
      </c>
      <c r="R223">
        <f t="shared" si="213"/>
        <v>1189.68</v>
      </c>
      <c r="S223">
        <f t="shared" si="214"/>
        <v>4992</v>
      </c>
      <c r="T223">
        <f t="shared" si="215"/>
        <v>0</v>
      </c>
      <c r="U223">
        <f t="shared" si="216"/>
        <v>8.879999999999999</v>
      </c>
      <c r="V223">
        <f t="shared" si="217"/>
        <v>0</v>
      </c>
      <c r="W223">
        <f t="shared" si="218"/>
        <v>0</v>
      </c>
      <c r="X223">
        <f t="shared" si="219"/>
        <v>3494.4</v>
      </c>
      <c r="Y223">
        <f t="shared" si="219"/>
        <v>499.2</v>
      </c>
      <c r="AA223">
        <v>1473070128</v>
      </c>
      <c r="AB223">
        <f t="shared" si="220"/>
        <v>286.18</v>
      </c>
      <c r="AC223">
        <f>ROUND((ES223),6)</f>
        <v>0</v>
      </c>
      <c r="AD223">
        <f>ROUND((((ET223)-(EU223))+AE223),6)</f>
        <v>78.180000000000007</v>
      </c>
      <c r="AE223">
        <f>ROUND((EU223),6)</f>
        <v>49.57</v>
      </c>
      <c r="AF223">
        <f>ROUND((EV223),6)</f>
        <v>208</v>
      </c>
      <c r="AG223">
        <f t="shared" si="221"/>
        <v>0</v>
      </c>
      <c r="AH223">
        <f>(EW223)</f>
        <v>0.37</v>
      </c>
      <c r="AI223">
        <f>(EX223)</f>
        <v>0</v>
      </c>
      <c r="AJ223">
        <f t="shared" si="222"/>
        <v>0</v>
      </c>
      <c r="AK223">
        <v>286.18</v>
      </c>
      <c r="AL223">
        <v>0</v>
      </c>
      <c r="AM223">
        <v>78.180000000000007</v>
      </c>
      <c r="AN223">
        <v>49.57</v>
      </c>
      <c r="AO223">
        <v>208</v>
      </c>
      <c r="AP223">
        <v>0</v>
      </c>
      <c r="AQ223">
        <v>0.37</v>
      </c>
      <c r="AR223">
        <v>0</v>
      </c>
      <c r="AS223">
        <v>0</v>
      </c>
      <c r="AT223">
        <v>70</v>
      </c>
      <c r="AU223">
        <v>10</v>
      </c>
      <c r="AV223">
        <v>1</v>
      </c>
      <c r="AW223">
        <v>1</v>
      </c>
      <c r="AZ223">
        <v>1</v>
      </c>
      <c r="BA223">
        <v>1</v>
      </c>
      <c r="BB223">
        <v>1</v>
      </c>
      <c r="BC223">
        <v>1</v>
      </c>
      <c r="BD223" t="s">
        <v>3</v>
      </c>
      <c r="BE223" t="s">
        <v>3</v>
      </c>
      <c r="BF223" t="s">
        <v>3</v>
      </c>
      <c r="BG223" t="s">
        <v>3</v>
      </c>
      <c r="BH223">
        <v>0</v>
      </c>
      <c r="BI223">
        <v>4</v>
      </c>
      <c r="BJ223" t="s">
        <v>192</v>
      </c>
      <c r="BM223">
        <v>0</v>
      </c>
      <c r="BN223">
        <v>0</v>
      </c>
      <c r="BO223" t="s">
        <v>3</v>
      </c>
      <c r="BP223">
        <v>0</v>
      </c>
      <c r="BQ223">
        <v>1</v>
      </c>
      <c r="BR223">
        <v>0</v>
      </c>
      <c r="BS223">
        <v>1</v>
      </c>
      <c r="BT223">
        <v>1</v>
      </c>
      <c r="BU223">
        <v>1</v>
      </c>
      <c r="BV223">
        <v>1</v>
      </c>
      <c r="BW223">
        <v>1</v>
      </c>
      <c r="BX223">
        <v>1</v>
      </c>
      <c r="BY223" t="s">
        <v>3</v>
      </c>
      <c r="BZ223">
        <v>70</v>
      </c>
      <c r="CA223">
        <v>10</v>
      </c>
      <c r="CB223" t="s">
        <v>3</v>
      </c>
      <c r="CE223">
        <v>0</v>
      </c>
      <c r="CF223">
        <v>0</v>
      </c>
      <c r="CG223">
        <v>0</v>
      </c>
      <c r="CM223">
        <v>0</v>
      </c>
      <c r="CN223" t="s">
        <v>3</v>
      </c>
      <c r="CO223">
        <v>0</v>
      </c>
      <c r="CP223">
        <f t="shared" si="223"/>
        <v>6868.32</v>
      </c>
      <c r="CQ223">
        <f t="shared" si="224"/>
        <v>0</v>
      </c>
      <c r="CR223">
        <f>((((ET223)*BB223-(EU223)*BS223)+AE223*BS223)*AV223)</f>
        <v>78.180000000000007</v>
      </c>
      <c r="CS223">
        <f t="shared" si="225"/>
        <v>49.57</v>
      </c>
      <c r="CT223">
        <f t="shared" si="226"/>
        <v>208</v>
      </c>
      <c r="CU223">
        <f t="shared" si="227"/>
        <v>0</v>
      </c>
      <c r="CV223">
        <f t="shared" si="228"/>
        <v>0.37</v>
      </c>
      <c r="CW223">
        <f t="shared" si="229"/>
        <v>0</v>
      </c>
      <c r="CX223">
        <f t="shared" si="229"/>
        <v>0</v>
      </c>
      <c r="CY223">
        <f t="shared" si="230"/>
        <v>3494.4</v>
      </c>
      <c r="CZ223">
        <f t="shared" si="231"/>
        <v>499.2</v>
      </c>
      <c r="DC223" t="s">
        <v>3</v>
      </c>
      <c r="DD223" t="s">
        <v>3</v>
      </c>
      <c r="DE223" t="s">
        <v>3</v>
      </c>
      <c r="DF223" t="s">
        <v>3</v>
      </c>
      <c r="DG223" t="s">
        <v>3</v>
      </c>
      <c r="DH223" t="s">
        <v>3</v>
      </c>
      <c r="DI223" t="s">
        <v>3</v>
      </c>
      <c r="DJ223" t="s">
        <v>3</v>
      </c>
      <c r="DK223" t="s">
        <v>3</v>
      </c>
      <c r="DL223" t="s">
        <v>3</v>
      </c>
      <c r="DM223" t="s">
        <v>3</v>
      </c>
      <c r="DN223">
        <v>0</v>
      </c>
      <c r="DO223">
        <v>0</v>
      </c>
      <c r="DP223">
        <v>1</v>
      </c>
      <c r="DQ223">
        <v>1</v>
      </c>
      <c r="DU223">
        <v>16987630</v>
      </c>
      <c r="DV223" t="s">
        <v>19</v>
      </c>
      <c r="DW223" t="s">
        <v>19</v>
      </c>
      <c r="DX223">
        <v>1</v>
      </c>
      <c r="DZ223" t="s">
        <v>3</v>
      </c>
      <c r="EA223" t="s">
        <v>3</v>
      </c>
      <c r="EB223" t="s">
        <v>3</v>
      </c>
      <c r="EC223" t="s">
        <v>3</v>
      </c>
      <c r="EE223">
        <v>1441815344</v>
      </c>
      <c r="EF223">
        <v>1</v>
      </c>
      <c r="EG223" t="s">
        <v>21</v>
      </c>
      <c r="EH223">
        <v>0</v>
      </c>
      <c r="EI223" t="s">
        <v>3</v>
      </c>
      <c r="EJ223">
        <v>4</v>
      </c>
      <c r="EK223">
        <v>0</v>
      </c>
      <c r="EL223" t="s">
        <v>22</v>
      </c>
      <c r="EM223" t="s">
        <v>23</v>
      </c>
      <c r="EO223" t="s">
        <v>3</v>
      </c>
      <c r="EQ223">
        <v>0</v>
      </c>
      <c r="ER223">
        <v>286.18</v>
      </c>
      <c r="ES223">
        <v>0</v>
      </c>
      <c r="ET223">
        <v>78.180000000000007</v>
      </c>
      <c r="EU223">
        <v>49.57</v>
      </c>
      <c r="EV223">
        <v>208</v>
      </c>
      <c r="EW223">
        <v>0.37</v>
      </c>
      <c r="EX223">
        <v>0</v>
      </c>
      <c r="EY223">
        <v>0</v>
      </c>
      <c r="FQ223">
        <v>0</v>
      </c>
      <c r="FR223">
        <f t="shared" si="232"/>
        <v>0</v>
      </c>
      <c r="FS223">
        <v>0</v>
      </c>
      <c r="FX223">
        <v>70</v>
      </c>
      <c r="FY223">
        <v>10</v>
      </c>
      <c r="GA223" t="s">
        <v>3</v>
      </c>
      <c r="GD223">
        <v>0</v>
      </c>
      <c r="GF223">
        <v>-1155369213</v>
      </c>
      <c r="GG223">
        <v>2</v>
      </c>
      <c r="GH223">
        <v>1</v>
      </c>
      <c r="GI223">
        <v>-2</v>
      </c>
      <c r="GJ223">
        <v>0</v>
      </c>
      <c r="GK223">
        <f>ROUND(R223*(R12)/100,2)</f>
        <v>1284.8499999999999</v>
      </c>
      <c r="GL223">
        <f t="shared" si="233"/>
        <v>0</v>
      </c>
      <c r="GM223">
        <f t="shared" si="234"/>
        <v>12146.77</v>
      </c>
      <c r="GN223">
        <f t="shared" si="235"/>
        <v>0</v>
      </c>
      <c r="GO223">
        <f t="shared" si="236"/>
        <v>0</v>
      </c>
      <c r="GP223">
        <f t="shared" si="237"/>
        <v>12146.77</v>
      </c>
      <c r="GR223">
        <v>0</v>
      </c>
      <c r="GS223">
        <v>3</v>
      </c>
      <c r="GT223">
        <v>0</v>
      </c>
      <c r="GU223" t="s">
        <v>3</v>
      </c>
      <c r="GV223">
        <f t="shared" si="238"/>
        <v>0</v>
      </c>
      <c r="GW223">
        <v>1</v>
      </c>
      <c r="GX223">
        <f t="shared" si="239"/>
        <v>0</v>
      </c>
      <c r="HA223">
        <v>0</v>
      </c>
      <c r="HB223">
        <v>0</v>
      </c>
      <c r="HC223">
        <f t="shared" si="240"/>
        <v>0</v>
      </c>
      <c r="HE223" t="s">
        <v>3</v>
      </c>
      <c r="HF223" t="s">
        <v>3</v>
      </c>
      <c r="HM223" t="s">
        <v>3</v>
      </c>
      <c r="HN223" t="s">
        <v>3</v>
      </c>
      <c r="HO223" t="s">
        <v>3</v>
      </c>
      <c r="HP223" t="s">
        <v>3</v>
      </c>
      <c r="HQ223" t="s">
        <v>3</v>
      </c>
      <c r="IK223">
        <v>0</v>
      </c>
    </row>
    <row r="224" spans="1:245" x14ac:dyDescent="0.2">
      <c r="A224">
        <v>17</v>
      </c>
      <c r="B224">
        <v>1</v>
      </c>
      <c r="C224">
        <f>ROW(SmtRes!A33)</f>
        <v>33</v>
      </c>
      <c r="D224">
        <f>ROW(EtalonRes!A118)</f>
        <v>118</v>
      </c>
      <c r="E224" t="s">
        <v>237</v>
      </c>
      <c r="F224" t="s">
        <v>238</v>
      </c>
      <c r="G224" t="s">
        <v>239</v>
      </c>
      <c r="H224" t="s">
        <v>19</v>
      </c>
      <c r="I224">
        <v>8</v>
      </c>
      <c r="J224">
        <v>0</v>
      </c>
      <c r="K224">
        <v>8</v>
      </c>
      <c r="O224">
        <f t="shared" si="210"/>
        <v>21246.560000000001</v>
      </c>
      <c r="P224">
        <f t="shared" si="211"/>
        <v>5.04</v>
      </c>
      <c r="Q224">
        <f t="shared" si="212"/>
        <v>11289.28</v>
      </c>
      <c r="R224">
        <f t="shared" si="213"/>
        <v>7158.16</v>
      </c>
      <c r="S224">
        <f t="shared" si="214"/>
        <v>9952.24</v>
      </c>
      <c r="T224">
        <f t="shared" si="215"/>
        <v>0</v>
      </c>
      <c r="U224">
        <f t="shared" si="216"/>
        <v>14</v>
      </c>
      <c r="V224">
        <f t="shared" si="217"/>
        <v>0</v>
      </c>
      <c r="W224">
        <f t="shared" si="218"/>
        <v>0</v>
      </c>
      <c r="X224">
        <f t="shared" si="219"/>
        <v>6966.57</v>
      </c>
      <c r="Y224">
        <f t="shared" si="219"/>
        <v>995.22</v>
      </c>
      <c r="AA224">
        <v>1473070128</v>
      </c>
      <c r="AB224">
        <f t="shared" si="220"/>
        <v>2655.82</v>
      </c>
      <c r="AC224">
        <f>ROUND((ES224),6)</f>
        <v>0.63</v>
      </c>
      <c r="AD224">
        <f>ROUND((((ET224)-(EU224))+AE224),6)</f>
        <v>1411.16</v>
      </c>
      <c r="AE224">
        <f>ROUND((EU224),6)</f>
        <v>894.77</v>
      </c>
      <c r="AF224">
        <f>ROUND((EV224),6)</f>
        <v>1244.03</v>
      </c>
      <c r="AG224">
        <f t="shared" si="221"/>
        <v>0</v>
      </c>
      <c r="AH224">
        <f>(EW224)</f>
        <v>1.75</v>
      </c>
      <c r="AI224">
        <f>(EX224)</f>
        <v>0</v>
      </c>
      <c r="AJ224">
        <f t="shared" si="222"/>
        <v>0</v>
      </c>
      <c r="AK224">
        <v>2655.82</v>
      </c>
      <c r="AL224">
        <v>0.63</v>
      </c>
      <c r="AM224">
        <v>1411.16</v>
      </c>
      <c r="AN224">
        <v>894.77</v>
      </c>
      <c r="AO224">
        <v>1244.03</v>
      </c>
      <c r="AP224">
        <v>0</v>
      </c>
      <c r="AQ224">
        <v>1.75</v>
      </c>
      <c r="AR224">
        <v>0</v>
      </c>
      <c r="AS224">
        <v>0</v>
      </c>
      <c r="AT224">
        <v>70</v>
      </c>
      <c r="AU224">
        <v>10</v>
      </c>
      <c r="AV224">
        <v>1</v>
      </c>
      <c r="AW224">
        <v>1</v>
      </c>
      <c r="AZ224">
        <v>1</v>
      </c>
      <c r="BA224">
        <v>1</v>
      </c>
      <c r="BB224">
        <v>1</v>
      </c>
      <c r="BC224">
        <v>1</v>
      </c>
      <c r="BD224" t="s">
        <v>3</v>
      </c>
      <c r="BE224" t="s">
        <v>3</v>
      </c>
      <c r="BF224" t="s">
        <v>3</v>
      </c>
      <c r="BG224" t="s">
        <v>3</v>
      </c>
      <c r="BH224">
        <v>0</v>
      </c>
      <c r="BI224">
        <v>4</v>
      </c>
      <c r="BJ224" t="s">
        <v>240</v>
      </c>
      <c r="BM224">
        <v>0</v>
      </c>
      <c r="BN224">
        <v>0</v>
      </c>
      <c r="BO224" t="s">
        <v>3</v>
      </c>
      <c r="BP224">
        <v>0</v>
      </c>
      <c r="BQ224">
        <v>1</v>
      </c>
      <c r="BR224">
        <v>0</v>
      </c>
      <c r="BS224">
        <v>1</v>
      </c>
      <c r="BT224">
        <v>1</v>
      </c>
      <c r="BU224">
        <v>1</v>
      </c>
      <c r="BV224">
        <v>1</v>
      </c>
      <c r="BW224">
        <v>1</v>
      </c>
      <c r="BX224">
        <v>1</v>
      </c>
      <c r="BY224" t="s">
        <v>3</v>
      </c>
      <c r="BZ224">
        <v>70</v>
      </c>
      <c r="CA224">
        <v>10</v>
      </c>
      <c r="CB224" t="s">
        <v>3</v>
      </c>
      <c r="CE224">
        <v>0</v>
      </c>
      <c r="CF224">
        <v>0</v>
      </c>
      <c r="CG224">
        <v>0</v>
      </c>
      <c r="CM224">
        <v>0</v>
      </c>
      <c r="CN224" t="s">
        <v>3</v>
      </c>
      <c r="CO224">
        <v>0</v>
      </c>
      <c r="CP224">
        <f t="shared" si="223"/>
        <v>21246.560000000001</v>
      </c>
      <c r="CQ224">
        <f t="shared" si="224"/>
        <v>0.63</v>
      </c>
      <c r="CR224">
        <f>((((ET224)*BB224-(EU224)*BS224)+AE224*BS224)*AV224)</f>
        <v>1411.16</v>
      </c>
      <c r="CS224">
        <f t="shared" si="225"/>
        <v>894.77</v>
      </c>
      <c r="CT224">
        <f t="shared" si="226"/>
        <v>1244.03</v>
      </c>
      <c r="CU224">
        <f t="shared" si="227"/>
        <v>0</v>
      </c>
      <c r="CV224">
        <f t="shared" si="228"/>
        <v>1.75</v>
      </c>
      <c r="CW224">
        <f t="shared" si="229"/>
        <v>0</v>
      </c>
      <c r="CX224">
        <f t="shared" si="229"/>
        <v>0</v>
      </c>
      <c r="CY224">
        <f t="shared" si="230"/>
        <v>6966.5679999999993</v>
      </c>
      <c r="CZ224">
        <f t="shared" si="231"/>
        <v>995.22399999999993</v>
      </c>
      <c r="DC224" t="s">
        <v>3</v>
      </c>
      <c r="DD224" t="s">
        <v>3</v>
      </c>
      <c r="DE224" t="s">
        <v>3</v>
      </c>
      <c r="DF224" t="s">
        <v>3</v>
      </c>
      <c r="DG224" t="s">
        <v>3</v>
      </c>
      <c r="DH224" t="s">
        <v>3</v>
      </c>
      <c r="DI224" t="s">
        <v>3</v>
      </c>
      <c r="DJ224" t="s">
        <v>3</v>
      </c>
      <c r="DK224" t="s">
        <v>3</v>
      </c>
      <c r="DL224" t="s">
        <v>3</v>
      </c>
      <c r="DM224" t="s">
        <v>3</v>
      </c>
      <c r="DN224">
        <v>0</v>
      </c>
      <c r="DO224">
        <v>0</v>
      </c>
      <c r="DP224">
        <v>1</v>
      </c>
      <c r="DQ224">
        <v>1</v>
      </c>
      <c r="DU224">
        <v>16987630</v>
      </c>
      <c r="DV224" t="s">
        <v>19</v>
      </c>
      <c r="DW224" t="s">
        <v>19</v>
      </c>
      <c r="DX224">
        <v>1</v>
      </c>
      <c r="DZ224" t="s">
        <v>3</v>
      </c>
      <c r="EA224" t="s">
        <v>3</v>
      </c>
      <c r="EB224" t="s">
        <v>3</v>
      </c>
      <c r="EC224" t="s">
        <v>3</v>
      </c>
      <c r="EE224">
        <v>1441815344</v>
      </c>
      <c r="EF224">
        <v>1</v>
      </c>
      <c r="EG224" t="s">
        <v>21</v>
      </c>
      <c r="EH224">
        <v>0</v>
      </c>
      <c r="EI224" t="s">
        <v>3</v>
      </c>
      <c r="EJ224">
        <v>4</v>
      </c>
      <c r="EK224">
        <v>0</v>
      </c>
      <c r="EL224" t="s">
        <v>22</v>
      </c>
      <c r="EM224" t="s">
        <v>23</v>
      </c>
      <c r="EO224" t="s">
        <v>3</v>
      </c>
      <c r="EQ224">
        <v>0</v>
      </c>
      <c r="ER224">
        <v>2655.82</v>
      </c>
      <c r="ES224">
        <v>0.63</v>
      </c>
      <c r="ET224">
        <v>1411.16</v>
      </c>
      <c r="EU224">
        <v>894.77</v>
      </c>
      <c r="EV224">
        <v>1244.03</v>
      </c>
      <c r="EW224">
        <v>1.75</v>
      </c>
      <c r="EX224">
        <v>0</v>
      </c>
      <c r="EY224">
        <v>0</v>
      </c>
      <c r="FQ224">
        <v>0</v>
      </c>
      <c r="FR224">
        <f t="shared" si="232"/>
        <v>0</v>
      </c>
      <c r="FS224">
        <v>0</v>
      </c>
      <c r="FX224">
        <v>70</v>
      </c>
      <c r="FY224">
        <v>10</v>
      </c>
      <c r="GA224" t="s">
        <v>3</v>
      </c>
      <c r="GD224">
        <v>0</v>
      </c>
      <c r="GF224">
        <v>-1602766855</v>
      </c>
      <c r="GG224">
        <v>2</v>
      </c>
      <c r="GH224">
        <v>1</v>
      </c>
      <c r="GI224">
        <v>-2</v>
      </c>
      <c r="GJ224">
        <v>0</v>
      </c>
      <c r="GK224">
        <f>ROUND(R224*(R12)/100,2)</f>
        <v>7730.81</v>
      </c>
      <c r="GL224">
        <f t="shared" si="233"/>
        <v>0</v>
      </c>
      <c r="GM224">
        <f t="shared" si="234"/>
        <v>36939.160000000003</v>
      </c>
      <c r="GN224">
        <f t="shared" si="235"/>
        <v>0</v>
      </c>
      <c r="GO224">
        <f t="shared" si="236"/>
        <v>0</v>
      </c>
      <c r="GP224">
        <f t="shared" si="237"/>
        <v>36939.160000000003</v>
      </c>
      <c r="GR224">
        <v>0</v>
      </c>
      <c r="GS224">
        <v>3</v>
      </c>
      <c r="GT224">
        <v>0</v>
      </c>
      <c r="GU224" t="s">
        <v>3</v>
      </c>
      <c r="GV224">
        <f t="shared" si="238"/>
        <v>0</v>
      </c>
      <c r="GW224">
        <v>1</v>
      </c>
      <c r="GX224">
        <f t="shared" si="239"/>
        <v>0</v>
      </c>
      <c r="HA224">
        <v>0</v>
      </c>
      <c r="HB224">
        <v>0</v>
      </c>
      <c r="HC224">
        <f t="shared" si="240"/>
        <v>0</v>
      </c>
      <c r="HE224" t="s">
        <v>3</v>
      </c>
      <c r="HF224" t="s">
        <v>3</v>
      </c>
      <c r="HM224" t="s">
        <v>3</v>
      </c>
      <c r="HN224" t="s">
        <v>3</v>
      </c>
      <c r="HO224" t="s">
        <v>3</v>
      </c>
      <c r="HP224" t="s">
        <v>3</v>
      </c>
      <c r="HQ224" t="s">
        <v>3</v>
      </c>
      <c r="IK224">
        <v>0</v>
      </c>
    </row>
    <row r="226" spans="1:206" x14ac:dyDescent="0.2">
      <c r="A226" s="2">
        <v>51</v>
      </c>
      <c r="B226" s="2">
        <f>B207</f>
        <v>1</v>
      </c>
      <c r="C226" s="2">
        <f>A207</f>
        <v>5</v>
      </c>
      <c r="D226" s="2">
        <f>ROW(A207)</f>
        <v>207</v>
      </c>
      <c r="E226" s="2"/>
      <c r="F226" s="2" t="str">
        <f>IF(F207&lt;&gt;"",F207,"")</f>
        <v>Новый подраздел</v>
      </c>
      <c r="G226" s="2" t="str">
        <f>IF(G207&lt;&gt;"",G207,"")</f>
        <v>Система К1</v>
      </c>
      <c r="H226" s="2">
        <v>0</v>
      </c>
      <c r="I226" s="2"/>
      <c r="J226" s="2"/>
      <c r="K226" s="2"/>
      <c r="L226" s="2"/>
      <c r="M226" s="2"/>
      <c r="N226" s="2"/>
      <c r="O226" s="2">
        <f t="shared" ref="O226:T226" si="241">ROUND(AB226,2)</f>
        <v>86804.37</v>
      </c>
      <c r="P226" s="2">
        <f t="shared" si="241"/>
        <v>743.63</v>
      </c>
      <c r="Q226" s="2">
        <f t="shared" si="241"/>
        <v>13205.79</v>
      </c>
      <c r="R226" s="2">
        <f t="shared" si="241"/>
        <v>8348.2999999999993</v>
      </c>
      <c r="S226" s="2">
        <f t="shared" si="241"/>
        <v>72854.95</v>
      </c>
      <c r="T226" s="2">
        <f t="shared" si="241"/>
        <v>0</v>
      </c>
      <c r="U226" s="2">
        <f>AH226</f>
        <v>137.1361</v>
      </c>
      <c r="V226" s="2">
        <f>AI226</f>
        <v>0</v>
      </c>
      <c r="W226" s="2">
        <f>ROUND(AJ226,2)</f>
        <v>0</v>
      </c>
      <c r="X226" s="2">
        <f>ROUND(AK226,2)</f>
        <v>50998.47</v>
      </c>
      <c r="Y226" s="2">
        <f>ROUND(AL226,2)</f>
        <v>7285.5</v>
      </c>
      <c r="Z226" s="2"/>
      <c r="AA226" s="2"/>
      <c r="AB226" s="2">
        <f>ROUND(SUMIF(AA211:AA224,"=1473070128",O211:O224),2)</f>
        <v>86804.37</v>
      </c>
      <c r="AC226" s="2">
        <f>ROUND(SUMIF(AA211:AA224,"=1473070128",P211:P224),2)</f>
        <v>743.63</v>
      </c>
      <c r="AD226" s="2">
        <f>ROUND(SUMIF(AA211:AA224,"=1473070128",Q211:Q224),2)</f>
        <v>13205.79</v>
      </c>
      <c r="AE226" s="2">
        <f>ROUND(SUMIF(AA211:AA224,"=1473070128",R211:R224),2)</f>
        <v>8348.2999999999993</v>
      </c>
      <c r="AF226" s="2">
        <f>ROUND(SUMIF(AA211:AA224,"=1473070128",S211:S224),2)</f>
        <v>72854.95</v>
      </c>
      <c r="AG226" s="2">
        <f>ROUND(SUMIF(AA211:AA224,"=1473070128",T211:T224),2)</f>
        <v>0</v>
      </c>
      <c r="AH226" s="2">
        <f>SUMIF(AA211:AA224,"=1473070128",U211:U224)</f>
        <v>137.1361</v>
      </c>
      <c r="AI226" s="2">
        <f>SUMIF(AA211:AA224,"=1473070128",V211:V224)</f>
        <v>0</v>
      </c>
      <c r="AJ226" s="2">
        <f>ROUND(SUMIF(AA211:AA224,"=1473070128",W211:W224),2)</f>
        <v>0</v>
      </c>
      <c r="AK226" s="2">
        <f>ROUND(SUMIF(AA211:AA224,"=1473070128",X211:X224),2)</f>
        <v>50998.47</v>
      </c>
      <c r="AL226" s="2">
        <f>ROUND(SUMIF(AA211:AA224,"=1473070128",Y211:Y224),2)</f>
        <v>7285.5</v>
      </c>
      <c r="AM226" s="2"/>
      <c r="AN226" s="2"/>
      <c r="AO226" s="2">
        <f t="shared" ref="AO226:BD226" si="242">ROUND(BX226,2)</f>
        <v>0</v>
      </c>
      <c r="AP226" s="2">
        <f t="shared" si="242"/>
        <v>0</v>
      </c>
      <c r="AQ226" s="2">
        <f t="shared" si="242"/>
        <v>0</v>
      </c>
      <c r="AR226" s="2">
        <f t="shared" si="242"/>
        <v>154104.49</v>
      </c>
      <c r="AS226" s="2">
        <f t="shared" si="242"/>
        <v>0</v>
      </c>
      <c r="AT226" s="2">
        <f t="shared" si="242"/>
        <v>0</v>
      </c>
      <c r="AU226" s="2">
        <f t="shared" si="242"/>
        <v>154104.49</v>
      </c>
      <c r="AV226" s="2">
        <f t="shared" si="242"/>
        <v>743.63</v>
      </c>
      <c r="AW226" s="2">
        <f t="shared" si="242"/>
        <v>743.63</v>
      </c>
      <c r="AX226" s="2">
        <f t="shared" si="242"/>
        <v>0</v>
      </c>
      <c r="AY226" s="2">
        <f t="shared" si="242"/>
        <v>743.63</v>
      </c>
      <c r="AZ226" s="2">
        <f t="shared" si="242"/>
        <v>0</v>
      </c>
      <c r="BA226" s="2">
        <f t="shared" si="242"/>
        <v>0</v>
      </c>
      <c r="BB226" s="2">
        <f t="shared" si="242"/>
        <v>0</v>
      </c>
      <c r="BC226" s="2">
        <f t="shared" si="242"/>
        <v>0</v>
      </c>
      <c r="BD226" s="2">
        <f t="shared" si="242"/>
        <v>0</v>
      </c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>
        <f>ROUND(SUMIF(AA211:AA224,"=1473070128",FQ211:FQ224),2)</f>
        <v>0</v>
      </c>
      <c r="BY226" s="2">
        <f>ROUND(SUMIF(AA211:AA224,"=1473070128",FR211:FR224),2)</f>
        <v>0</v>
      </c>
      <c r="BZ226" s="2">
        <f>ROUND(SUMIF(AA211:AA224,"=1473070128",GL211:GL224),2)</f>
        <v>0</v>
      </c>
      <c r="CA226" s="2">
        <f>ROUND(SUMIF(AA211:AA224,"=1473070128",GM211:GM224),2)</f>
        <v>154104.49</v>
      </c>
      <c r="CB226" s="2">
        <f>ROUND(SUMIF(AA211:AA224,"=1473070128",GN211:GN224),2)</f>
        <v>0</v>
      </c>
      <c r="CC226" s="2">
        <f>ROUND(SUMIF(AA211:AA224,"=1473070128",GO211:GO224),2)</f>
        <v>0</v>
      </c>
      <c r="CD226" s="2">
        <f>ROUND(SUMIF(AA211:AA224,"=1473070128",GP211:GP224),2)</f>
        <v>154104.49</v>
      </c>
      <c r="CE226" s="2">
        <f>AC226-BX226</f>
        <v>743.63</v>
      </c>
      <c r="CF226" s="2">
        <f>AC226-BY226</f>
        <v>743.63</v>
      </c>
      <c r="CG226" s="2">
        <f>BX226-BZ226</f>
        <v>0</v>
      </c>
      <c r="CH226" s="2">
        <f>AC226-BX226-BY226+BZ226</f>
        <v>743.63</v>
      </c>
      <c r="CI226" s="2">
        <f>BY226-BZ226</f>
        <v>0</v>
      </c>
      <c r="CJ226" s="2">
        <f>ROUND(SUMIF(AA211:AA224,"=1473070128",GX211:GX224),2)</f>
        <v>0</v>
      </c>
      <c r="CK226" s="2">
        <f>ROUND(SUMIF(AA211:AA224,"=1473070128",GY211:GY224),2)</f>
        <v>0</v>
      </c>
      <c r="CL226" s="2">
        <f>ROUND(SUMIF(AA211:AA224,"=1473070128",GZ211:GZ224),2)</f>
        <v>0</v>
      </c>
      <c r="CM226" s="2">
        <f>ROUND(SUMIF(AA211:AA224,"=1473070128",HD211:HD224),2)</f>
        <v>0</v>
      </c>
      <c r="CN226" s="2"/>
      <c r="CO226" s="2"/>
      <c r="CP226" s="2"/>
      <c r="CQ226" s="2"/>
      <c r="CR226" s="2"/>
      <c r="CS226" s="2"/>
      <c r="CT226" s="2"/>
      <c r="CU226" s="2"/>
      <c r="CV226" s="2"/>
      <c r="CW226" s="2"/>
      <c r="CX226" s="2"/>
      <c r="CY226" s="2"/>
      <c r="CZ226" s="2"/>
      <c r="DA226" s="2"/>
      <c r="DB226" s="2"/>
      <c r="DC226" s="2"/>
      <c r="DD226" s="2"/>
      <c r="DE226" s="2"/>
      <c r="DF226" s="2"/>
      <c r="DG226" s="3"/>
      <c r="DH226" s="3"/>
      <c r="DI226" s="3"/>
      <c r="DJ226" s="3"/>
      <c r="DK226" s="3"/>
      <c r="DL226" s="3"/>
      <c r="DM226" s="3"/>
      <c r="DN226" s="3"/>
      <c r="DO226" s="3"/>
      <c r="DP226" s="3"/>
      <c r="DQ226" s="3"/>
      <c r="DR226" s="3"/>
      <c r="DS226" s="3"/>
      <c r="DT226" s="3"/>
      <c r="DU226" s="3"/>
      <c r="DV226" s="3"/>
      <c r="DW226" s="3"/>
      <c r="DX226" s="3"/>
      <c r="DY226" s="3"/>
      <c r="DZ226" s="3"/>
      <c r="EA226" s="3"/>
      <c r="EB226" s="3"/>
      <c r="EC226" s="3"/>
      <c r="ED226" s="3"/>
      <c r="EE226" s="3"/>
      <c r="EF226" s="3"/>
      <c r="EG226" s="3"/>
      <c r="EH226" s="3"/>
      <c r="EI226" s="3"/>
      <c r="EJ226" s="3"/>
      <c r="EK226" s="3"/>
      <c r="EL226" s="3"/>
      <c r="EM226" s="3"/>
      <c r="EN226" s="3"/>
      <c r="EO226" s="3"/>
      <c r="EP226" s="3"/>
      <c r="EQ226" s="3"/>
      <c r="ER226" s="3"/>
      <c r="ES226" s="3"/>
      <c r="ET226" s="3"/>
      <c r="EU226" s="3"/>
      <c r="EV226" s="3"/>
      <c r="EW226" s="3"/>
      <c r="EX226" s="3"/>
      <c r="EY226" s="3"/>
      <c r="EZ226" s="3"/>
      <c r="FA226" s="3"/>
      <c r="FB226" s="3"/>
      <c r="FC226" s="3"/>
      <c r="FD226" s="3"/>
      <c r="FE226" s="3"/>
      <c r="FF226" s="3"/>
      <c r="FG226" s="3"/>
      <c r="FH226" s="3"/>
      <c r="FI226" s="3"/>
      <c r="FJ226" s="3"/>
      <c r="FK226" s="3"/>
      <c r="FL226" s="3"/>
      <c r="FM226" s="3"/>
      <c r="FN226" s="3"/>
      <c r="FO226" s="3"/>
      <c r="FP226" s="3"/>
      <c r="FQ226" s="3"/>
      <c r="FR226" s="3"/>
      <c r="FS226" s="3"/>
      <c r="FT226" s="3"/>
      <c r="FU226" s="3"/>
      <c r="FV226" s="3"/>
      <c r="FW226" s="3"/>
      <c r="FX226" s="3"/>
      <c r="FY226" s="3"/>
      <c r="FZ226" s="3"/>
      <c r="GA226" s="3"/>
      <c r="GB226" s="3"/>
      <c r="GC226" s="3"/>
      <c r="GD226" s="3"/>
      <c r="GE226" s="3"/>
      <c r="GF226" s="3"/>
      <c r="GG226" s="3"/>
      <c r="GH226" s="3"/>
      <c r="GI226" s="3"/>
      <c r="GJ226" s="3"/>
      <c r="GK226" s="3"/>
      <c r="GL226" s="3"/>
      <c r="GM226" s="3"/>
      <c r="GN226" s="3"/>
      <c r="GO226" s="3"/>
      <c r="GP226" s="3"/>
      <c r="GQ226" s="3"/>
      <c r="GR226" s="3"/>
      <c r="GS226" s="3"/>
      <c r="GT226" s="3"/>
      <c r="GU226" s="3"/>
      <c r="GV226" s="3"/>
      <c r="GW226" s="3"/>
      <c r="GX226" s="3">
        <v>0</v>
      </c>
    </row>
    <row r="228" spans="1:206" x14ac:dyDescent="0.2">
      <c r="A228" s="4">
        <v>50</v>
      </c>
      <c r="B228" s="4">
        <v>0</v>
      </c>
      <c r="C228" s="4">
        <v>0</v>
      </c>
      <c r="D228" s="4">
        <v>1</v>
      </c>
      <c r="E228" s="4">
        <v>201</v>
      </c>
      <c r="F228" s="4">
        <f>ROUND(Source!O226,O228)</f>
        <v>86804.37</v>
      </c>
      <c r="G228" s="4" t="s">
        <v>70</v>
      </c>
      <c r="H228" s="4" t="s">
        <v>71</v>
      </c>
      <c r="I228" s="4"/>
      <c r="J228" s="4"/>
      <c r="K228" s="4">
        <v>201</v>
      </c>
      <c r="L228" s="4">
        <v>1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86804.37</v>
      </c>
      <c r="X228" s="4">
        <v>1</v>
      </c>
      <c r="Y228" s="4">
        <v>86804.37</v>
      </c>
      <c r="Z228" s="4"/>
      <c r="AA228" s="4"/>
      <c r="AB228" s="4"/>
    </row>
    <row r="229" spans="1:206" x14ac:dyDescent="0.2">
      <c r="A229" s="4">
        <v>50</v>
      </c>
      <c r="B229" s="4">
        <v>0</v>
      </c>
      <c r="C229" s="4">
        <v>0</v>
      </c>
      <c r="D229" s="4">
        <v>1</v>
      </c>
      <c r="E229" s="4">
        <v>202</v>
      </c>
      <c r="F229" s="4">
        <f>ROUND(Source!P226,O229)</f>
        <v>743.63</v>
      </c>
      <c r="G229" s="4" t="s">
        <v>72</v>
      </c>
      <c r="H229" s="4" t="s">
        <v>73</v>
      </c>
      <c r="I229" s="4"/>
      <c r="J229" s="4"/>
      <c r="K229" s="4">
        <v>202</v>
      </c>
      <c r="L229" s="4">
        <v>2</v>
      </c>
      <c r="M229" s="4">
        <v>3</v>
      </c>
      <c r="N229" s="4" t="s">
        <v>3</v>
      </c>
      <c r="O229" s="4">
        <v>2</v>
      </c>
      <c r="P229" s="4"/>
      <c r="Q229" s="4"/>
      <c r="R229" s="4"/>
      <c r="S229" s="4"/>
      <c r="T229" s="4"/>
      <c r="U229" s="4"/>
      <c r="V229" s="4"/>
      <c r="W229" s="4">
        <v>743.63</v>
      </c>
      <c r="X229" s="4">
        <v>1</v>
      </c>
      <c r="Y229" s="4">
        <v>743.63</v>
      </c>
      <c r="Z229" s="4"/>
      <c r="AA229" s="4"/>
      <c r="AB229" s="4"/>
    </row>
    <row r="230" spans="1:206" x14ac:dyDescent="0.2">
      <c r="A230" s="4">
        <v>50</v>
      </c>
      <c r="B230" s="4">
        <v>0</v>
      </c>
      <c r="C230" s="4">
        <v>0</v>
      </c>
      <c r="D230" s="4">
        <v>1</v>
      </c>
      <c r="E230" s="4">
        <v>222</v>
      </c>
      <c r="F230" s="4">
        <f>ROUND(Source!AO226,O230)</f>
        <v>0</v>
      </c>
      <c r="G230" s="4" t="s">
        <v>74</v>
      </c>
      <c r="H230" s="4" t="s">
        <v>75</v>
      </c>
      <c r="I230" s="4"/>
      <c r="J230" s="4"/>
      <c r="K230" s="4">
        <v>222</v>
      </c>
      <c r="L230" s="4">
        <v>3</v>
      </c>
      <c r="M230" s="4">
        <v>3</v>
      </c>
      <c r="N230" s="4" t="s">
        <v>3</v>
      </c>
      <c r="O230" s="4">
        <v>2</v>
      </c>
      <c r="P230" s="4"/>
      <c r="Q230" s="4"/>
      <c r="R230" s="4"/>
      <c r="S230" s="4"/>
      <c r="T230" s="4"/>
      <c r="U230" s="4"/>
      <c r="V230" s="4"/>
      <c r="W230" s="4">
        <v>0</v>
      </c>
      <c r="X230" s="4">
        <v>1</v>
      </c>
      <c r="Y230" s="4">
        <v>0</v>
      </c>
      <c r="Z230" s="4"/>
      <c r="AA230" s="4"/>
      <c r="AB230" s="4"/>
    </row>
    <row r="231" spans="1:206" x14ac:dyDescent="0.2">
      <c r="A231" s="4">
        <v>50</v>
      </c>
      <c r="B231" s="4">
        <v>0</v>
      </c>
      <c r="C231" s="4">
        <v>0</v>
      </c>
      <c r="D231" s="4">
        <v>1</v>
      </c>
      <c r="E231" s="4">
        <v>225</v>
      </c>
      <c r="F231" s="4">
        <f>ROUND(Source!AV226,O231)</f>
        <v>743.63</v>
      </c>
      <c r="G231" s="4" t="s">
        <v>76</v>
      </c>
      <c r="H231" s="4" t="s">
        <v>77</v>
      </c>
      <c r="I231" s="4"/>
      <c r="J231" s="4"/>
      <c r="K231" s="4">
        <v>225</v>
      </c>
      <c r="L231" s="4">
        <v>4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>
        <v>743.63</v>
      </c>
      <c r="X231" s="4">
        <v>1</v>
      </c>
      <c r="Y231" s="4">
        <v>743.63</v>
      </c>
      <c r="Z231" s="4"/>
      <c r="AA231" s="4"/>
      <c r="AB231" s="4"/>
    </row>
    <row r="232" spans="1:206" x14ac:dyDescent="0.2">
      <c r="A232" s="4">
        <v>50</v>
      </c>
      <c r="B232" s="4">
        <v>0</v>
      </c>
      <c r="C232" s="4">
        <v>0</v>
      </c>
      <c r="D232" s="4">
        <v>1</v>
      </c>
      <c r="E232" s="4">
        <v>226</v>
      </c>
      <c r="F232" s="4">
        <f>ROUND(Source!AW226,O232)</f>
        <v>743.63</v>
      </c>
      <c r="G232" s="4" t="s">
        <v>78</v>
      </c>
      <c r="H232" s="4" t="s">
        <v>79</v>
      </c>
      <c r="I232" s="4"/>
      <c r="J232" s="4"/>
      <c r="K232" s="4">
        <v>226</v>
      </c>
      <c r="L232" s="4">
        <v>5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>
        <v>743.63</v>
      </c>
      <c r="X232" s="4">
        <v>1</v>
      </c>
      <c r="Y232" s="4">
        <v>743.63</v>
      </c>
      <c r="Z232" s="4"/>
      <c r="AA232" s="4"/>
      <c r="AB232" s="4"/>
    </row>
    <row r="233" spans="1:206" x14ac:dyDescent="0.2">
      <c r="A233" s="4">
        <v>50</v>
      </c>
      <c r="B233" s="4">
        <v>0</v>
      </c>
      <c r="C233" s="4">
        <v>0</v>
      </c>
      <c r="D233" s="4">
        <v>1</v>
      </c>
      <c r="E233" s="4">
        <v>227</v>
      </c>
      <c r="F233" s="4">
        <f>ROUND(Source!AX226,O233)</f>
        <v>0</v>
      </c>
      <c r="G233" s="4" t="s">
        <v>80</v>
      </c>
      <c r="H233" s="4" t="s">
        <v>81</v>
      </c>
      <c r="I233" s="4"/>
      <c r="J233" s="4"/>
      <c r="K233" s="4">
        <v>227</v>
      </c>
      <c r="L233" s="4">
        <v>6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0</v>
      </c>
      <c r="X233" s="4">
        <v>1</v>
      </c>
      <c r="Y233" s="4">
        <v>0</v>
      </c>
      <c r="Z233" s="4"/>
      <c r="AA233" s="4"/>
      <c r="AB233" s="4"/>
    </row>
    <row r="234" spans="1:206" x14ac:dyDescent="0.2">
      <c r="A234" s="4">
        <v>50</v>
      </c>
      <c r="B234" s="4">
        <v>0</v>
      </c>
      <c r="C234" s="4">
        <v>0</v>
      </c>
      <c r="D234" s="4">
        <v>1</v>
      </c>
      <c r="E234" s="4">
        <v>228</v>
      </c>
      <c r="F234" s="4">
        <f>ROUND(Source!AY226,O234)</f>
        <v>743.63</v>
      </c>
      <c r="G234" s="4" t="s">
        <v>82</v>
      </c>
      <c r="H234" s="4" t="s">
        <v>83</v>
      </c>
      <c r="I234" s="4"/>
      <c r="J234" s="4"/>
      <c r="K234" s="4">
        <v>228</v>
      </c>
      <c r="L234" s="4">
        <v>7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743.63</v>
      </c>
      <c r="X234" s="4">
        <v>1</v>
      </c>
      <c r="Y234" s="4">
        <v>743.63</v>
      </c>
      <c r="Z234" s="4"/>
      <c r="AA234" s="4"/>
      <c r="AB234" s="4"/>
    </row>
    <row r="235" spans="1:206" x14ac:dyDescent="0.2">
      <c r="A235" s="4">
        <v>50</v>
      </c>
      <c r="B235" s="4">
        <v>0</v>
      </c>
      <c r="C235" s="4">
        <v>0</v>
      </c>
      <c r="D235" s="4">
        <v>1</v>
      </c>
      <c r="E235" s="4">
        <v>216</v>
      </c>
      <c r="F235" s="4">
        <f>ROUND(Source!AP226,O235)</f>
        <v>0</v>
      </c>
      <c r="G235" s="4" t="s">
        <v>84</v>
      </c>
      <c r="H235" s="4" t="s">
        <v>85</v>
      </c>
      <c r="I235" s="4"/>
      <c r="J235" s="4"/>
      <c r="K235" s="4">
        <v>216</v>
      </c>
      <c r="L235" s="4">
        <v>8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0</v>
      </c>
      <c r="X235" s="4">
        <v>1</v>
      </c>
      <c r="Y235" s="4">
        <v>0</v>
      </c>
      <c r="Z235" s="4"/>
      <c r="AA235" s="4"/>
      <c r="AB235" s="4"/>
    </row>
    <row r="236" spans="1:206" x14ac:dyDescent="0.2">
      <c r="A236" s="4">
        <v>50</v>
      </c>
      <c r="B236" s="4">
        <v>0</v>
      </c>
      <c r="C236" s="4">
        <v>0</v>
      </c>
      <c r="D236" s="4">
        <v>1</v>
      </c>
      <c r="E236" s="4">
        <v>223</v>
      </c>
      <c r="F236" s="4">
        <f>ROUND(Source!AQ226,O236)</f>
        <v>0</v>
      </c>
      <c r="G236" s="4" t="s">
        <v>86</v>
      </c>
      <c r="H236" s="4" t="s">
        <v>87</v>
      </c>
      <c r="I236" s="4"/>
      <c r="J236" s="4"/>
      <c r="K236" s="4">
        <v>223</v>
      </c>
      <c r="L236" s="4">
        <v>9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0</v>
      </c>
      <c r="X236" s="4">
        <v>1</v>
      </c>
      <c r="Y236" s="4">
        <v>0</v>
      </c>
      <c r="Z236" s="4"/>
      <c r="AA236" s="4"/>
      <c r="AB236" s="4"/>
    </row>
    <row r="237" spans="1:206" x14ac:dyDescent="0.2">
      <c r="A237" s="4">
        <v>50</v>
      </c>
      <c r="B237" s="4">
        <v>0</v>
      </c>
      <c r="C237" s="4">
        <v>0</v>
      </c>
      <c r="D237" s="4">
        <v>1</v>
      </c>
      <c r="E237" s="4">
        <v>229</v>
      </c>
      <c r="F237" s="4">
        <f>ROUND(Source!AZ226,O237)</f>
        <v>0</v>
      </c>
      <c r="G237" s="4" t="s">
        <v>88</v>
      </c>
      <c r="H237" s="4" t="s">
        <v>89</v>
      </c>
      <c r="I237" s="4"/>
      <c r="J237" s="4"/>
      <c r="K237" s="4">
        <v>229</v>
      </c>
      <c r="L237" s="4">
        <v>10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0</v>
      </c>
      <c r="X237" s="4">
        <v>1</v>
      </c>
      <c r="Y237" s="4">
        <v>0</v>
      </c>
      <c r="Z237" s="4"/>
      <c r="AA237" s="4"/>
      <c r="AB237" s="4"/>
    </row>
    <row r="238" spans="1:206" x14ac:dyDescent="0.2">
      <c r="A238" s="4">
        <v>50</v>
      </c>
      <c r="B238" s="4">
        <v>0</v>
      </c>
      <c r="C238" s="4">
        <v>0</v>
      </c>
      <c r="D238" s="4">
        <v>1</v>
      </c>
      <c r="E238" s="4">
        <v>203</v>
      </c>
      <c r="F238" s="4">
        <f>ROUND(Source!Q226,O238)</f>
        <v>13205.79</v>
      </c>
      <c r="G238" s="4" t="s">
        <v>90</v>
      </c>
      <c r="H238" s="4" t="s">
        <v>91</v>
      </c>
      <c r="I238" s="4"/>
      <c r="J238" s="4"/>
      <c r="K238" s="4">
        <v>203</v>
      </c>
      <c r="L238" s="4">
        <v>11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13205.79</v>
      </c>
      <c r="X238" s="4">
        <v>1</v>
      </c>
      <c r="Y238" s="4">
        <v>13205.79</v>
      </c>
      <c r="Z238" s="4"/>
      <c r="AA238" s="4"/>
      <c r="AB238" s="4"/>
    </row>
    <row r="239" spans="1:206" x14ac:dyDescent="0.2">
      <c r="A239" s="4">
        <v>50</v>
      </c>
      <c r="B239" s="4">
        <v>0</v>
      </c>
      <c r="C239" s="4">
        <v>0</v>
      </c>
      <c r="D239" s="4">
        <v>1</v>
      </c>
      <c r="E239" s="4">
        <v>231</v>
      </c>
      <c r="F239" s="4">
        <f>ROUND(Source!BB226,O239)</f>
        <v>0</v>
      </c>
      <c r="G239" s="4" t="s">
        <v>92</v>
      </c>
      <c r="H239" s="4" t="s">
        <v>93</v>
      </c>
      <c r="I239" s="4"/>
      <c r="J239" s="4"/>
      <c r="K239" s="4">
        <v>231</v>
      </c>
      <c r="L239" s="4">
        <v>12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0</v>
      </c>
      <c r="X239" s="4">
        <v>1</v>
      </c>
      <c r="Y239" s="4">
        <v>0</v>
      </c>
      <c r="Z239" s="4"/>
      <c r="AA239" s="4"/>
      <c r="AB239" s="4"/>
    </row>
    <row r="240" spans="1:206" x14ac:dyDescent="0.2">
      <c r="A240" s="4">
        <v>50</v>
      </c>
      <c r="B240" s="4">
        <v>0</v>
      </c>
      <c r="C240" s="4">
        <v>0</v>
      </c>
      <c r="D240" s="4">
        <v>1</v>
      </c>
      <c r="E240" s="4">
        <v>204</v>
      </c>
      <c r="F240" s="4">
        <f>ROUND(Source!R226,O240)</f>
        <v>8348.2999999999993</v>
      </c>
      <c r="G240" s="4" t="s">
        <v>94</v>
      </c>
      <c r="H240" s="4" t="s">
        <v>95</v>
      </c>
      <c r="I240" s="4"/>
      <c r="J240" s="4"/>
      <c r="K240" s="4">
        <v>204</v>
      </c>
      <c r="L240" s="4">
        <v>13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8348.2999999999993</v>
      </c>
      <c r="X240" s="4">
        <v>1</v>
      </c>
      <c r="Y240" s="4">
        <v>8348.2999999999993</v>
      </c>
      <c r="Z240" s="4"/>
      <c r="AA240" s="4"/>
      <c r="AB240" s="4"/>
    </row>
    <row r="241" spans="1:206" x14ac:dyDescent="0.2">
      <c r="A241" s="4">
        <v>50</v>
      </c>
      <c r="B241" s="4">
        <v>0</v>
      </c>
      <c r="C241" s="4">
        <v>0</v>
      </c>
      <c r="D241" s="4">
        <v>1</v>
      </c>
      <c r="E241" s="4">
        <v>205</v>
      </c>
      <c r="F241" s="4">
        <f>ROUND(Source!S226,O241)</f>
        <v>72854.95</v>
      </c>
      <c r="G241" s="4" t="s">
        <v>96</v>
      </c>
      <c r="H241" s="4" t="s">
        <v>97</v>
      </c>
      <c r="I241" s="4"/>
      <c r="J241" s="4"/>
      <c r="K241" s="4">
        <v>205</v>
      </c>
      <c r="L241" s="4">
        <v>14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72854.95</v>
      </c>
      <c r="X241" s="4">
        <v>1</v>
      </c>
      <c r="Y241" s="4">
        <v>72854.95</v>
      </c>
      <c r="Z241" s="4"/>
      <c r="AA241" s="4"/>
      <c r="AB241" s="4"/>
    </row>
    <row r="242" spans="1:206" x14ac:dyDescent="0.2">
      <c r="A242" s="4">
        <v>50</v>
      </c>
      <c r="B242" s="4">
        <v>0</v>
      </c>
      <c r="C242" s="4">
        <v>0</v>
      </c>
      <c r="D242" s="4">
        <v>1</v>
      </c>
      <c r="E242" s="4">
        <v>232</v>
      </c>
      <c r="F242" s="4">
        <f>ROUND(Source!BC226,O242)</f>
        <v>0</v>
      </c>
      <c r="G242" s="4" t="s">
        <v>98</v>
      </c>
      <c r="H242" s="4" t="s">
        <v>99</v>
      </c>
      <c r="I242" s="4"/>
      <c r="J242" s="4"/>
      <c r="K242" s="4">
        <v>232</v>
      </c>
      <c r="L242" s="4">
        <v>15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206" x14ac:dyDescent="0.2">
      <c r="A243" s="4">
        <v>50</v>
      </c>
      <c r="B243" s="4">
        <v>0</v>
      </c>
      <c r="C243" s="4">
        <v>0</v>
      </c>
      <c r="D243" s="4">
        <v>1</v>
      </c>
      <c r="E243" s="4">
        <v>214</v>
      </c>
      <c r="F243" s="4">
        <f>ROUND(Source!AS226,O243)</f>
        <v>0</v>
      </c>
      <c r="G243" s="4" t="s">
        <v>100</v>
      </c>
      <c r="H243" s="4" t="s">
        <v>101</v>
      </c>
      <c r="I243" s="4"/>
      <c r="J243" s="4"/>
      <c r="K243" s="4">
        <v>214</v>
      </c>
      <c r="L243" s="4">
        <v>16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0</v>
      </c>
      <c r="X243" s="4">
        <v>1</v>
      </c>
      <c r="Y243" s="4">
        <v>0</v>
      </c>
      <c r="Z243" s="4"/>
      <c r="AA243" s="4"/>
      <c r="AB243" s="4"/>
    </row>
    <row r="244" spans="1:206" x14ac:dyDescent="0.2">
      <c r="A244" s="4">
        <v>50</v>
      </c>
      <c r="B244" s="4">
        <v>0</v>
      </c>
      <c r="C244" s="4">
        <v>0</v>
      </c>
      <c r="D244" s="4">
        <v>1</v>
      </c>
      <c r="E244" s="4">
        <v>215</v>
      </c>
      <c r="F244" s="4">
        <f>ROUND(Source!AT226,O244)</f>
        <v>0</v>
      </c>
      <c r="G244" s="4" t="s">
        <v>102</v>
      </c>
      <c r="H244" s="4" t="s">
        <v>103</v>
      </c>
      <c r="I244" s="4"/>
      <c r="J244" s="4"/>
      <c r="K244" s="4">
        <v>215</v>
      </c>
      <c r="L244" s="4">
        <v>17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0</v>
      </c>
      <c r="X244" s="4">
        <v>1</v>
      </c>
      <c r="Y244" s="4">
        <v>0</v>
      </c>
      <c r="Z244" s="4"/>
      <c r="AA244" s="4"/>
      <c r="AB244" s="4"/>
    </row>
    <row r="245" spans="1:206" x14ac:dyDescent="0.2">
      <c r="A245" s="4">
        <v>50</v>
      </c>
      <c r="B245" s="4">
        <v>0</v>
      </c>
      <c r="C245" s="4">
        <v>0</v>
      </c>
      <c r="D245" s="4">
        <v>1</v>
      </c>
      <c r="E245" s="4">
        <v>217</v>
      </c>
      <c r="F245" s="4">
        <f>ROUND(Source!AU226,O245)</f>
        <v>154104.49</v>
      </c>
      <c r="G245" s="4" t="s">
        <v>104</v>
      </c>
      <c r="H245" s="4" t="s">
        <v>105</v>
      </c>
      <c r="I245" s="4"/>
      <c r="J245" s="4"/>
      <c r="K245" s="4">
        <v>217</v>
      </c>
      <c r="L245" s="4">
        <v>18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154104.49</v>
      </c>
      <c r="X245" s="4">
        <v>1</v>
      </c>
      <c r="Y245" s="4">
        <v>154104.49</v>
      </c>
      <c r="Z245" s="4"/>
      <c r="AA245" s="4"/>
      <c r="AB245" s="4"/>
    </row>
    <row r="246" spans="1:206" x14ac:dyDescent="0.2">
      <c r="A246" s="4">
        <v>50</v>
      </c>
      <c r="B246" s="4">
        <v>0</v>
      </c>
      <c r="C246" s="4">
        <v>0</v>
      </c>
      <c r="D246" s="4">
        <v>1</v>
      </c>
      <c r="E246" s="4">
        <v>230</v>
      </c>
      <c r="F246" s="4">
        <f>ROUND(Source!BA226,O246)</f>
        <v>0</v>
      </c>
      <c r="G246" s="4" t="s">
        <v>106</v>
      </c>
      <c r="H246" s="4" t="s">
        <v>107</v>
      </c>
      <c r="I246" s="4"/>
      <c r="J246" s="4"/>
      <c r="K246" s="4">
        <v>230</v>
      </c>
      <c r="L246" s="4">
        <v>19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0</v>
      </c>
      <c r="X246" s="4">
        <v>1</v>
      </c>
      <c r="Y246" s="4">
        <v>0</v>
      </c>
      <c r="Z246" s="4"/>
      <c r="AA246" s="4"/>
      <c r="AB246" s="4"/>
    </row>
    <row r="247" spans="1:206" x14ac:dyDescent="0.2">
      <c r="A247" s="4">
        <v>50</v>
      </c>
      <c r="B247" s="4">
        <v>0</v>
      </c>
      <c r="C247" s="4">
        <v>0</v>
      </c>
      <c r="D247" s="4">
        <v>1</v>
      </c>
      <c r="E247" s="4">
        <v>206</v>
      </c>
      <c r="F247" s="4">
        <f>ROUND(Source!T226,O247)</f>
        <v>0</v>
      </c>
      <c r="G247" s="4" t="s">
        <v>108</v>
      </c>
      <c r="H247" s="4" t="s">
        <v>109</v>
      </c>
      <c r="I247" s="4"/>
      <c r="J247" s="4"/>
      <c r="K247" s="4">
        <v>206</v>
      </c>
      <c r="L247" s="4">
        <v>20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0</v>
      </c>
      <c r="X247" s="4">
        <v>1</v>
      </c>
      <c r="Y247" s="4">
        <v>0</v>
      </c>
      <c r="Z247" s="4"/>
      <c r="AA247" s="4"/>
      <c r="AB247" s="4"/>
    </row>
    <row r="248" spans="1:206" x14ac:dyDescent="0.2">
      <c r="A248" s="4">
        <v>50</v>
      </c>
      <c r="B248" s="4">
        <v>0</v>
      </c>
      <c r="C248" s="4">
        <v>0</v>
      </c>
      <c r="D248" s="4">
        <v>1</v>
      </c>
      <c r="E248" s="4">
        <v>207</v>
      </c>
      <c r="F248" s="4">
        <f>Source!U226</f>
        <v>137.1361</v>
      </c>
      <c r="G248" s="4" t="s">
        <v>110</v>
      </c>
      <c r="H248" s="4" t="s">
        <v>111</v>
      </c>
      <c r="I248" s="4"/>
      <c r="J248" s="4"/>
      <c r="K248" s="4">
        <v>207</v>
      </c>
      <c r="L248" s="4">
        <v>21</v>
      </c>
      <c r="M248" s="4">
        <v>3</v>
      </c>
      <c r="N248" s="4" t="s">
        <v>3</v>
      </c>
      <c r="O248" s="4">
        <v>-1</v>
      </c>
      <c r="P248" s="4"/>
      <c r="Q248" s="4"/>
      <c r="R248" s="4"/>
      <c r="S248" s="4"/>
      <c r="T248" s="4"/>
      <c r="U248" s="4"/>
      <c r="V248" s="4"/>
      <c r="W248" s="4">
        <v>137.1361</v>
      </c>
      <c r="X248" s="4">
        <v>1</v>
      </c>
      <c r="Y248" s="4">
        <v>137.1361</v>
      </c>
      <c r="Z248" s="4"/>
      <c r="AA248" s="4"/>
      <c r="AB248" s="4"/>
    </row>
    <row r="249" spans="1:206" x14ac:dyDescent="0.2">
      <c r="A249" s="4">
        <v>50</v>
      </c>
      <c r="B249" s="4">
        <v>0</v>
      </c>
      <c r="C249" s="4">
        <v>0</v>
      </c>
      <c r="D249" s="4">
        <v>1</v>
      </c>
      <c r="E249" s="4">
        <v>208</v>
      </c>
      <c r="F249" s="4">
        <f>Source!V226</f>
        <v>0</v>
      </c>
      <c r="G249" s="4" t="s">
        <v>112</v>
      </c>
      <c r="H249" s="4" t="s">
        <v>113</v>
      </c>
      <c r="I249" s="4"/>
      <c r="J249" s="4"/>
      <c r="K249" s="4">
        <v>208</v>
      </c>
      <c r="L249" s="4">
        <v>22</v>
      </c>
      <c r="M249" s="4">
        <v>3</v>
      </c>
      <c r="N249" s="4" t="s">
        <v>3</v>
      </c>
      <c r="O249" s="4">
        <v>-1</v>
      </c>
      <c r="P249" s="4"/>
      <c r="Q249" s="4"/>
      <c r="R249" s="4"/>
      <c r="S249" s="4"/>
      <c r="T249" s="4"/>
      <c r="U249" s="4"/>
      <c r="V249" s="4"/>
      <c r="W249" s="4">
        <v>0</v>
      </c>
      <c r="X249" s="4">
        <v>1</v>
      </c>
      <c r="Y249" s="4">
        <v>0</v>
      </c>
      <c r="Z249" s="4"/>
      <c r="AA249" s="4"/>
      <c r="AB249" s="4"/>
    </row>
    <row r="250" spans="1:206" x14ac:dyDescent="0.2">
      <c r="A250" s="4">
        <v>50</v>
      </c>
      <c r="B250" s="4">
        <v>0</v>
      </c>
      <c r="C250" s="4">
        <v>0</v>
      </c>
      <c r="D250" s="4">
        <v>1</v>
      </c>
      <c r="E250" s="4">
        <v>209</v>
      </c>
      <c r="F250" s="4">
        <f>ROUND(Source!W226,O250)</f>
        <v>0</v>
      </c>
      <c r="G250" s="4" t="s">
        <v>114</v>
      </c>
      <c r="H250" s="4" t="s">
        <v>115</v>
      </c>
      <c r="I250" s="4"/>
      <c r="J250" s="4"/>
      <c r="K250" s="4">
        <v>209</v>
      </c>
      <c r="L250" s="4">
        <v>23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0</v>
      </c>
      <c r="X250" s="4">
        <v>1</v>
      </c>
      <c r="Y250" s="4">
        <v>0</v>
      </c>
      <c r="Z250" s="4"/>
      <c r="AA250" s="4"/>
      <c r="AB250" s="4"/>
    </row>
    <row r="251" spans="1:206" x14ac:dyDescent="0.2">
      <c r="A251" s="4">
        <v>50</v>
      </c>
      <c r="B251" s="4">
        <v>0</v>
      </c>
      <c r="C251" s="4">
        <v>0</v>
      </c>
      <c r="D251" s="4">
        <v>1</v>
      </c>
      <c r="E251" s="4">
        <v>233</v>
      </c>
      <c r="F251" s="4">
        <f>ROUND(Source!BD226,O251)</f>
        <v>0</v>
      </c>
      <c r="G251" s="4" t="s">
        <v>116</v>
      </c>
      <c r="H251" s="4" t="s">
        <v>117</v>
      </c>
      <c r="I251" s="4"/>
      <c r="J251" s="4"/>
      <c r="K251" s="4">
        <v>233</v>
      </c>
      <c r="L251" s="4">
        <v>24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>
        <v>0</v>
      </c>
      <c r="X251" s="4">
        <v>1</v>
      </c>
      <c r="Y251" s="4">
        <v>0</v>
      </c>
      <c r="Z251" s="4"/>
      <c r="AA251" s="4"/>
      <c r="AB251" s="4"/>
    </row>
    <row r="252" spans="1:206" x14ac:dyDescent="0.2">
      <c r="A252" s="4">
        <v>50</v>
      </c>
      <c r="B252" s="4">
        <v>0</v>
      </c>
      <c r="C252" s="4">
        <v>0</v>
      </c>
      <c r="D252" s="4">
        <v>1</v>
      </c>
      <c r="E252" s="4">
        <v>210</v>
      </c>
      <c r="F252" s="4">
        <f>ROUND(Source!X226,O252)</f>
        <v>50998.47</v>
      </c>
      <c r="G252" s="4" t="s">
        <v>118</v>
      </c>
      <c r="H252" s="4" t="s">
        <v>119</v>
      </c>
      <c r="I252" s="4"/>
      <c r="J252" s="4"/>
      <c r="K252" s="4">
        <v>210</v>
      </c>
      <c r="L252" s="4">
        <v>25</v>
      </c>
      <c r="M252" s="4">
        <v>3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>
        <v>50998.47</v>
      </c>
      <c r="X252" s="4">
        <v>1</v>
      </c>
      <c r="Y252" s="4">
        <v>50998.47</v>
      </c>
      <c r="Z252" s="4"/>
      <c r="AA252" s="4"/>
      <c r="AB252" s="4"/>
    </row>
    <row r="253" spans="1:206" x14ac:dyDescent="0.2">
      <c r="A253" s="4">
        <v>50</v>
      </c>
      <c r="B253" s="4">
        <v>0</v>
      </c>
      <c r="C253" s="4">
        <v>0</v>
      </c>
      <c r="D253" s="4">
        <v>1</v>
      </c>
      <c r="E253" s="4">
        <v>211</v>
      </c>
      <c r="F253" s="4">
        <f>ROUND(Source!Y226,O253)</f>
        <v>7285.5</v>
      </c>
      <c r="G253" s="4" t="s">
        <v>120</v>
      </c>
      <c r="H253" s="4" t="s">
        <v>121</v>
      </c>
      <c r="I253" s="4"/>
      <c r="J253" s="4"/>
      <c r="K253" s="4">
        <v>211</v>
      </c>
      <c r="L253" s="4">
        <v>26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>
        <v>7285.5</v>
      </c>
      <c r="X253" s="4">
        <v>1</v>
      </c>
      <c r="Y253" s="4">
        <v>7285.5</v>
      </c>
      <c r="Z253" s="4"/>
      <c r="AA253" s="4"/>
      <c r="AB253" s="4"/>
    </row>
    <row r="254" spans="1:206" x14ac:dyDescent="0.2">
      <c r="A254" s="4">
        <v>50</v>
      </c>
      <c r="B254" s="4">
        <v>0</v>
      </c>
      <c r="C254" s="4">
        <v>0</v>
      </c>
      <c r="D254" s="4">
        <v>1</v>
      </c>
      <c r="E254" s="4">
        <v>224</v>
      </c>
      <c r="F254" s="4">
        <f>ROUND(Source!AR226,O254)</f>
        <v>154104.49</v>
      </c>
      <c r="G254" s="4" t="s">
        <v>122</v>
      </c>
      <c r="H254" s="4" t="s">
        <v>123</v>
      </c>
      <c r="I254" s="4"/>
      <c r="J254" s="4"/>
      <c r="K254" s="4">
        <v>224</v>
      </c>
      <c r="L254" s="4">
        <v>27</v>
      </c>
      <c r="M254" s="4">
        <v>3</v>
      </c>
      <c r="N254" s="4" t="s">
        <v>3</v>
      </c>
      <c r="O254" s="4">
        <v>2</v>
      </c>
      <c r="P254" s="4"/>
      <c r="Q254" s="4"/>
      <c r="R254" s="4"/>
      <c r="S254" s="4"/>
      <c r="T254" s="4"/>
      <c r="U254" s="4"/>
      <c r="V254" s="4"/>
      <c r="W254" s="4">
        <v>154104.49</v>
      </c>
      <c r="X254" s="4">
        <v>1</v>
      </c>
      <c r="Y254" s="4">
        <v>154104.49</v>
      </c>
      <c r="Z254" s="4"/>
      <c r="AA254" s="4"/>
      <c r="AB254" s="4"/>
    </row>
    <row r="256" spans="1:206" x14ac:dyDescent="0.2">
      <c r="A256" s="2">
        <v>51</v>
      </c>
      <c r="B256" s="2">
        <f>B74</f>
        <v>1</v>
      </c>
      <c r="C256" s="2">
        <f>A74</f>
        <v>4</v>
      </c>
      <c r="D256" s="2">
        <f>ROW(A74)</f>
        <v>74</v>
      </c>
      <c r="E256" s="2"/>
      <c r="F256" s="2" t="str">
        <f>IF(F74&lt;&gt;"",F74,"")</f>
        <v>Новый раздел</v>
      </c>
      <c r="G256" s="2" t="str">
        <f>IF(G74&lt;&gt;"",G74,"")</f>
        <v>Водоснабжение и водоотведение</v>
      </c>
      <c r="H256" s="2">
        <v>0</v>
      </c>
      <c r="I256" s="2"/>
      <c r="J256" s="2"/>
      <c r="K256" s="2"/>
      <c r="L256" s="2"/>
      <c r="M256" s="2"/>
      <c r="N256" s="2"/>
      <c r="O256" s="2">
        <f t="shared" ref="O256:T256" si="243">ROUND(O95+O141+O177+O226+AB256,2)</f>
        <v>96492.19</v>
      </c>
      <c r="P256" s="2">
        <f t="shared" si="243"/>
        <v>1660.37</v>
      </c>
      <c r="Q256" s="2">
        <f t="shared" si="243"/>
        <v>13283.97</v>
      </c>
      <c r="R256" s="2">
        <f t="shared" si="243"/>
        <v>8397.8700000000008</v>
      </c>
      <c r="S256" s="2">
        <f t="shared" si="243"/>
        <v>81547.850000000006</v>
      </c>
      <c r="T256" s="2">
        <f t="shared" si="243"/>
        <v>0</v>
      </c>
      <c r="U256" s="2">
        <f>U95+U141+U177+U226+AH256</f>
        <v>151.12010000000001</v>
      </c>
      <c r="V256" s="2">
        <f>V95+V141+V177+V226+AI256</f>
        <v>0</v>
      </c>
      <c r="W256" s="2">
        <f>ROUND(W95+W141+W177+W226+AJ256,2)</f>
        <v>0</v>
      </c>
      <c r="X256" s="2">
        <f>ROUND(X95+X141+X177+X226+AK256,2)</f>
        <v>57083.51</v>
      </c>
      <c r="Y256" s="2">
        <f>ROUND(Y95+Y141+Y177+Y226+AL256,2)</f>
        <v>8154.8</v>
      </c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>
        <f t="shared" ref="AO256:BD256" si="244">ROUND(AO95+AO141+AO177+AO226+BX256,2)</f>
        <v>0</v>
      </c>
      <c r="AP256" s="2">
        <f t="shared" si="244"/>
        <v>0</v>
      </c>
      <c r="AQ256" s="2">
        <f t="shared" si="244"/>
        <v>0</v>
      </c>
      <c r="AR256" s="2">
        <f t="shared" si="244"/>
        <v>170800.19</v>
      </c>
      <c r="AS256" s="2">
        <f t="shared" si="244"/>
        <v>0</v>
      </c>
      <c r="AT256" s="2">
        <f t="shared" si="244"/>
        <v>0</v>
      </c>
      <c r="AU256" s="2">
        <f t="shared" si="244"/>
        <v>170800.19</v>
      </c>
      <c r="AV256" s="2">
        <f t="shared" si="244"/>
        <v>1660.37</v>
      </c>
      <c r="AW256" s="2">
        <f t="shared" si="244"/>
        <v>1660.37</v>
      </c>
      <c r="AX256" s="2">
        <f t="shared" si="244"/>
        <v>0</v>
      </c>
      <c r="AY256" s="2">
        <f t="shared" si="244"/>
        <v>1660.37</v>
      </c>
      <c r="AZ256" s="2">
        <f t="shared" si="244"/>
        <v>0</v>
      </c>
      <c r="BA256" s="2">
        <f t="shared" si="244"/>
        <v>0</v>
      </c>
      <c r="BB256" s="2">
        <f t="shared" si="244"/>
        <v>0</v>
      </c>
      <c r="BC256" s="2">
        <f t="shared" si="244"/>
        <v>0</v>
      </c>
      <c r="BD256" s="2">
        <f t="shared" si="244"/>
        <v>0</v>
      </c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3"/>
      <c r="DH256" s="3"/>
      <c r="DI256" s="3"/>
      <c r="DJ256" s="3"/>
      <c r="DK256" s="3"/>
      <c r="DL256" s="3"/>
      <c r="DM256" s="3"/>
      <c r="DN256" s="3"/>
      <c r="DO256" s="3"/>
      <c r="DP256" s="3"/>
      <c r="DQ256" s="3"/>
      <c r="DR256" s="3"/>
      <c r="DS256" s="3"/>
      <c r="DT256" s="3"/>
      <c r="DU256" s="3"/>
      <c r="DV256" s="3"/>
      <c r="DW256" s="3"/>
      <c r="DX256" s="3"/>
      <c r="DY256" s="3"/>
      <c r="DZ256" s="3"/>
      <c r="EA256" s="3"/>
      <c r="EB256" s="3"/>
      <c r="EC256" s="3"/>
      <c r="ED256" s="3"/>
      <c r="EE256" s="3"/>
      <c r="EF256" s="3"/>
      <c r="EG256" s="3"/>
      <c r="EH256" s="3"/>
      <c r="EI256" s="3"/>
      <c r="EJ256" s="3"/>
      <c r="EK256" s="3"/>
      <c r="EL256" s="3"/>
      <c r="EM256" s="3"/>
      <c r="EN256" s="3"/>
      <c r="EO256" s="3"/>
      <c r="EP256" s="3"/>
      <c r="EQ256" s="3"/>
      <c r="ER256" s="3"/>
      <c r="ES256" s="3"/>
      <c r="ET256" s="3"/>
      <c r="EU256" s="3"/>
      <c r="EV256" s="3"/>
      <c r="EW256" s="3"/>
      <c r="EX256" s="3"/>
      <c r="EY256" s="3"/>
      <c r="EZ256" s="3"/>
      <c r="FA256" s="3"/>
      <c r="FB256" s="3"/>
      <c r="FC256" s="3"/>
      <c r="FD256" s="3"/>
      <c r="FE256" s="3"/>
      <c r="FF256" s="3"/>
      <c r="FG256" s="3"/>
      <c r="FH256" s="3"/>
      <c r="FI256" s="3"/>
      <c r="FJ256" s="3"/>
      <c r="FK256" s="3"/>
      <c r="FL256" s="3"/>
      <c r="FM256" s="3"/>
      <c r="FN256" s="3"/>
      <c r="FO256" s="3"/>
      <c r="FP256" s="3"/>
      <c r="FQ256" s="3"/>
      <c r="FR256" s="3"/>
      <c r="FS256" s="3"/>
      <c r="FT256" s="3"/>
      <c r="FU256" s="3"/>
      <c r="FV256" s="3"/>
      <c r="FW256" s="3"/>
      <c r="FX256" s="3"/>
      <c r="FY256" s="3"/>
      <c r="FZ256" s="3"/>
      <c r="GA256" s="3"/>
      <c r="GB256" s="3"/>
      <c r="GC256" s="3"/>
      <c r="GD256" s="3"/>
      <c r="GE256" s="3"/>
      <c r="GF256" s="3"/>
      <c r="GG256" s="3"/>
      <c r="GH256" s="3"/>
      <c r="GI256" s="3"/>
      <c r="GJ256" s="3"/>
      <c r="GK256" s="3"/>
      <c r="GL256" s="3"/>
      <c r="GM256" s="3"/>
      <c r="GN256" s="3"/>
      <c r="GO256" s="3"/>
      <c r="GP256" s="3"/>
      <c r="GQ256" s="3"/>
      <c r="GR256" s="3"/>
      <c r="GS256" s="3"/>
      <c r="GT256" s="3"/>
      <c r="GU256" s="3"/>
      <c r="GV256" s="3"/>
      <c r="GW256" s="3"/>
      <c r="GX256" s="3">
        <v>0</v>
      </c>
    </row>
    <row r="258" spans="1:28" x14ac:dyDescent="0.2">
      <c r="A258" s="4">
        <v>50</v>
      </c>
      <c r="B258" s="4">
        <v>0</v>
      </c>
      <c r="C258" s="4">
        <v>0</v>
      </c>
      <c r="D258" s="4">
        <v>1</v>
      </c>
      <c r="E258" s="4">
        <v>201</v>
      </c>
      <c r="F258" s="4">
        <f>ROUND(Source!O256,O258)</f>
        <v>96492.19</v>
      </c>
      <c r="G258" s="4" t="s">
        <v>70</v>
      </c>
      <c r="H258" s="4" t="s">
        <v>71</v>
      </c>
      <c r="I258" s="4"/>
      <c r="J258" s="4"/>
      <c r="K258" s="4">
        <v>201</v>
      </c>
      <c r="L258" s="4">
        <v>1</v>
      </c>
      <c r="M258" s="4">
        <v>3</v>
      </c>
      <c r="N258" s="4" t="s">
        <v>3</v>
      </c>
      <c r="O258" s="4">
        <v>2</v>
      </c>
      <c r="P258" s="4"/>
      <c r="Q258" s="4"/>
      <c r="R258" s="4"/>
      <c r="S258" s="4"/>
      <c r="T258" s="4"/>
      <c r="U258" s="4"/>
      <c r="V258" s="4"/>
      <c r="W258" s="4">
        <v>93741.9</v>
      </c>
      <c r="X258" s="4">
        <v>1</v>
      </c>
      <c r="Y258" s="4">
        <v>93741.9</v>
      </c>
      <c r="Z258" s="4"/>
      <c r="AA258" s="4"/>
      <c r="AB258" s="4"/>
    </row>
    <row r="259" spans="1:28" x14ac:dyDescent="0.2">
      <c r="A259" s="4">
        <v>50</v>
      </c>
      <c r="B259" s="4">
        <v>0</v>
      </c>
      <c r="C259" s="4">
        <v>0</v>
      </c>
      <c r="D259" s="4">
        <v>1</v>
      </c>
      <c r="E259" s="4">
        <v>202</v>
      </c>
      <c r="F259" s="4">
        <f>ROUND(Source!P256,O259)</f>
        <v>1660.37</v>
      </c>
      <c r="G259" s="4" t="s">
        <v>72</v>
      </c>
      <c r="H259" s="4" t="s">
        <v>73</v>
      </c>
      <c r="I259" s="4"/>
      <c r="J259" s="4"/>
      <c r="K259" s="4">
        <v>202</v>
      </c>
      <c r="L259" s="4">
        <v>2</v>
      </c>
      <c r="M259" s="4">
        <v>3</v>
      </c>
      <c r="N259" s="4" t="s">
        <v>3</v>
      </c>
      <c r="O259" s="4">
        <v>2</v>
      </c>
      <c r="P259" s="4"/>
      <c r="Q259" s="4"/>
      <c r="R259" s="4"/>
      <c r="S259" s="4"/>
      <c r="T259" s="4"/>
      <c r="U259" s="4"/>
      <c r="V259" s="4"/>
      <c r="W259" s="4">
        <v>1660.37</v>
      </c>
      <c r="X259" s="4">
        <v>1</v>
      </c>
      <c r="Y259" s="4">
        <v>1660.37</v>
      </c>
      <c r="Z259" s="4"/>
      <c r="AA259" s="4"/>
      <c r="AB259" s="4"/>
    </row>
    <row r="260" spans="1:28" x14ac:dyDescent="0.2">
      <c r="A260" s="4">
        <v>50</v>
      </c>
      <c r="B260" s="4">
        <v>0</v>
      </c>
      <c r="C260" s="4">
        <v>0</v>
      </c>
      <c r="D260" s="4">
        <v>1</v>
      </c>
      <c r="E260" s="4">
        <v>222</v>
      </c>
      <c r="F260" s="4">
        <f>ROUND(Source!AO256,O260)</f>
        <v>0</v>
      </c>
      <c r="G260" s="4" t="s">
        <v>74</v>
      </c>
      <c r="H260" s="4" t="s">
        <v>75</v>
      </c>
      <c r="I260" s="4"/>
      <c r="J260" s="4"/>
      <c r="K260" s="4">
        <v>222</v>
      </c>
      <c r="L260" s="4">
        <v>3</v>
      </c>
      <c r="M260" s="4">
        <v>3</v>
      </c>
      <c r="N260" s="4" t="s">
        <v>3</v>
      </c>
      <c r="O260" s="4">
        <v>2</v>
      </c>
      <c r="P260" s="4"/>
      <c r="Q260" s="4"/>
      <c r="R260" s="4"/>
      <c r="S260" s="4"/>
      <c r="T260" s="4"/>
      <c r="U260" s="4"/>
      <c r="V260" s="4"/>
      <c r="W260" s="4">
        <v>0</v>
      </c>
      <c r="X260" s="4">
        <v>1</v>
      </c>
      <c r="Y260" s="4">
        <v>0</v>
      </c>
      <c r="Z260" s="4"/>
      <c r="AA260" s="4"/>
      <c r="AB260" s="4"/>
    </row>
    <row r="261" spans="1:28" x14ac:dyDescent="0.2">
      <c r="A261" s="4">
        <v>50</v>
      </c>
      <c r="B261" s="4">
        <v>0</v>
      </c>
      <c r="C261" s="4">
        <v>0</v>
      </c>
      <c r="D261" s="4">
        <v>1</v>
      </c>
      <c r="E261" s="4">
        <v>225</v>
      </c>
      <c r="F261" s="4">
        <f>ROUND(Source!AV256,O261)</f>
        <v>1660.37</v>
      </c>
      <c r="G261" s="4" t="s">
        <v>76</v>
      </c>
      <c r="H261" s="4" t="s">
        <v>77</v>
      </c>
      <c r="I261" s="4"/>
      <c r="J261" s="4"/>
      <c r="K261" s="4">
        <v>225</v>
      </c>
      <c r="L261" s="4">
        <v>4</v>
      </c>
      <c r="M261" s="4">
        <v>3</v>
      </c>
      <c r="N261" s="4" t="s">
        <v>3</v>
      </c>
      <c r="O261" s="4">
        <v>2</v>
      </c>
      <c r="P261" s="4"/>
      <c r="Q261" s="4"/>
      <c r="R261" s="4"/>
      <c r="S261" s="4"/>
      <c r="T261" s="4"/>
      <c r="U261" s="4"/>
      <c r="V261" s="4"/>
      <c r="W261" s="4">
        <v>1660.37</v>
      </c>
      <c r="X261" s="4">
        <v>1</v>
      </c>
      <c r="Y261" s="4">
        <v>1660.37</v>
      </c>
      <c r="Z261" s="4"/>
      <c r="AA261" s="4"/>
      <c r="AB261" s="4"/>
    </row>
    <row r="262" spans="1:28" x14ac:dyDescent="0.2">
      <c r="A262" s="4">
        <v>50</v>
      </c>
      <c r="B262" s="4">
        <v>0</v>
      </c>
      <c r="C262" s="4">
        <v>0</v>
      </c>
      <c r="D262" s="4">
        <v>1</v>
      </c>
      <c r="E262" s="4">
        <v>226</v>
      </c>
      <c r="F262" s="4">
        <f>ROUND(Source!AW256,O262)</f>
        <v>1660.37</v>
      </c>
      <c r="G262" s="4" t="s">
        <v>78</v>
      </c>
      <c r="H262" s="4" t="s">
        <v>79</v>
      </c>
      <c r="I262" s="4"/>
      <c r="J262" s="4"/>
      <c r="K262" s="4">
        <v>226</v>
      </c>
      <c r="L262" s="4">
        <v>5</v>
      </c>
      <c r="M262" s="4">
        <v>3</v>
      </c>
      <c r="N262" s="4" t="s">
        <v>3</v>
      </c>
      <c r="O262" s="4">
        <v>2</v>
      </c>
      <c r="P262" s="4"/>
      <c r="Q262" s="4"/>
      <c r="R262" s="4"/>
      <c r="S262" s="4"/>
      <c r="T262" s="4"/>
      <c r="U262" s="4"/>
      <c r="V262" s="4"/>
      <c r="W262" s="4">
        <v>1660.37</v>
      </c>
      <c r="X262" s="4">
        <v>1</v>
      </c>
      <c r="Y262" s="4">
        <v>1660.37</v>
      </c>
      <c r="Z262" s="4"/>
      <c r="AA262" s="4"/>
      <c r="AB262" s="4"/>
    </row>
    <row r="263" spans="1:28" x14ac:dyDescent="0.2">
      <c r="A263" s="4">
        <v>50</v>
      </c>
      <c r="B263" s="4">
        <v>0</v>
      </c>
      <c r="C263" s="4">
        <v>0</v>
      </c>
      <c r="D263" s="4">
        <v>1</v>
      </c>
      <c r="E263" s="4">
        <v>227</v>
      </c>
      <c r="F263" s="4">
        <f>ROUND(Source!AX256,O263)</f>
        <v>0</v>
      </c>
      <c r="G263" s="4" t="s">
        <v>80</v>
      </c>
      <c r="H263" s="4" t="s">
        <v>81</v>
      </c>
      <c r="I263" s="4"/>
      <c r="J263" s="4"/>
      <c r="K263" s="4">
        <v>227</v>
      </c>
      <c r="L263" s="4">
        <v>6</v>
      </c>
      <c r="M263" s="4">
        <v>3</v>
      </c>
      <c r="N263" s="4" t="s">
        <v>3</v>
      </c>
      <c r="O263" s="4">
        <v>2</v>
      </c>
      <c r="P263" s="4"/>
      <c r="Q263" s="4"/>
      <c r="R263" s="4"/>
      <c r="S263" s="4"/>
      <c r="T263" s="4"/>
      <c r="U263" s="4"/>
      <c r="V263" s="4"/>
      <c r="W263" s="4">
        <v>0</v>
      </c>
      <c r="X263" s="4">
        <v>1</v>
      </c>
      <c r="Y263" s="4">
        <v>0</v>
      </c>
      <c r="Z263" s="4"/>
      <c r="AA263" s="4"/>
      <c r="AB263" s="4"/>
    </row>
    <row r="264" spans="1:28" x14ac:dyDescent="0.2">
      <c r="A264" s="4">
        <v>50</v>
      </c>
      <c r="B264" s="4">
        <v>0</v>
      </c>
      <c r="C264" s="4">
        <v>0</v>
      </c>
      <c r="D264" s="4">
        <v>1</v>
      </c>
      <c r="E264" s="4">
        <v>228</v>
      </c>
      <c r="F264" s="4">
        <f>ROUND(Source!AY256,O264)</f>
        <v>1660.37</v>
      </c>
      <c r="G264" s="4" t="s">
        <v>82</v>
      </c>
      <c r="H264" s="4" t="s">
        <v>83</v>
      </c>
      <c r="I264" s="4"/>
      <c r="J264" s="4"/>
      <c r="K264" s="4">
        <v>228</v>
      </c>
      <c r="L264" s="4">
        <v>7</v>
      </c>
      <c r="M264" s="4">
        <v>3</v>
      </c>
      <c r="N264" s="4" t="s">
        <v>3</v>
      </c>
      <c r="O264" s="4">
        <v>2</v>
      </c>
      <c r="P264" s="4"/>
      <c r="Q264" s="4"/>
      <c r="R264" s="4"/>
      <c r="S264" s="4"/>
      <c r="T264" s="4"/>
      <c r="U264" s="4"/>
      <c r="V264" s="4"/>
      <c r="W264" s="4">
        <v>1660.37</v>
      </c>
      <c r="X264" s="4">
        <v>1</v>
      </c>
      <c r="Y264" s="4">
        <v>1660.37</v>
      </c>
      <c r="Z264" s="4"/>
      <c r="AA264" s="4"/>
      <c r="AB264" s="4"/>
    </row>
    <row r="265" spans="1:28" x14ac:dyDescent="0.2">
      <c r="A265" s="4">
        <v>50</v>
      </c>
      <c r="B265" s="4">
        <v>0</v>
      </c>
      <c r="C265" s="4">
        <v>0</v>
      </c>
      <c r="D265" s="4">
        <v>1</v>
      </c>
      <c r="E265" s="4">
        <v>216</v>
      </c>
      <c r="F265" s="4">
        <f>ROUND(Source!AP256,O265)</f>
        <v>0</v>
      </c>
      <c r="G265" s="4" t="s">
        <v>84</v>
      </c>
      <c r="H265" s="4" t="s">
        <v>85</v>
      </c>
      <c r="I265" s="4"/>
      <c r="J265" s="4"/>
      <c r="K265" s="4">
        <v>216</v>
      </c>
      <c r="L265" s="4">
        <v>8</v>
      </c>
      <c r="M265" s="4">
        <v>3</v>
      </c>
      <c r="N265" s="4" t="s">
        <v>3</v>
      </c>
      <c r="O265" s="4">
        <v>2</v>
      </c>
      <c r="P265" s="4"/>
      <c r="Q265" s="4"/>
      <c r="R265" s="4"/>
      <c r="S265" s="4"/>
      <c r="T265" s="4"/>
      <c r="U265" s="4"/>
      <c r="V265" s="4"/>
      <c r="W265" s="4">
        <v>0</v>
      </c>
      <c r="X265" s="4">
        <v>1</v>
      </c>
      <c r="Y265" s="4">
        <v>0</v>
      </c>
      <c r="Z265" s="4"/>
      <c r="AA265" s="4"/>
      <c r="AB265" s="4"/>
    </row>
    <row r="266" spans="1:28" x14ac:dyDescent="0.2">
      <c r="A266" s="4">
        <v>50</v>
      </c>
      <c r="B266" s="4">
        <v>0</v>
      </c>
      <c r="C266" s="4">
        <v>0</v>
      </c>
      <c r="D266" s="4">
        <v>1</v>
      </c>
      <c r="E266" s="4">
        <v>223</v>
      </c>
      <c r="F266" s="4">
        <f>ROUND(Source!AQ256,O266)</f>
        <v>0</v>
      </c>
      <c r="G266" s="4" t="s">
        <v>86</v>
      </c>
      <c r="H266" s="4" t="s">
        <v>87</v>
      </c>
      <c r="I266" s="4"/>
      <c r="J266" s="4"/>
      <c r="K266" s="4">
        <v>223</v>
      </c>
      <c r="L266" s="4">
        <v>9</v>
      </c>
      <c r="M266" s="4">
        <v>3</v>
      </c>
      <c r="N266" s="4" t="s">
        <v>3</v>
      </c>
      <c r="O266" s="4">
        <v>2</v>
      </c>
      <c r="P266" s="4"/>
      <c r="Q266" s="4"/>
      <c r="R266" s="4"/>
      <c r="S266" s="4"/>
      <c r="T266" s="4"/>
      <c r="U266" s="4"/>
      <c r="V266" s="4"/>
      <c r="W266" s="4">
        <v>0</v>
      </c>
      <c r="X266" s="4">
        <v>1</v>
      </c>
      <c r="Y266" s="4">
        <v>0</v>
      </c>
      <c r="Z266" s="4"/>
      <c r="AA266" s="4"/>
      <c r="AB266" s="4"/>
    </row>
    <row r="267" spans="1:28" x14ac:dyDescent="0.2">
      <c r="A267" s="4">
        <v>50</v>
      </c>
      <c r="B267" s="4">
        <v>0</v>
      </c>
      <c r="C267" s="4">
        <v>0</v>
      </c>
      <c r="D267" s="4">
        <v>1</v>
      </c>
      <c r="E267" s="4">
        <v>229</v>
      </c>
      <c r="F267" s="4">
        <f>ROUND(Source!AZ256,O267)</f>
        <v>0</v>
      </c>
      <c r="G267" s="4" t="s">
        <v>88</v>
      </c>
      <c r="H267" s="4" t="s">
        <v>89</v>
      </c>
      <c r="I267" s="4"/>
      <c r="J267" s="4"/>
      <c r="K267" s="4">
        <v>229</v>
      </c>
      <c r="L267" s="4">
        <v>10</v>
      </c>
      <c r="M267" s="4">
        <v>3</v>
      </c>
      <c r="N267" s="4" t="s">
        <v>3</v>
      </c>
      <c r="O267" s="4">
        <v>2</v>
      </c>
      <c r="P267" s="4"/>
      <c r="Q267" s="4"/>
      <c r="R267" s="4"/>
      <c r="S267" s="4"/>
      <c r="T267" s="4"/>
      <c r="U267" s="4"/>
      <c r="V267" s="4"/>
      <c r="W267" s="4">
        <v>0</v>
      </c>
      <c r="X267" s="4">
        <v>1</v>
      </c>
      <c r="Y267" s="4">
        <v>0</v>
      </c>
      <c r="Z267" s="4"/>
      <c r="AA267" s="4"/>
      <c r="AB267" s="4"/>
    </row>
    <row r="268" spans="1:28" x14ac:dyDescent="0.2">
      <c r="A268" s="4">
        <v>50</v>
      </c>
      <c r="B268" s="4">
        <v>0</v>
      </c>
      <c r="C268" s="4">
        <v>0</v>
      </c>
      <c r="D268" s="4">
        <v>1</v>
      </c>
      <c r="E268" s="4">
        <v>203</v>
      </c>
      <c r="F268" s="4">
        <f>ROUND(Source!Q256,O268)</f>
        <v>13283.97</v>
      </c>
      <c r="G268" s="4" t="s">
        <v>90</v>
      </c>
      <c r="H268" s="4" t="s">
        <v>91</v>
      </c>
      <c r="I268" s="4"/>
      <c r="J268" s="4"/>
      <c r="K268" s="4">
        <v>203</v>
      </c>
      <c r="L268" s="4">
        <v>11</v>
      </c>
      <c r="M268" s="4">
        <v>3</v>
      </c>
      <c r="N268" s="4" t="s">
        <v>3</v>
      </c>
      <c r="O268" s="4">
        <v>2</v>
      </c>
      <c r="P268" s="4"/>
      <c r="Q268" s="4"/>
      <c r="R268" s="4"/>
      <c r="S268" s="4"/>
      <c r="T268" s="4"/>
      <c r="U268" s="4"/>
      <c r="V268" s="4"/>
      <c r="W268" s="4">
        <v>13283.97</v>
      </c>
      <c r="X268" s="4">
        <v>1</v>
      </c>
      <c r="Y268" s="4">
        <v>13283.97</v>
      </c>
      <c r="Z268" s="4"/>
      <c r="AA268" s="4"/>
      <c r="AB268" s="4"/>
    </row>
    <row r="269" spans="1:28" x14ac:dyDescent="0.2">
      <c r="A269" s="4">
        <v>50</v>
      </c>
      <c r="B269" s="4">
        <v>0</v>
      </c>
      <c r="C269" s="4">
        <v>0</v>
      </c>
      <c r="D269" s="4">
        <v>1</v>
      </c>
      <c r="E269" s="4">
        <v>231</v>
      </c>
      <c r="F269" s="4">
        <f>ROUND(Source!BB256,O269)</f>
        <v>0</v>
      </c>
      <c r="G269" s="4" t="s">
        <v>92</v>
      </c>
      <c r="H269" s="4" t="s">
        <v>93</v>
      </c>
      <c r="I269" s="4"/>
      <c r="J269" s="4"/>
      <c r="K269" s="4">
        <v>231</v>
      </c>
      <c r="L269" s="4">
        <v>12</v>
      </c>
      <c r="M269" s="4">
        <v>3</v>
      </c>
      <c r="N269" s="4" t="s">
        <v>3</v>
      </c>
      <c r="O269" s="4">
        <v>2</v>
      </c>
      <c r="P269" s="4"/>
      <c r="Q269" s="4"/>
      <c r="R269" s="4"/>
      <c r="S269" s="4"/>
      <c r="T269" s="4"/>
      <c r="U269" s="4"/>
      <c r="V269" s="4"/>
      <c r="W269" s="4">
        <v>0</v>
      </c>
      <c r="X269" s="4">
        <v>1</v>
      </c>
      <c r="Y269" s="4">
        <v>0</v>
      </c>
      <c r="Z269" s="4"/>
      <c r="AA269" s="4"/>
      <c r="AB269" s="4"/>
    </row>
    <row r="270" spans="1:28" x14ac:dyDescent="0.2">
      <c r="A270" s="4">
        <v>50</v>
      </c>
      <c r="B270" s="4">
        <v>0</v>
      </c>
      <c r="C270" s="4">
        <v>0</v>
      </c>
      <c r="D270" s="4">
        <v>1</v>
      </c>
      <c r="E270" s="4">
        <v>204</v>
      </c>
      <c r="F270" s="4">
        <f>ROUND(Source!R256,O270)</f>
        <v>8397.8700000000008</v>
      </c>
      <c r="G270" s="4" t="s">
        <v>94</v>
      </c>
      <c r="H270" s="4" t="s">
        <v>95</v>
      </c>
      <c r="I270" s="4"/>
      <c r="J270" s="4"/>
      <c r="K270" s="4">
        <v>204</v>
      </c>
      <c r="L270" s="4">
        <v>13</v>
      </c>
      <c r="M270" s="4">
        <v>3</v>
      </c>
      <c r="N270" s="4" t="s">
        <v>3</v>
      </c>
      <c r="O270" s="4">
        <v>2</v>
      </c>
      <c r="P270" s="4"/>
      <c r="Q270" s="4"/>
      <c r="R270" s="4"/>
      <c r="S270" s="4"/>
      <c r="T270" s="4"/>
      <c r="U270" s="4"/>
      <c r="V270" s="4"/>
      <c r="W270" s="4">
        <v>8397.8700000000008</v>
      </c>
      <c r="X270" s="4">
        <v>1</v>
      </c>
      <c r="Y270" s="4">
        <v>8397.8700000000008</v>
      </c>
      <c r="Z270" s="4"/>
      <c r="AA270" s="4"/>
      <c r="AB270" s="4"/>
    </row>
    <row r="271" spans="1:28" x14ac:dyDescent="0.2">
      <c r="A271" s="4">
        <v>50</v>
      </c>
      <c r="B271" s="4">
        <v>0</v>
      </c>
      <c r="C271" s="4">
        <v>0</v>
      </c>
      <c r="D271" s="4">
        <v>1</v>
      </c>
      <c r="E271" s="4">
        <v>205</v>
      </c>
      <c r="F271" s="4">
        <f>ROUND(Source!S256,O271)</f>
        <v>81547.850000000006</v>
      </c>
      <c r="G271" s="4" t="s">
        <v>96</v>
      </c>
      <c r="H271" s="4" t="s">
        <v>97</v>
      </c>
      <c r="I271" s="4"/>
      <c r="J271" s="4"/>
      <c r="K271" s="4">
        <v>205</v>
      </c>
      <c r="L271" s="4">
        <v>14</v>
      </c>
      <c r="M271" s="4">
        <v>3</v>
      </c>
      <c r="N271" s="4" t="s">
        <v>3</v>
      </c>
      <c r="O271" s="4">
        <v>2</v>
      </c>
      <c r="P271" s="4"/>
      <c r="Q271" s="4"/>
      <c r="R271" s="4"/>
      <c r="S271" s="4"/>
      <c r="T271" s="4"/>
      <c r="U271" s="4"/>
      <c r="V271" s="4"/>
      <c r="W271" s="4">
        <v>78797.56</v>
      </c>
      <c r="X271" s="4">
        <v>1</v>
      </c>
      <c r="Y271" s="4">
        <v>78797.56</v>
      </c>
      <c r="Z271" s="4"/>
      <c r="AA271" s="4"/>
      <c r="AB271" s="4"/>
    </row>
    <row r="272" spans="1:28" x14ac:dyDescent="0.2">
      <c r="A272" s="4">
        <v>50</v>
      </c>
      <c r="B272" s="4">
        <v>0</v>
      </c>
      <c r="C272" s="4">
        <v>0</v>
      </c>
      <c r="D272" s="4">
        <v>1</v>
      </c>
      <c r="E272" s="4">
        <v>232</v>
      </c>
      <c r="F272" s="4">
        <f>ROUND(Source!BC256,O272)</f>
        <v>0</v>
      </c>
      <c r="G272" s="4" t="s">
        <v>98</v>
      </c>
      <c r="H272" s="4" t="s">
        <v>99</v>
      </c>
      <c r="I272" s="4"/>
      <c r="J272" s="4"/>
      <c r="K272" s="4">
        <v>232</v>
      </c>
      <c r="L272" s="4">
        <v>15</v>
      </c>
      <c r="M272" s="4">
        <v>3</v>
      </c>
      <c r="N272" s="4" t="s">
        <v>3</v>
      </c>
      <c r="O272" s="4">
        <v>2</v>
      </c>
      <c r="P272" s="4"/>
      <c r="Q272" s="4"/>
      <c r="R272" s="4"/>
      <c r="S272" s="4"/>
      <c r="T272" s="4"/>
      <c r="U272" s="4"/>
      <c r="V272" s="4"/>
      <c r="W272" s="4">
        <v>0</v>
      </c>
      <c r="X272" s="4">
        <v>1</v>
      </c>
      <c r="Y272" s="4">
        <v>0</v>
      </c>
      <c r="Z272" s="4"/>
      <c r="AA272" s="4"/>
      <c r="AB272" s="4"/>
    </row>
    <row r="273" spans="1:206" x14ac:dyDescent="0.2">
      <c r="A273" s="4">
        <v>50</v>
      </c>
      <c r="B273" s="4">
        <v>0</v>
      </c>
      <c r="C273" s="4">
        <v>0</v>
      </c>
      <c r="D273" s="4">
        <v>1</v>
      </c>
      <c r="E273" s="4">
        <v>214</v>
      </c>
      <c r="F273" s="4">
        <f>ROUND(Source!AS256,O273)</f>
        <v>0</v>
      </c>
      <c r="G273" s="4" t="s">
        <v>100</v>
      </c>
      <c r="H273" s="4" t="s">
        <v>101</v>
      </c>
      <c r="I273" s="4"/>
      <c r="J273" s="4"/>
      <c r="K273" s="4">
        <v>214</v>
      </c>
      <c r="L273" s="4">
        <v>16</v>
      </c>
      <c r="M273" s="4">
        <v>3</v>
      </c>
      <c r="N273" s="4" t="s">
        <v>3</v>
      </c>
      <c r="O273" s="4">
        <v>2</v>
      </c>
      <c r="P273" s="4"/>
      <c r="Q273" s="4"/>
      <c r="R273" s="4"/>
      <c r="S273" s="4"/>
      <c r="T273" s="4"/>
      <c r="U273" s="4"/>
      <c r="V273" s="4"/>
      <c r="W273" s="4">
        <v>0</v>
      </c>
      <c r="X273" s="4">
        <v>1</v>
      </c>
      <c r="Y273" s="4">
        <v>0</v>
      </c>
      <c r="Z273" s="4"/>
      <c r="AA273" s="4"/>
      <c r="AB273" s="4"/>
    </row>
    <row r="274" spans="1:206" x14ac:dyDescent="0.2">
      <c r="A274" s="4">
        <v>50</v>
      </c>
      <c r="B274" s="4">
        <v>0</v>
      </c>
      <c r="C274" s="4">
        <v>0</v>
      </c>
      <c r="D274" s="4">
        <v>1</v>
      </c>
      <c r="E274" s="4">
        <v>215</v>
      </c>
      <c r="F274" s="4">
        <f>ROUND(Source!AT256,O274)</f>
        <v>0</v>
      </c>
      <c r="G274" s="4" t="s">
        <v>102</v>
      </c>
      <c r="H274" s="4" t="s">
        <v>103</v>
      </c>
      <c r="I274" s="4"/>
      <c r="J274" s="4"/>
      <c r="K274" s="4">
        <v>215</v>
      </c>
      <c r="L274" s="4">
        <v>17</v>
      </c>
      <c r="M274" s="4">
        <v>3</v>
      </c>
      <c r="N274" s="4" t="s">
        <v>3</v>
      </c>
      <c r="O274" s="4">
        <v>2</v>
      </c>
      <c r="P274" s="4"/>
      <c r="Q274" s="4"/>
      <c r="R274" s="4"/>
      <c r="S274" s="4"/>
      <c r="T274" s="4"/>
      <c r="U274" s="4"/>
      <c r="V274" s="4"/>
      <c r="W274" s="4">
        <v>0</v>
      </c>
      <c r="X274" s="4">
        <v>1</v>
      </c>
      <c r="Y274" s="4">
        <v>0</v>
      </c>
      <c r="Z274" s="4"/>
      <c r="AA274" s="4"/>
      <c r="AB274" s="4"/>
    </row>
    <row r="275" spans="1:206" x14ac:dyDescent="0.2">
      <c r="A275" s="4">
        <v>50</v>
      </c>
      <c r="B275" s="4">
        <v>0</v>
      </c>
      <c r="C275" s="4">
        <v>0</v>
      </c>
      <c r="D275" s="4">
        <v>1</v>
      </c>
      <c r="E275" s="4">
        <v>217</v>
      </c>
      <c r="F275" s="4">
        <f>ROUND(Source!AU256,O275)</f>
        <v>170800.19</v>
      </c>
      <c r="G275" s="4" t="s">
        <v>104</v>
      </c>
      <c r="H275" s="4" t="s">
        <v>105</v>
      </c>
      <c r="I275" s="4"/>
      <c r="J275" s="4"/>
      <c r="K275" s="4">
        <v>217</v>
      </c>
      <c r="L275" s="4">
        <v>18</v>
      </c>
      <c r="M275" s="4">
        <v>3</v>
      </c>
      <c r="N275" s="4" t="s">
        <v>3</v>
      </c>
      <c r="O275" s="4">
        <v>2</v>
      </c>
      <c r="P275" s="4"/>
      <c r="Q275" s="4"/>
      <c r="R275" s="4"/>
      <c r="S275" s="4"/>
      <c r="T275" s="4"/>
      <c r="U275" s="4"/>
      <c r="V275" s="4"/>
      <c r="W275" s="4">
        <v>165849.66</v>
      </c>
      <c r="X275" s="4">
        <v>1</v>
      </c>
      <c r="Y275" s="4">
        <v>165849.66</v>
      </c>
      <c r="Z275" s="4"/>
      <c r="AA275" s="4"/>
      <c r="AB275" s="4"/>
    </row>
    <row r="276" spans="1:206" x14ac:dyDescent="0.2">
      <c r="A276" s="4">
        <v>50</v>
      </c>
      <c r="B276" s="4">
        <v>0</v>
      </c>
      <c r="C276" s="4">
        <v>0</v>
      </c>
      <c r="D276" s="4">
        <v>1</v>
      </c>
      <c r="E276" s="4">
        <v>230</v>
      </c>
      <c r="F276" s="4">
        <f>ROUND(Source!BA256,O276)</f>
        <v>0</v>
      </c>
      <c r="G276" s="4" t="s">
        <v>106</v>
      </c>
      <c r="H276" s="4" t="s">
        <v>107</v>
      </c>
      <c r="I276" s="4"/>
      <c r="J276" s="4"/>
      <c r="K276" s="4">
        <v>230</v>
      </c>
      <c r="L276" s="4">
        <v>19</v>
      </c>
      <c r="M276" s="4">
        <v>3</v>
      </c>
      <c r="N276" s="4" t="s">
        <v>3</v>
      </c>
      <c r="O276" s="4">
        <v>2</v>
      </c>
      <c r="P276" s="4"/>
      <c r="Q276" s="4"/>
      <c r="R276" s="4"/>
      <c r="S276" s="4"/>
      <c r="T276" s="4"/>
      <c r="U276" s="4"/>
      <c r="V276" s="4"/>
      <c r="W276" s="4">
        <v>0</v>
      </c>
      <c r="X276" s="4">
        <v>1</v>
      </c>
      <c r="Y276" s="4">
        <v>0</v>
      </c>
      <c r="Z276" s="4"/>
      <c r="AA276" s="4"/>
      <c r="AB276" s="4"/>
    </row>
    <row r="277" spans="1:206" x14ac:dyDescent="0.2">
      <c r="A277" s="4">
        <v>50</v>
      </c>
      <c r="B277" s="4">
        <v>0</v>
      </c>
      <c r="C277" s="4">
        <v>0</v>
      </c>
      <c r="D277" s="4">
        <v>1</v>
      </c>
      <c r="E277" s="4">
        <v>206</v>
      </c>
      <c r="F277" s="4">
        <f>ROUND(Source!T256,O277)</f>
        <v>0</v>
      </c>
      <c r="G277" s="4" t="s">
        <v>108</v>
      </c>
      <c r="H277" s="4" t="s">
        <v>109</v>
      </c>
      <c r="I277" s="4"/>
      <c r="J277" s="4"/>
      <c r="K277" s="4">
        <v>206</v>
      </c>
      <c r="L277" s="4">
        <v>20</v>
      </c>
      <c r="M277" s="4">
        <v>3</v>
      </c>
      <c r="N277" s="4" t="s">
        <v>3</v>
      </c>
      <c r="O277" s="4">
        <v>2</v>
      </c>
      <c r="P277" s="4"/>
      <c r="Q277" s="4"/>
      <c r="R277" s="4"/>
      <c r="S277" s="4"/>
      <c r="T277" s="4"/>
      <c r="U277" s="4"/>
      <c r="V277" s="4"/>
      <c r="W277" s="4">
        <v>0</v>
      </c>
      <c r="X277" s="4">
        <v>1</v>
      </c>
      <c r="Y277" s="4">
        <v>0</v>
      </c>
      <c r="Z277" s="4"/>
      <c r="AA277" s="4"/>
      <c r="AB277" s="4"/>
    </row>
    <row r="278" spans="1:206" x14ac:dyDescent="0.2">
      <c r="A278" s="4">
        <v>50</v>
      </c>
      <c r="B278" s="4">
        <v>0</v>
      </c>
      <c r="C278" s="4">
        <v>0</v>
      </c>
      <c r="D278" s="4">
        <v>1</v>
      </c>
      <c r="E278" s="4">
        <v>207</v>
      </c>
      <c r="F278" s="4">
        <f>Source!U256</f>
        <v>151.12010000000001</v>
      </c>
      <c r="G278" s="4" t="s">
        <v>110</v>
      </c>
      <c r="H278" s="4" t="s">
        <v>111</v>
      </c>
      <c r="I278" s="4"/>
      <c r="J278" s="4"/>
      <c r="K278" s="4">
        <v>207</v>
      </c>
      <c r="L278" s="4">
        <v>21</v>
      </c>
      <c r="M278" s="4">
        <v>3</v>
      </c>
      <c r="N278" s="4" t="s">
        <v>3</v>
      </c>
      <c r="O278" s="4">
        <v>-1</v>
      </c>
      <c r="P278" s="4"/>
      <c r="Q278" s="4"/>
      <c r="R278" s="4"/>
      <c r="S278" s="4"/>
      <c r="T278" s="4"/>
      <c r="U278" s="4"/>
      <c r="V278" s="4"/>
      <c r="W278" s="4">
        <v>146.6661</v>
      </c>
      <c r="X278" s="4">
        <v>1</v>
      </c>
      <c r="Y278" s="4">
        <v>146.6661</v>
      </c>
      <c r="Z278" s="4"/>
      <c r="AA278" s="4"/>
      <c r="AB278" s="4"/>
    </row>
    <row r="279" spans="1:206" x14ac:dyDescent="0.2">
      <c r="A279" s="4">
        <v>50</v>
      </c>
      <c r="B279" s="4">
        <v>0</v>
      </c>
      <c r="C279" s="4">
        <v>0</v>
      </c>
      <c r="D279" s="4">
        <v>1</v>
      </c>
      <c r="E279" s="4">
        <v>208</v>
      </c>
      <c r="F279" s="4">
        <f>Source!V256</f>
        <v>0</v>
      </c>
      <c r="G279" s="4" t="s">
        <v>112</v>
      </c>
      <c r="H279" s="4" t="s">
        <v>113</v>
      </c>
      <c r="I279" s="4"/>
      <c r="J279" s="4"/>
      <c r="K279" s="4">
        <v>208</v>
      </c>
      <c r="L279" s="4">
        <v>22</v>
      </c>
      <c r="M279" s="4">
        <v>3</v>
      </c>
      <c r="N279" s="4" t="s">
        <v>3</v>
      </c>
      <c r="O279" s="4">
        <v>-1</v>
      </c>
      <c r="P279" s="4"/>
      <c r="Q279" s="4"/>
      <c r="R279" s="4"/>
      <c r="S279" s="4"/>
      <c r="T279" s="4"/>
      <c r="U279" s="4"/>
      <c r="V279" s="4"/>
      <c r="W279" s="4">
        <v>0</v>
      </c>
      <c r="X279" s="4">
        <v>1</v>
      </c>
      <c r="Y279" s="4">
        <v>0</v>
      </c>
      <c r="Z279" s="4"/>
      <c r="AA279" s="4"/>
      <c r="AB279" s="4"/>
    </row>
    <row r="280" spans="1:206" x14ac:dyDescent="0.2">
      <c r="A280" s="4">
        <v>50</v>
      </c>
      <c r="B280" s="4">
        <v>0</v>
      </c>
      <c r="C280" s="4">
        <v>0</v>
      </c>
      <c r="D280" s="4">
        <v>1</v>
      </c>
      <c r="E280" s="4">
        <v>209</v>
      </c>
      <c r="F280" s="4">
        <f>ROUND(Source!W256,O280)</f>
        <v>0</v>
      </c>
      <c r="G280" s="4" t="s">
        <v>114</v>
      </c>
      <c r="H280" s="4" t="s">
        <v>115</v>
      </c>
      <c r="I280" s="4"/>
      <c r="J280" s="4"/>
      <c r="K280" s="4">
        <v>209</v>
      </c>
      <c r="L280" s="4">
        <v>23</v>
      </c>
      <c r="M280" s="4">
        <v>3</v>
      </c>
      <c r="N280" s="4" t="s">
        <v>3</v>
      </c>
      <c r="O280" s="4">
        <v>2</v>
      </c>
      <c r="P280" s="4"/>
      <c r="Q280" s="4"/>
      <c r="R280" s="4"/>
      <c r="S280" s="4"/>
      <c r="T280" s="4"/>
      <c r="U280" s="4"/>
      <c r="V280" s="4"/>
      <c r="W280" s="4">
        <v>0</v>
      </c>
      <c r="X280" s="4">
        <v>1</v>
      </c>
      <c r="Y280" s="4">
        <v>0</v>
      </c>
      <c r="Z280" s="4"/>
      <c r="AA280" s="4"/>
      <c r="AB280" s="4"/>
    </row>
    <row r="281" spans="1:206" x14ac:dyDescent="0.2">
      <c r="A281" s="4">
        <v>50</v>
      </c>
      <c r="B281" s="4">
        <v>0</v>
      </c>
      <c r="C281" s="4">
        <v>0</v>
      </c>
      <c r="D281" s="4">
        <v>1</v>
      </c>
      <c r="E281" s="4">
        <v>233</v>
      </c>
      <c r="F281" s="4">
        <f>ROUND(Source!BD256,O281)</f>
        <v>0</v>
      </c>
      <c r="G281" s="4" t="s">
        <v>116</v>
      </c>
      <c r="H281" s="4" t="s">
        <v>117</v>
      </c>
      <c r="I281" s="4"/>
      <c r="J281" s="4"/>
      <c r="K281" s="4">
        <v>233</v>
      </c>
      <c r="L281" s="4">
        <v>24</v>
      </c>
      <c r="M281" s="4">
        <v>3</v>
      </c>
      <c r="N281" s="4" t="s">
        <v>3</v>
      </c>
      <c r="O281" s="4">
        <v>2</v>
      </c>
      <c r="P281" s="4"/>
      <c r="Q281" s="4"/>
      <c r="R281" s="4"/>
      <c r="S281" s="4"/>
      <c r="T281" s="4"/>
      <c r="U281" s="4"/>
      <c r="V281" s="4"/>
      <c r="W281" s="4">
        <v>0</v>
      </c>
      <c r="X281" s="4">
        <v>1</v>
      </c>
      <c r="Y281" s="4">
        <v>0</v>
      </c>
      <c r="Z281" s="4"/>
      <c r="AA281" s="4"/>
      <c r="AB281" s="4"/>
    </row>
    <row r="282" spans="1:206" x14ac:dyDescent="0.2">
      <c r="A282" s="4">
        <v>50</v>
      </c>
      <c r="B282" s="4">
        <v>0</v>
      </c>
      <c r="C282" s="4">
        <v>0</v>
      </c>
      <c r="D282" s="4">
        <v>1</v>
      </c>
      <c r="E282" s="4">
        <v>210</v>
      </c>
      <c r="F282" s="4">
        <f>ROUND(Source!X256,O282)</f>
        <v>57083.51</v>
      </c>
      <c r="G282" s="4" t="s">
        <v>118</v>
      </c>
      <c r="H282" s="4" t="s">
        <v>119</v>
      </c>
      <c r="I282" s="4"/>
      <c r="J282" s="4"/>
      <c r="K282" s="4">
        <v>210</v>
      </c>
      <c r="L282" s="4">
        <v>25</v>
      </c>
      <c r="M282" s="4">
        <v>3</v>
      </c>
      <c r="N282" s="4" t="s">
        <v>3</v>
      </c>
      <c r="O282" s="4">
        <v>2</v>
      </c>
      <c r="P282" s="4"/>
      <c r="Q282" s="4"/>
      <c r="R282" s="4"/>
      <c r="S282" s="4"/>
      <c r="T282" s="4"/>
      <c r="U282" s="4"/>
      <c r="V282" s="4"/>
      <c r="W282" s="4">
        <v>55158.3</v>
      </c>
      <c r="X282" s="4">
        <v>1</v>
      </c>
      <c r="Y282" s="4">
        <v>55158.3</v>
      </c>
      <c r="Z282" s="4"/>
      <c r="AA282" s="4"/>
      <c r="AB282" s="4"/>
    </row>
    <row r="283" spans="1:206" x14ac:dyDescent="0.2">
      <c r="A283" s="4">
        <v>50</v>
      </c>
      <c r="B283" s="4">
        <v>0</v>
      </c>
      <c r="C283" s="4">
        <v>0</v>
      </c>
      <c r="D283" s="4">
        <v>1</v>
      </c>
      <c r="E283" s="4">
        <v>211</v>
      </c>
      <c r="F283" s="4">
        <f>ROUND(Source!Y256,O283)</f>
        <v>8154.8</v>
      </c>
      <c r="G283" s="4" t="s">
        <v>120</v>
      </c>
      <c r="H283" s="4" t="s">
        <v>121</v>
      </c>
      <c r="I283" s="4"/>
      <c r="J283" s="4"/>
      <c r="K283" s="4">
        <v>211</v>
      </c>
      <c r="L283" s="4">
        <v>26</v>
      </c>
      <c r="M283" s="4">
        <v>3</v>
      </c>
      <c r="N283" s="4" t="s">
        <v>3</v>
      </c>
      <c r="O283" s="4">
        <v>2</v>
      </c>
      <c r="P283" s="4"/>
      <c r="Q283" s="4"/>
      <c r="R283" s="4"/>
      <c r="S283" s="4"/>
      <c r="T283" s="4"/>
      <c r="U283" s="4"/>
      <c r="V283" s="4"/>
      <c r="W283" s="4">
        <v>7879.77</v>
      </c>
      <c r="X283" s="4">
        <v>1</v>
      </c>
      <c r="Y283" s="4">
        <v>7879.77</v>
      </c>
      <c r="Z283" s="4"/>
      <c r="AA283" s="4"/>
      <c r="AB283" s="4"/>
    </row>
    <row r="284" spans="1:206" x14ac:dyDescent="0.2">
      <c r="A284" s="4">
        <v>50</v>
      </c>
      <c r="B284" s="4">
        <v>0</v>
      </c>
      <c r="C284" s="4">
        <v>0</v>
      </c>
      <c r="D284" s="4">
        <v>1</v>
      </c>
      <c r="E284" s="4">
        <v>224</v>
      </c>
      <c r="F284" s="4">
        <f>ROUND(Source!AR256,O284)</f>
        <v>170800.19</v>
      </c>
      <c r="G284" s="4" t="s">
        <v>122</v>
      </c>
      <c r="H284" s="4" t="s">
        <v>123</v>
      </c>
      <c r="I284" s="4"/>
      <c r="J284" s="4"/>
      <c r="K284" s="4">
        <v>224</v>
      </c>
      <c r="L284" s="4">
        <v>27</v>
      </c>
      <c r="M284" s="4">
        <v>3</v>
      </c>
      <c r="N284" s="4" t="s">
        <v>3</v>
      </c>
      <c r="O284" s="4">
        <v>2</v>
      </c>
      <c r="P284" s="4"/>
      <c r="Q284" s="4"/>
      <c r="R284" s="4"/>
      <c r="S284" s="4"/>
      <c r="T284" s="4"/>
      <c r="U284" s="4"/>
      <c r="V284" s="4"/>
      <c r="W284" s="4">
        <v>165849.66</v>
      </c>
      <c r="X284" s="4">
        <v>1</v>
      </c>
      <c r="Y284" s="4">
        <v>165849.66</v>
      </c>
      <c r="Z284" s="4"/>
      <c r="AA284" s="4"/>
      <c r="AB284" s="4"/>
    </row>
    <row r="286" spans="1:206" x14ac:dyDescent="0.2">
      <c r="A286" s="1">
        <v>4</v>
      </c>
      <c r="B286" s="1">
        <v>1</v>
      </c>
      <c r="C286" s="1"/>
      <c r="D286" s="1">
        <f>ROW(A451)</f>
        <v>451</v>
      </c>
      <c r="E286" s="1"/>
      <c r="F286" s="1" t="s">
        <v>14</v>
      </c>
      <c r="G286" s="1" t="s">
        <v>241</v>
      </c>
      <c r="H286" s="1" t="s">
        <v>3</v>
      </c>
      <c r="I286" s="1">
        <v>0</v>
      </c>
      <c r="J286" s="1"/>
      <c r="K286" s="1">
        <v>0</v>
      </c>
      <c r="L286" s="1"/>
      <c r="M286" s="1" t="s">
        <v>3</v>
      </c>
      <c r="N286" s="1"/>
      <c r="O286" s="1"/>
      <c r="P286" s="1"/>
      <c r="Q286" s="1"/>
      <c r="R286" s="1"/>
      <c r="S286" s="1">
        <v>0</v>
      </c>
      <c r="T286" s="1"/>
      <c r="U286" s="1" t="s">
        <v>3</v>
      </c>
      <c r="V286" s="1">
        <v>0</v>
      </c>
      <c r="W286" s="1"/>
      <c r="X286" s="1"/>
      <c r="Y286" s="1"/>
      <c r="Z286" s="1"/>
      <c r="AA286" s="1"/>
      <c r="AB286" s="1" t="s">
        <v>3</v>
      </c>
      <c r="AC286" s="1" t="s">
        <v>3</v>
      </c>
      <c r="AD286" s="1" t="s">
        <v>3</v>
      </c>
      <c r="AE286" s="1" t="s">
        <v>3</v>
      </c>
      <c r="AF286" s="1" t="s">
        <v>3</v>
      </c>
      <c r="AG286" s="1" t="s">
        <v>3</v>
      </c>
      <c r="AH286" s="1"/>
      <c r="AI286" s="1"/>
      <c r="AJ286" s="1"/>
      <c r="AK286" s="1"/>
      <c r="AL286" s="1"/>
      <c r="AM286" s="1"/>
      <c r="AN286" s="1"/>
      <c r="AO286" s="1"/>
      <c r="AP286" s="1" t="s">
        <v>3</v>
      </c>
      <c r="AQ286" s="1" t="s">
        <v>3</v>
      </c>
      <c r="AR286" s="1" t="s">
        <v>3</v>
      </c>
      <c r="AS286" s="1"/>
      <c r="AT286" s="1"/>
      <c r="AU286" s="1"/>
      <c r="AV286" s="1"/>
      <c r="AW286" s="1"/>
      <c r="AX286" s="1"/>
      <c r="AY286" s="1"/>
      <c r="AZ286" s="1" t="s">
        <v>3</v>
      </c>
      <c r="BA286" s="1"/>
      <c r="BB286" s="1" t="s">
        <v>3</v>
      </c>
      <c r="BC286" s="1" t="s">
        <v>3</v>
      </c>
      <c r="BD286" s="1" t="s">
        <v>3</v>
      </c>
      <c r="BE286" s="1" t="s">
        <v>3</v>
      </c>
      <c r="BF286" s="1" t="s">
        <v>3</v>
      </c>
      <c r="BG286" s="1" t="s">
        <v>3</v>
      </c>
      <c r="BH286" s="1" t="s">
        <v>3</v>
      </c>
      <c r="BI286" s="1" t="s">
        <v>3</v>
      </c>
      <c r="BJ286" s="1" t="s">
        <v>3</v>
      </c>
      <c r="BK286" s="1" t="s">
        <v>3</v>
      </c>
      <c r="BL286" s="1" t="s">
        <v>3</v>
      </c>
      <c r="BM286" s="1" t="s">
        <v>3</v>
      </c>
      <c r="BN286" s="1" t="s">
        <v>3</v>
      </c>
      <c r="BO286" s="1" t="s">
        <v>3</v>
      </c>
      <c r="BP286" s="1" t="s">
        <v>3</v>
      </c>
      <c r="BQ286" s="1"/>
      <c r="BR286" s="1"/>
      <c r="BS286" s="1"/>
      <c r="BT286" s="1"/>
      <c r="BU286" s="1"/>
      <c r="BV286" s="1"/>
      <c r="BW286" s="1"/>
      <c r="BX286" s="1">
        <v>0</v>
      </c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>
        <v>0</v>
      </c>
    </row>
    <row r="288" spans="1:206" x14ac:dyDescent="0.2">
      <c r="A288" s="2">
        <v>52</v>
      </c>
      <c r="B288" s="2">
        <f t="shared" ref="B288:G288" si="245">B451</f>
        <v>1</v>
      </c>
      <c r="C288" s="2">
        <f t="shared" si="245"/>
        <v>4</v>
      </c>
      <c r="D288" s="2">
        <f t="shared" si="245"/>
        <v>286</v>
      </c>
      <c r="E288" s="2">
        <f t="shared" si="245"/>
        <v>0</v>
      </c>
      <c r="F288" s="2" t="str">
        <f t="shared" si="245"/>
        <v>Новый раздел</v>
      </c>
      <c r="G288" s="2" t="str">
        <f t="shared" si="245"/>
        <v>Вентиляция и кондиционирование</v>
      </c>
      <c r="H288" s="2"/>
      <c r="I288" s="2"/>
      <c r="J288" s="2"/>
      <c r="K288" s="2"/>
      <c r="L288" s="2"/>
      <c r="M288" s="2"/>
      <c r="N288" s="2"/>
      <c r="O288" s="2">
        <f t="shared" ref="O288:AT288" si="246">O451</f>
        <v>172230.72</v>
      </c>
      <c r="P288" s="2">
        <f t="shared" si="246"/>
        <v>528.04</v>
      </c>
      <c r="Q288" s="2">
        <f t="shared" si="246"/>
        <v>312.26</v>
      </c>
      <c r="R288" s="2">
        <f t="shared" si="246"/>
        <v>4.46</v>
      </c>
      <c r="S288" s="2">
        <f t="shared" si="246"/>
        <v>171390.42</v>
      </c>
      <c r="T288" s="2">
        <f t="shared" si="246"/>
        <v>0</v>
      </c>
      <c r="U288" s="2">
        <f t="shared" si="246"/>
        <v>258.8</v>
      </c>
      <c r="V288" s="2">
        <f t="shared" si="246"/>
        <v>0</v>
      </c>
      <c r="W288" s="2">
        <f t="shared" si="246"/>
        <v>0</v>
      </c>
      <c r="X288" s="2">
        <f t="shared" si="246"/>
        <v>119973.29</v>
      </c>
      <c r="Y288" s="2">
        <f t="shared" si="246"/>
        <v>17139.060000000001</v>
      </c>
      <c r="Z288" s="2">
        <f t="shared" si="246"/>
        <v>0</v>
      </c>
      <c r="AA288" s="2">
        <f t="shared" si="246"/>
        <v>0</v>
      </c>
      <c r="AB288" s="2">
        <f t="shared" si="246"/>
        <v>0</v>
      </c>
      <c r="AC288" s="2">
        <f t="shared" si="246"/>
        <v>0</v>
      </c>
      <c r="AD288" s="2">
        <f t="shared" si="246"/>
        <v>0</v>
      </c>
      <c r="AE288" s="2">
        <f t="shared" si="246"/>
        <v>0</v>
      </c>
      <c r="AF288" s="2">
        <f t="shared" si="246"/>
        <v>0</v>
      </c>
      <c r="AG288" s="2">
        <f t="shared" si="246"/>
        <v>0</v>
      </c>
      <c r="AH288" s="2">
        <f t="shared" si="246"/>
        <v>0</v>
      </c>
      <c r="AI288" s="2">
        <f t="shared" si="246"/>
        <v>0</v>
      </c>
      <c r="AJ288" s="2">
        <f t="shared" si="246"/>
        <v>0</v>
      </c>
      <c r="AK288" s="2">
        <f t="shared" si="246"/>
        <v>0</v>
      </c>
      <c r="AL288" s="2">
        <f t="shared" si="246"/>
        <v>0</v>
      </c>
      <c r="AM288" s="2">
        <f t="shared" si="246"/>
        <v>0</v>
      </c>
      <c r="AN288" s="2">
        <f t="shared" si="246"/>
        <v>0</v>
      </c>
      <c r="AO288" s="2">
        <f t="shared" si="246"/>
        <v>0</v>
      </c>
      <c r="AP288" s="2">
        <f t="shared" si="246"/>
        <v>0</v>
      </c>
      <c r="AQ288" s="2">
        <f t="shared" si="246"/>
        <v>0</v>
      </c>
      <c r="AR288" s="2">
        <f t="shared" si="246"/>
        <v>309347.87</v>
      </c>
      <c r="AS288" s="2">
        <f t="shared" si="246"/>
        <v>0</v>
      </c>
      <c r="AT288" s="2">
        <f t="shared" si="246"/>
        <v>0</v>
      </c>
      <c r="AU288" s="2">
        <f t="shared" ref="AU288:BZ288" si="247">AU451</f>
        <v>309347.87</v>
      </c>
      <c r="AV288" s="2">
        <f t="shared" si="247"/>
        <v>528.04</v>
      </c>
      <c r="AW288" s="2">
        <f t="shared" si="247"/>
        <v>528.04</v>
      </c>
      <c r="AX288" s="2">
        <f t="shared" si="247"/>
        <v>0</v>
      </c>
      <c r="AY288" s="2">
        <f t="shared" si="247"/>
        <v>528.04</v>
      </c>
      <c r="AZ288" s="2">
        <f t="shared" si="247"/>
        <v>0</v>
      </c>
      <c r="BA288" s="2">
        <f t="shared" si="247"/>
        <v>0</v>
      </c>
      <c r="BB288" s="2">
        <f t="shared" si="247"/>
        <v>0</v>
      </c>
      <c r="BC288" s="2">
        <f t="shared" si="247"/>
        <v>0</v>
      </c>
      <c r="BD288" s="2">
        <f t="shared" si="247"/>
        <v>0</v>
      </c>
      <c r="BE288" s="2">
        <f t="shared" si="247"/>
        <v>0</v>
      </c>
      <c r="BF288" s="2">
        <f t="shared" si="247"/>
        <v>0</v>
      </c>
      <c r="BG288" s="2">
        <f t="shared" si="247"/>
        <v>0</v>
      </c>
      <c r="BH288" s="2">
        <f t="shared" si="247"/>
        <v>0</v>
      </c>
      <c r="BI288" s="2">
        <f t="shared" si="247"/>
        <v>0</v>
      </c>
      <c r="BJ288" s="2">
        <f t="shared" si="247"/>
        <v>0</v>
      </c>
      <c r="BK288" s="2">
        <f t="shared" si="247"/>
        <v>0</v>
      </c>
      <c r="BL288" s="2">
        <f t="shared" si="247"/>
        <v>0</v>
      </c>
      <c r="BM288" s="2">
        <f t="shared" si="247"/>
        <v>0</v>
      </c>
      <c r="BN288" s="2">
        <f t="shared" si="247"/>
        <v>0</v>
      </c>
      <c r="BO288" s="2">
        <f t="shared" si="247"/>
        <v>0</v>
      </c>
      <c r="BP288" s="2">
        <f t="shared" si="247"/>
        <v>0</v>
      </c>
      <c r="BQ288" s="2">
        <f t="shared" si="247"/>
        <v>0</v>
      </c>
      <c r="BR288" s="2">
        <f t="shared" si="247"/>
        <v>0</v>
      </c>
      <c r="BS288" s="2">
        <f t="shared" si="247"/>
        <v>0</v>
      </c>
      <c r="BT288" s="2">
        <f t="shared" si="247"/>
        <v>0</v>
      </c>
      <c r="BU288" s="2">
        <f t="shared" si="247"/>
        <v>0</v>
      </c>
      <c r="BV288" s="2">
        <f t="shared" si="247"/>
        <v>0</v>
      </c>
      <c r="BW288" s="2">
        <f t="shared" si="247"/>
        <v>0</v>
      </c>
      <c r="BX288" s="2">
        <f t="shared" si="247"/>
        <v>0</v>
      </c>
      <c r="BY288" s="2">
        <f t="shared" si="247"/>
        <v>0</v>
      </c>
      <c r="BZ288" s="2">
        <f t="shared" si="247"/>
        <v>0</v>
      </c>
      <c r="CA288" s="2">
        <f t="shared" ref="CA288:DF288" si="248">CA451</f>
        <v>0</v>
      </c>
      <c r="CB288" s="2">
        <f t="shared" si="248"/>
        <v>0</v>
      </c>
      <c r="CC288" s="2">
        <f t="shared" si="248"/>
        <v>0</v>
      </c>
      <c r="CD288" s="2">
        <f t="shared" si="248"/>
        <v>0</v>
      </c>
      <c r="CE288" s="2">
        <f t="shared" si="248"/>
        <v>0</v>
      </c>
      <c r="CF288" s="2">
        <f t="shared" si="248"/>
        <v>0</v>
      </c>
      <c r="CG288" s="2">
        <f t="shared" si="248"/>
        <v>0</v>
      </c>
      <c r="CH288" s="2">
        <f t="shared" si="248"/>
        <v>0</v>
      </c>
      <c r="CI288" s="2">
        <f t="shared" si="248"/>
        <v>0</v>
      </c>
      <c r="CJ288" s="2">
        <f t="shared" si="248"/>
        <v>0</v>
      </c>
      <c r="CK288" s="2">
        <f t="shared" si="248"/>
        <v>0</v>
      </c>
      <c r="CL288" s="2">
        <f t="shared" si="248"/>
        <v>0</v>
      </c>
      <c r="CM288" s="2">
        <f t="shared" si="248"/>
        <v>0</v>
      </c>
      <c r="CN288" s="2">
        <f t="shared" si="248"/>
        <v>0</v>
      </c>
      <c r="CO288" s="2">
        <f t="shared" si="248"/>
        <v>0</v>
      </c>
      <c r="CP288" s="2">
        <f t="shared" si="248"/>
        <v>0</v>
      </c>
      <c r="CQ288" s="2">
        <f t="shared" si="248"/>
        <v>0</v>
      </c>
      <c r="CR288" s="2">
        <f t="shared" si="248"/>
        <v>0</v>
      </c>
      <c r="CS288" s="2">
        <f t="shared" si="248"/>
        <v>0</v>
      </c>
      <c r="CT288" s="2">
        <f t="shared" si="248"/>
        <v>0</v>
      </c>
      <c r="CU288" s="2">
        <f t="shared" si="248"/>
        <v>0</v>
      </c>
      <c r="CV288" s="2">
        <f t="shared" si="248"/>
        <v>0</v>
      </c>
      <c r="CW288" s="2">
        <f t="shared" si="248"/>
        <v>0</v>
      </c>
      <c r="CX288" s="2">
        <f t="shared" si="248"/>
        <v>0</v>
      </c>
      <c r="CY288" s="2">
        <f t="shared" si="248"/>
        <v>0</v>
      </c>
      <c r="CZ288" s="2">
        <f t="shared" si="248"/>
        <v>0</v>
      </c>
      <c r="DA288" s="2">
        <f t="shared" si="248"/>
        <v>0</v>
      </c>
      <c r="DB288" s="2">
        <f t="shared" si="248"/>
        <v>0</v>
      </c>
      <c r="DC288" s="2">
        <f t="shared" si="248"/>
        <v>0</v>
      </c>
      <c r="DD288" s="2">
        <f t="shared" si="248"/>
        <v>0</v>
      </c>
      <c r="DE288" s="2">
        <f t="shared" si="248"/>
        <v>0</v>
      </c>
      <c r="DF288" s="2">
        <f t="shared" si="248"/>
        <v>0</v>
      </c>
      <c r="DG288" s="3">
        <f t="shared" ref="DG288:EL288" si="249">DG451</f>
        <v>0</v>
      </c>
      <c r="DH288" s="3">
        <f t="shared" si="249"/>
        <v>0</v>
      </c>
      <c r="DI288" s="3">
        <f t="shared" si="249"/>
        <v>0</v>
      </c>
      <c r="DJ288" s="3">
        <f t="shared" si="249"/>
        <v>0</v>
      </c>
      <c r="DK288" s="3">
        <f t="shared" si="249"/>
        <v>0</v>
      </c>
      <c r="DL288" s="3">
        <f t="shared" si="249"/>
        <v>0</v>
      </c>
      <c r="DM288" s="3">
        <f t="shared" si="249"/>
        <v>0</v>
      </c>
      <c r="DN288" s="3">
        <f t="shared" si="249"/>
        <v>0</v>
      </c>
      <c r="DO288" s="3">
        <f t="shared" si="249"/>
        <v>0</v>
      </c>
      <c r="DP288" s="3">
        <f t="shared" si="249"/>
        <v>0</v>
      </c>
      <c r="DQ288" s="3">
        <f t="shared" si="249"/>
        <v>0</v>
      </c>
      <c r="DR288" s="3">
        <f t="shared" si="249"/>
        <v>0</v>
      </c>
      <c r="DS288" s="3">
        <f t="shared" si="249"/>
        <v>0</v>
      </c>
      <c r="DT288" s="3">
        <f t="shared" si="249"/>
        <v>0</v>
      </c>
      <c r="DU288" s="3">
        <f t="shared" si="249"/>
        <v>0</v>
      </c>
      <c r="DV288" s="3">
        <f t="shared" si="249"/>
        <v>0</v>
      </c>
      <c r="DW288" s="3">
        <f t="shared" si="249"/>
        <v>0</v>
      </c>
      <c r="DX288" s="3">
        <f t="shared" si="249"/>
        <v>0</v>
      </c>
      <c r="DY288" s="3">
        <f t="shared" si="249"/>
        <v>0</v>
      </c>
      <c r="DZ288" s="3">
        <f t="shared" si="249"/>
        <v>0</v>
      </c>
      <c r="EA288" s="3">
        <f t="shared" si="249"/>
        <v>0</v>
      </c>
      <c r="EB288" s="3">
        <f t="shared" si="249"/>
        <v>0</v>
      </c>
      <c r="EC288" s="3">
        <f t="shared" si="249"/>
        <v>0</v>
      </c>
      <c r="ED288" s="3">
        <f t="shared" si="249"/>
        <v>0</v>
      </c>
      <c r="EE288" s="3">
        <f t="shared" si="249"/>
        <v>0</v>
      </c>
      <c r="EF288" s="3">
        <f t="shared" si="249"/>
        <v>0</v>
      </c>
      <c r="EG288" s="3">
        <f t="shared" si="249"/>
        <v>0</v>
      </c>
      <c r="EH288" s="3">
        <f t="shared" si="249"/>
        <v>0</v>
      </c>
      <c r="EI288" s="3">
        <f t="shared" si="249"/>
        <v>0</v>
      </c>
      <c r="EJ288" s="3">
        <f t="shared" si="249"/>
        <v>0</v>
      </c>
      <c r="EK288" s="3">
        <f t="shared" si="249"/>
        <v>0</v>
      </c>
      <c r="EL288" s="3">
        <f t="shared" si="249"/>
        <v>0</v>
      </c>
      <c r="EM288" s="3">
        <f t="shared" ref="EM288:FR288" si="250">EM451</f>
        <v>0</v>
      </c>
      <c r="EN288" s="3">
        <f t="shared" si="250"/>
        <v>0</v>
      </c>
      <c r="EO288" s="3">
        <f t="shared" si="250"/>
        <v>0</v>
      </c>
      <c r="EP288" s="3">
        <f t="shared" si="250"/>
        <v>0</v>
      </c>
      <c r="EQ288" s="3">
        <f t="shared" si="250"/>
        <v>0</v>
      </c>
      <c r="ER288" s="3">
        <f t="shared" si="250"/>
        <v>0</v>
      </c>
      <c r="ES288" s="3">
        <f t="shared" si="250"/>
        <v>0</v>
      </c>
      <c r="ET288" s="3">
        <f t="shared" si="250"/>
        <v>0</v>
      </c>
      <c r="EU288" s="3">
        <f t="shared" si="250"/>
        <v>0</v>
      </c>
      <c r="EV288" s="3">
        <f t="shared" si="250"/>
        <v>0</v>
      </c>
      <c r="EW288" s="3">
        <f t="shared" si="250"/>
        <v>0</v>
      </c>
      <c r="EX288" s="3">
        <f t="shared" si="250"/>
        <v>0</v>
      </c>
      <c r="EY288" s="3">
        <f t="shared" si="250"/>
        <v>0</v>
      </c>
      <c r="EZ288" s="3">
        <f t="shared" si="250"/>
        <v>0</v>
      </c>
      <c r="FA288" s="3">
        <f t="shared" si="250"/>
        <v>0</v>
      </c>
      <c r="FB288" s="3">
        <f t="shared" si="250"/>
        <v>0</v>
      </c>
      <c r="FC288" s="3">
        <f t="shared" si="250"/>
        <v>0</v>
      </c>
      <c r="FD288" s="3">
        <f t="shared" si="250"/>
        <v>0</v>
      </c>
      <c r="FE288" s="3">
        <f t="shared" si="250"/>
        <v>0</v>
      </c>
      <c r="FF288" s="3">
        <f t="shared" si="250"/>
        <v>0</v>
      </c>
      <c r="FG288" s="3">
        <f t="shared" si="250"/>
        <v>0</v>
      </c>
      <c r="FH288" s="3">
        <f t="shared" si="250"/>
        <v>0</v>
      </c>
      <c r="FI288" s="3">
        <f t="shared" si="250"/>
        <v>0</v>
      </c>
      <c r="FJ288" s="3">
        <f t="shared" si="250"/>
        <v>0</v>
      </c>
      <c r="FK288" s="3">
        <f t="shared" si="250"/>
        <v>0</v>
      </c>
      <c r="FL288" s="3">
        <f t="shared" si="250"/>
        <v>0</v>
      </c>
      <c r="FM288" s="3">
        <f t="shared" si="250"/>
        <v>0</v>
      </c>
      <c r="FN288" s="3">
        <f t="shared" si="250"/>
        <v>0</v>
      </c>
      <c r="FO288" s="3">
        <f t="shared" si="250"/>
        <v>0</v>
      </c>
      <c r="FP288" s="3">
        <f t="shared" si="250"/>
        <v>0</v>
      </c>
      <c r="FQ288" s="3">
        <f t="shared" si="250"/>
        <v>0</v>
      </c>
      <c r="FR288" s="3">
        <f t="shared" si="250"/>
        <v>0</v>
      </c>
      <c r="FS288" s="3">
        <f t="shared" ref="FS288:GX288" si="251">FS451</f>
        <v>0</v>
      </c>
      <c r="FT288" s="3">
        <f t="shared" si="251"/>
        <v>0</v>
      </c>
      <c r="FU288" s="3">
        <f t="shared" si="251"/>
        <v>0</v>
      </c>
      <c r="FV288" s="3">
        <f t="shared" si="251"/>
        <v>0</v>
      </c>
      <c r="FW288" s="3">
        <f t="shared" si="251"/>
        <v>0</v>
      </c>
      <c r="FX288" s="3">
        <f t="shared" si="251"/>
        <v>0</v>
      </c>
      <c r="FY288" s="3">
        <f t="shared" si="251"/>
        <v>0</v>
      </c>
      <c r="FZ288" s="3">
        <f t="shared" si="251"/>
        <v>0</v>
      </c>
      <c r="GA288" s="3">
        <f t="shared" si="251"/>
        <v>0</v>
      </c>
      <c r="GB288" s="3">
        <f t="shared" si="251"/>
        <v>0</v>
      </c>
      <c r="GC288" s="3">
        <f t="shared" si="251"/>
        <v>0</v>
      </c>
      <c r="GD288" s="3">
        <f t="shared" si="251"/>
        <v>0</v>
      </c>
      <c r="GE288" s="3">
        <f t="shared" si="251"/>
        <v>0</v>
      </c>
      <c r="GF288" s="3">
        <f t="shared" si="251"/>
        <v>0</v>
      </c>
      <c r="GG288" s="3">
        <f t="shared" si="251"/>
        <v>0</v>
      </c>
      <c r="GH288" s="3">
        <f t="shared" si="251"/>
        <v>0</v>
      </c>
      <c r="GI288" s="3">
        <f t="shared" si="251"/>
        <v>0</v>
      </c>
      <c r="GJ288" s="3">
        <f t="shared" si="251"/>
        <v>0</v>
      </c>
      <c r="GK288" s="3">
        <f t="shared" si="251"/>
        <v>0</v>
      </c>
      <c r="GL288" s="3">
        <f t="shared" si="251"/>
        <v>0</v>
      </c>
      <c r="GM288" s="3">
        <f t="shared" si="251"/>
        <v>0</v>
      </c>
      <c r="GN288" s="3">
        <f t="shared" si="251"/>
        <v>0</v>
      </c>
      <c r="GO288" s="3">
        <f t="shared" si="251"/>
        <v>0</v>
      </c>
      <c r="GP288" s="3">
        <f t="shared" si="251"/>
        <v>0</v>
      </c>
      <c r="GQ288" s="3">
        <f t="shared" si="251"/>
        <v>0</v>
      </c>
      <c r="GR288" s="3">
        <f t="shared" si="251"/>
        <v>0</v>
      </c>
      <c r="GS288" s="3">
        <f t="shared" si="251"/>
        <v>0</v>
      </c>
      <c r="GT288" s="3">
        <f t="shared" si="251"/>
        <v>0</v>
      </c>
      <c r="GU288" s="3">
        <f t="shared" si="251"/>
        <v>0</v>
      </c>
      <c r="GV288" s="3">
        <f t="shared" si="251"/>
        <v>0</v>
      </c>
      <c r="GW288" s="3">
        <f t="shared" si="251"/>
        <v>0</v>
      </c>
      <c r="GX288" s="3">
        <f t="shared" si="251"/>
        <v>0</v>
      </c>
    </row>
    <row r="290" spans="1:245" x14ac:dyDescent="0.2">
      <c r="A290" s="1">
        <v>5</v>
      </c>
      <c r="B290" s="1">
        <v>1</v>
      </c>
      <c r="C290" s="1"/>
      <c r="D290" s="1">
        <f>ROW(A372)</f>
        <v>372</v>
      </c>
      <c r="E290" s="1"/>
      <c r="F290" s="1" t="s">
        <v>125</v>
      </c>
      <c r="G290" s="1" t="s">
        <v>242</v>
      </c>
      <c r="H290" s="1" t="s">
        <v>3</v>
      </c>
      <c r="I290" s="1">
        <v>0</v>
      </c>
      <c r="J290" s="1"/>
      <c r="K290" s="1">
        <v>0</v>
      </c>
      <c r="L290" s="1"/>
      <c r="M290" s="1" t="s">
        <v>3</v>
      </c>
      <c r="N290" s="1"/>
      <c r="O290" s="1"/>
      <c r="P290" s="1"/>
      <c r="Q290" s="1"/>
      <c r="R290" s="1"/>
      <c r="S290" s="1">
        <v>0</v>
      </c>
      <c r="T290" s="1"/>
      <c r="U290" s="1" t="s">
        <v>3</v>
      </c>
      <c r="V290" s="1">
        <v>0</v>
      </c>
      <c r="W290" s="1"/>
      <c r="X290" s="1"/>
      <c r="Y290" s="1"/>
      <c r="Z290" s="1"/>
      <c r="AA290" s="1"/>
      <c r="AB290" s="1" t="s">
        <v>3</v>
      </c>
      <c r="AC290" s="1" t="s">
        <v>3</v>
      </c>
      <c r="AD290" s="1" t="s">
        <v>3</v>
      </c>
      <c r="AE290" s="1" t="s">
        <v>3</v>
      </c>
      <c r="AF290" s="1" t="s">
        <v>3</v>
      </c>
      <c r="AG290" s="1" t="s">
        <v>3</v>
      </c>
      <c r="AH290" s="1"/>
      <c r="AI290" s="1"/>
      <c r="AJ290" s="1"/>
      <c r="AK290" s="1"/>
      <c r="AL290" s="1"/>
      <c r="AM290" s="1"/>
      <c r="AN290" s="1"/>
      <c r="AO290" s="1"/>
      <c r="AP290" s="1" t="s">
        <v>3</v>
      </c>
      <c r="AQ290" s="1" t="s">
        <v>3</v>
      </c>
      <c r="AR290" s="1" t="s">
        <v>3</v>
      </c>
      <c r="AS290" s="1"/>
      <c r="AT290" s="1"/>
      <c r="AU290" s="1"/>
      <c r="AV290" s="1"/>
      <c r="AW290" s="1"/>
      <c r="AX290" s="1"/>
      <c r="AY290" s="1"/>
      <c r="AZ290" s="1" t="s">
        <v>3</v>
      </c>
      <c r="BA290" s="1"/>
      <c r="BB290" s="1" t="s">
        <v>3</v>
      </c>
      <c r="BC290" s="1" t="s">
        <v>3</v>
      </c>
      <c r="BD290" s="1" t="s">
        <v>3</v>
      </c>
      <c r="BE290" s="1" t="s">
        <v>3</v>
      </c>
      <c r="BF290" s="1" t="s">
        <v>3</v>
      </c>
      <c r="BG290" s="1" t="s">
        <v>3</v>
      </c>
      <c r="BH290" s="1" t="s">
        <v>3</v>
      </c>
      <c r="BI290" s="1" t="s">
        <v>3</v>
      </c>
      <c r="BJ290" s="1" t="s">
        <v>3</v>
      </c>
      <c r="BK290" s="1" t="s">
        <v>3</v>
      </c>
      <c r="BL290" s="1" t="s">
        <v>3</v>
      </c>
      <c r="BM290" s="1" t="s">
        <v>3</v>
      </c>
      <c r="BN290" s="1" t="s">
        <v>3</v>
      </c>
      <c r="BO290" s="1" t="s">
        <v>3</v>
      </c>
      <c r="BP290" s="1" t="s">
        <v>3</v>
      </c>
      <c r="BQ290" s="1"/>
      <c r="BR290" s="1"/>
      <c r="BS290" s="1"/>
      <c r="BT290" s="1"/>
      <c r="BU290" s="1"/>
      <c r="BV290" s="1"/>
      <c r="BW290" s="1"/>
      <c r="BX290" s="1">
        <v>0</v>
      </c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>
        <v>0</v>
      </c>
    </row>
    <row r="292" spans="1:245" x14ac:dyDescent="0.2">
      <c r="A292" s="2">
        <v>52</v>
      </c>
      <c r="B292" s="2">
        <f t="shared" ref="B292:G292" si="252">B372</f>
        <v>1</v>
      </c>
      <c r="C292" s="2">
        <f t="shared" si="252"/>
        <v>5</v>
      </c>
      <c r="D292" s="2">
        <f t="shared" si="252"/>
        <v>290</v>
      </c>
      <c r="E292" s="2">
        <f t="shared" si="252"/>
        <v>0</v>
      </c>
      <c r="F292" s="2" t="str">
        <f t="shared" si="252"/>
        <v>Новый подраздел</v>
      </c>
      <c r="G292" s="2" t="str">
        <f t="shared" si="252"/>
        <v>Общеобменная вентиляция</v>
      </c>
      <c r="H292" s="2"/>
      <c r="I292" s="2"/>
      <c r="J292" s="2"/>
      <c r="K292" s="2"/>
      <c r="L292" s="2"/>
      <c r="M292" s="2"/>
      <c r="N292" s="2"/>
      <c r="O292" s="2">
        <f t="shared" ref="O292:AT292" si="253">O372</f>
        <v>156444.94</v>
      </c>
      <c r="P292" s="2">
        <f t="shared" si="253"/>
        <v>497.02</v>
      </c>
      <c r="Q292" s="2">
        <f t="shared" si="253"/>
        <v>270.94</v>
      </c>
      <c r="R292" s="2">
        <f t="shared" si="253"/>
        <v>3.8</v>
      </c>
      <c r="S292" s="2">
        <f t="shared" si="253"/>
        <v>155676.98000000001</v>
      </c>
      <c r="T292" s="2">
        <f t="shared" si="253"/>
        <v>0</v>
      </c>
      <c r="U292" s="2">
        <f t="shared" si="253"/>
        <v>235.12</v>
      </c>
      <c r="V292" s="2">
        <f t="shared" si="253"/>
        <v>0</v>
      </c>
      <c r="W292" s="2">
        <f t="shared" si="253"/>
        <v>0</v>
      </c>
      <c r="X292" s="2">
        <f t="shared" si="253"/>
        <v>108973.87</v>
      </c>
      <c r="Y292" s="2">
        <f t="shared" si="253"/>
        <v>15567.71</v>
      </c>
      <c r="Z292" s="2">
        <f t="shared" si="253"/>
        <v>0</v>
      </c>
      <c r="AA292" s="2">
        <f t="shared" si="253"/>
        <v>0</v>
      </c>
      <c r="AB292" s="2">
        <f t="shared" si="253"/>
        <v>156444.94</v>
      </c>
      <c r="AC292" s="2">
        <f t="shared" si="253"/>
        <v>497.02</v>
      </c>
      <c r="AD292" s="2">
        <f t="shared" si="253"/>
        <v>270.94</v>
      </c>
      <c r="AE292" s="2">
        <f t="shared" si="253"/>
        <v>3.8</v>
      </c>
      <c r="AF292" s="2">
        <f t="shared" si="253"/>
        <v>155676.98000000001</v>
      </c>
      <c r="AG292" s="2">
        <f t="shared" si="253"/>
        <v>0</v>
      </c>
      <c r="AH292" s="2">
        <f t="shared" si="253"/>
        <v>235.12</v>
      </c>
      <c r="AI292" s="2">
        <f t="shared" si="253"/>
        <v>0</v>
      </c>
      <c r="AJ292" s="2">
        <f t="shared" si="253"/>
        <v>0</v>
      </c>
      <c r="AK292" s="2">
        <f t="shared" si="253"/>
        <v>108973.87</v>
      </c>
      <c r="AL292" s="2">
        <f t="shared" si="253"/>
        <v>15567.71</v>
      </c>
      <c r="AM292" s="2">
        <f t="shared" si="253"/>
        <v>0</v>
      </c>
      <c r="AN292" s="2">
        <f t="shared" si="253"/>
        <v>0</v>
      </c>
      <c r="AO292" s="2">
        <f t="shared" si="253"/>
        <v>0</v>
      </c>
      <c r="AP292" s="2">
        <f t="shared" si="253"/>
        <v>0</v>
      </c>
      <c r="AQ292" s="2">
        <f t="shared" si="253"/>
        <v>0</v>
      </c>
      <c r="AR292" s="2">
        <f t="shared" si="253"/>
        <v>280990.61</v>
      </c>
      <c r="AS292" s="2">
        <f t="shared" si="253"/>
        <v>0</v>
      </c>
      <c r="AT292" s="2">
        <f t="shared" si="253"/>
        <v>0</v>
      </c>
      <c r="AU292" s="2">
        <f t="shared" ref="AU292:BZ292" si="254">AU372</f>
        <v>280990.61</v>
      </c>
      <c r="AV292" s="2">
        <f t="shared" si="254"/>
        <v>497.02</v>
      </c>
      <c r="AW292" s="2">
        <f t="shared" si="254"/>
        <v>497.02</v>
      </c>
      <c r="AX292" s="2">
        <f t="shared" si="254"/>
        <v>0</v>
      </c>
      <c r="AY292" s="2">
        <f t="shared" si="254"/>
        <v>497.02</v>
      </c>
      <c r="AZ292" s="2">
        <f t="shared" si="254"/>
        <v>0</v>
      </c>
      <c r="BA292" s="2">
        <f t="shared" si="254"/>
        <v>0</v>
      </c>
      <c r="BB292" s="2">
        <f t="shared" si="254"/>
        <v>0</v>
      </c>
      <c r="BC292" s="2">
        <f t="shared" si="254"/>
        <v>0</v>
      </c>
      <c r="BD292" s="2">
        <f t="shared" si="254"/>
        <v>0</v>
      </c>
      <c r="BE292" s="2">
        <f t="shared" si="254"/>
        <v>0</v>
      </c>
      <c r="BF292" s="2">
        <f t="shared" si="254"/>
        <v>0</v>
      </c>
      <c r="BG292" s="2">
        <f t="shared" si="254"/>
        <v>0</v>
      </c>
      <c r="BH292" s="2">
        <f t="shared" si="254"/>
        <v>0</v>
      </c>
      <c r="BI292" s="2">
        <f t="shared" si="254"/>
        <v>0</v>
      </c>
      <c r="BJ292" s="2">
        <f t="shared" si="254"/>
        <v>0</v>
      </c>
      <c r="BK292" s="2">
        <f t="shared" si="254"/>
        <v>0</v>
      </c>
      <c r="BL292" s="2">
        <f t="shared" si="254"/>
        <v>0</v>
      </c>
      <c r="BM292" s="2">
        <f t="shared" si="254"/>
        <v>0</v>
      </c>
      <c r="BN292" s="2">
        <f t="shared" si="254"/>
        <v>0</v>
      </c>
      <c r="BO292" s="2">
        <f t="shared" si="254"/>
        <v>0</v>
      </c>
      <c r="BP292" s="2">
        <f t="shared" si="254"/>
        <v>0</v>
      </c>
      <c r="BQ292" s="2">
        <f t="shared" si="254"/>
        <v>0</v>
      </c>
      <c r="BR292" s="2">
        <f t="shared" si="254"/>
        <v>0</v>
      </c>
      <c r="BS292" s="2">
        <f t="shared" si="254"/>
        <v>0</v>
      </c>
      <c r="BT292" s="2">
        <f t="shared" si="254"/>
        <v>0</v>
      </c>
      <c r="BU292" s="2">
        <f t="shared" si="254"/>
        <v>0</v>
      </c>
      <c r="BV292" s="2">
        <f t="shared" si="254"/>
        <v>0</v>
      </c>
      <c r="BW292" s="2">
        <f t="shared" si="254"/>
        <v>0</v>
      </c>
      <c r="BX292" s="2">
        <f t="shared" si="254"/>
        <v>0</v>
      </c>
      <c r="BY292" s="2">
        <f t="shared" si="254"/>
        <v>0</v>
      </c>
      <c r="BZ292" s="2">
        <f t="shared" si="254"/>
        <v>0</v>
      </c>
      <c r="CA292" s="2">
        <f t="shared" ref="CA292:DF292" si="255">CA372</f>
        <v>280990.61</v>
      </c>
      <c r="CB292" s="2">
        <f t="shared" si="255"/>
        <v>0</v>
      </c>
      <c r="CC292" s="2">
        <f t="shared" si="255"/>
        <v>0</v>
      </c>
      <c r="CD292" s="2">
        <f t="shared" si="255"/>
        <v>280990.61</v>
      </c>
      <c r="CE292" s="2">
        <f t="shared" si="255"/>
        <v>497.02</v>
      </c>
      <c r="CF292" s="2">
        <f t="shared" si="255"/>
        <v>497.02</v>
      </c>
      <c r="CG292" s="2">
        <f t="shared" si="255"/>
        <v>0</v>
      </c>
      <c r="CH292" s="2">
        <f t="shared" si="255"/>
        <v>497.02</v>
      </c>
      <c r="CI292" s="2">
        <f t="shared" si="255"/>
        <v>0</v>
      </c>
      <c r="CJ292" s="2">
        <f t="shared" si="255"/>
        <v>0</v>
      </c>
      <c r="CK292" s="2">
        <f t="shared" si="255"/>
        <v>0</v>
      </c>
      <c r="CL292" s="2">
        <f t="shared" si="255"/>
        <v>0</v>
      </c>
      <c r="CM292" s="2">
        <f t="shared" si="255"/>
        <v>0</v>
      </c>
      <c r="CN292" s="2">
        <f t="shared" si="255"/>
        <v>0</v>
      </c>
      <c r="CO292" s="2">
        <f t="shared" si="255"/>
        <v>0</v>
      </c>
      <c r="CP292" s="2">
        <f t="shared" si="255"/>
        <v>0</v>
      </c>
      <c r="CQ292" s="2">
        <f t="shared" si="255"/>
        <v>0</v>
      </c>
      <c r="CR292" s="2">
        <f t="shared" si="255"/>
        <v>0</v>
      </c>
      <c r="CS292" s="2">
        <f t="shared" si="255"/>
        <v>0</v>
      </c>
      <c r="CT292" s="2">
        <f t="shared" si="255"/>
        <v>0</v>
      </c>
      <c r="CU292" s="2">
        <f t="shared" si="255"/>
        <v>0</v>
      </c>
      <c r="CV292" s="2">
        <f t="shared" si="255"/>
        <v>0</v>
      </c>
      <c r="CW292" s="2">
        <f t="shared" si="255"/>
        <v>0</v>
      </c>
      <c r="CX292" s="2">
        <f t="shared" si="255"/>
        <v>0</v>
      </c>
      <c r="CY292" s="2">
        <f t="shared" si="255"/>
        <v>0</v>
      </c>
      <c r="CZ292" s="2">
        <f t="shared" si="255"/>
        <v>0</v>
      </c>
      <c r="DA292" s="2">
        <f t="shared" si="255"/>
        <v>0</v>
      </c>
      <c r="DB292" s="2">
        <f t="shared" si="255"/>
        <v>0</v>
      </c>
      <c r="DC292" s="2">
        <f t="shared" si="255"/>
        <v>0</v>
      </c>
      <c r="DD292" s="2">
        <f t="shared" si="255"/>
        <v>0</v>
      </c>
      <c r="DE292" s="2">
        <f t="shared" si="255"/>
        <v>0</v>
      </c>
      <c r="DF292" s="2">
        <f t="shared" si="255"/>
        <v>0</v>
      </c>
      <c r="DG292" s="3">
        <f t="shared" ref="DG292:EL292" si="256">DG372</f>
        <v>0</v>
      </c>
      <c r="DH292" s="3">
        <f t="shared" si="256"/>
        <v>0</v>
      </c>
      <c r="DI292" s="3">
        <f t="shared" si="256"/>
        <v>0</v>
      </c>
      <c r="DJ292" s="3">
        <f t="shared" si="256"/>
        <v>0</v>
      </c>
      <c r="DK292" s="3">
        <f t="shared" si="256"/>
        <v>0</v>
      </c>
      <c r="DL292" s="3">
        <f t="shared" si="256"/>
        <v>0</v>
      </c>
      <c r="DM292" s="3">
        <f t="shared" si="256"/>
        <v>0</v>
      </c>
      <c r="DN292" s="3">
        <f t="shared" si="256"/>
        <v>0</v>
      </c>
      <c r="DO292" s="3">
        <f t="shared" si="256"/>
        <v>0</v>
      </c>
      <c r="DP292" s="3">
        <f t="shared" si="256"/>
        <v>0</v>
      </c>
      <c r="DQ292" s="3">
        <f t="shared" si="256"/>
        <v>0</v>
      </c>
      <c r="DR292" s="3">
        <f t="shared" si="256"/>
        <v>0</v>
      </c>
      <c r="DS292" s="3">
        <f t="shared" si="256"/>
        <v>0</v>
      </c>
      <c r="DT292" s="3">
        <f t="shared" si="256"/>
        <v>0</v>
      </c>
      <c r="DU292" s="3">
        <f t="shared" si="256"/>
        <v>0</v>
      </c>
      <c r="DV292" s="3">
        <f t="shared" si="256"/>
        <v>0</v>
      </c>
      <c r="DW292" s="3">
        <f t="shared" si="256"/>
        <v>0</v>
      </c>
      <c r="DX292" s="3">
        <f t="shared" si="256"/>
        <v>0</v>
      </c>
      <c r="DY292" s="3">
        <f t="shared" si="256"/>
        <v>0</v>
      </c>
      <c r="DZ292" s="3">
        <f t="shared" si="256"/>
        <v>0</v>
      </c>
      <c r="EA292" s="3">
        <f t="shared" si="256"/>
        <v>0</v>
      </c>
      <c r="EB292" s="3">
        <f t="shared" si="256"/>
        <v>0</v>
      </c>
      <c r="EC292" s="3">
        <f t="shared" si="256"/>
        <v>0</v>
      </c>
      <c r="ED292" s="3">
        <f t="shared" si="256"/>
        <v>0</v>
      </c>
      <c r="EE292" s="3">
        <f t="shared" si="256"/>
        <v>0</v>
      </c>
      <c r="EF292" s="3">
        <f t="shared" si="256"/>
        <v>0</v>
      </c>
      <c r="EG292" s="3">
        <f t="shared" si="256"/>
        <v>0</v>
      </c>
      <c r="EH292" s="3">
        <f t="shared" si="256"/>
        <v>0</v>
      </c>
      <c r="EI292" s="3">
        <f t="shared" si="256"/>
        <v>0</v>
      </c>
      <c r="EJ292" s="3">
        <f t="shared" si="256"/>
        <v>0</v>
      </c>
      <c r="EK292" s="3">
        <f t="shared" si="256"/>
        <v>0</v>
      </c>
      <c r="EL292" s="3">
        <f t="shared" si="256"/>
        <v>0</v>
      </c>
      <c r="EM292" s="3">
        <f t="shared" ref="EM292:FR292" si="257">EM372</f>
        <v>0</v>
      </c>
      <c r="EN292" s="3">
        <f t="shared" si="257"/>
        <v>0</v>
      </c>
      <c r="EO292" s="3">
        <f t="shared" si="257"/>
        <v>0</v>
      </c>
      <c r="EP292" s="3">
        <f t="shared" si="257"/>
        <v>0</v>
      </c>
      <c r="EQ292" s="3">
        <f t="shared" si="257"/>
        <v>0</v>
      </c>
      <c r="ER292" s="3">
        <f t="shared" si="257"/>
        <v>0</v>
      </c>
      <c r="ES292" s="3">
        <f t="shared" si="257"/>
        <v>0</v>
      </c>
      <c r="ET292" s="3">
        <f t="shared" si="257"/>
        <v>0</v>
      </c>
      <c r="EU292" s="3">
        <f t="shared" si="257"/>
        <v>0</v>
      </c>
      <c r="EV292" s="3">
        <f t="shared" si="257"/>
        <v>0</v>
      </c>
      <c r="EW292" s="3">
        <f t="shared" si="257"/>
        <v>0</v>
      </c>
      <c r="EX292" s="3">
        <f t="shared" si="257"/>
        <v>0</v>
      </c>
      <c r="EY292" s="3">
        <f t="shared" si="257"/>
        <v>0</v>
      </c>
      <c r="EZ292" s="3">
        <f t="shared" si="257"/>
        <v>0</v>
      </c>
      <c r="FA292" s="3">
        <f t="shared" si="257"/>
        <v>0</v>
      </c>
      <c r="FB292" s="3">
        <f t="shared" si="257"/>
        <v>0</v>
      </c>
      <c r="FC292" s="3">
        <f t="shared" si="257"/>
        <v>0</v>
      </c>
      <c r="FD292" s="3">
        <f t="shared" si="257"/>
        <v>0</v>
      </c>
      <c r="FE292" s="3">
        <f t="shared" si="257"/>
        <v>0</v>
      </c>
      <c r="FF292" s="3">
        <f t="shared" si="257"/>
        <v>0</v>
      </c>
      <c r="FG292" s="3">
        <f t="shared" si="257"/>
        <v>0</v>
      </c>
      <c r="FH292" s="3">
        <f t="shared" si="257"/>
        <v>0</v>
      </c>
      <c r="FI292" s="3">
        <f t="shared" si="257"/>
        <v>0</v>
      </c>
      <c r="FJ292" s="3">
        <f t="shared" si="257"/>
        <v>0</v>
      </c>
      <c r="FK292" s="3">
        <f t="shared" si="257"/>
        <v>0</v>
      </c>
      <c r="FL292" s="3">
        <f t="shared" si="257"/>
        <v>0</v>
      </c>
      <c r="FM292" s="3">
        <f t="shared" si="257"/>
        <v>0</v>
      </c>
      <c r="FN292" s="3">
        <f t="shared" si="257"/>
        <v>0</v>
      </c>
      <c r="FO292" s="3">
        <f t="shared" si="257"/>
        <v>0</v>
      </c>
      <c r="FP292" s="3">
        <f t="shared" si="257"/>
        <v>0</v>
      </c>
      <c r="FQ292" s="3">
        <f t="shared" si="257"/>
        <v>0</v>
      </c>
      <c r="FR292" s="3">
        <f t="shared" si="257"/>
        <v>0</v>
      </c>
      <c r="FS292" s="3">
        <f t="shared" ref="FS292:GX292" si="258">FS372</f>
        <v>0</v>
      </c>
      <c r="FT292" s="3">
        <f t="shared" si="258"/>
        <v>0</v>
      </c>
      <c r="FU292" s="3">
        <f t="shared" si="258"/>
        <v>0</v>
      </c>
      <c r="FV292" s="3">
        <f t="shared" si="258"/>
        <v>0</v>
      </c>
      <c r="FW292" s="3">
        <f t="shared" si="258"/>
        <v>0</v>
      </c>
      <c r="FX292" s="3">
        <f t="shared" si="258"/>
        <v>0</v>
      </c>
      <c r="FY292" s="3">
        <f t="shared" si="258"/>
        <v>0</v>
      </c>
      <c r="FZ292" s="3">
        <f t="shared" si="258"/>
        <v>0</v>
      </c>
      <c r="GA292" s="3">
        <f t="shared" si="258"/>
        <v>0</v>
      </c>
      <c r="GB292" s="3">
        <f t="shared" si="258"/>
        <v>0</v>
      </c>
      <c r="GC292" s="3">
        <f t="shared" si="258"/>
        <v>0</v>
      </c>
      <c r="GD292" s="3">
        <f t="shared" si="258"/>
        <v>0</v>
      </c>
      <c r="GE292" s="3">
        <f t="shared" si="258"/>
        <v>0</v>
      </c>
      <c r="GF292" s="3">
        <f t="shared" si="258"/>
        <v>0</v>
      </c>
      <c r="GG292" s="3">
        <f t="shared" si="258"/>
        <v>0</v>
      </c>
      <c r="GH292" s="3">
        <f t="shared" si="258"/>
        <v>0</v>
      </c>
      <c r="GI292" s="3">
        <f t="shared" si="258"/>
        <v>0</v>
      </c>
      <c r="GJ292" s="3">
        <f t="shared" si="258"/>
        <v>0</v>
      </c>
      <c r="GK292" s="3">
        <f t="shared" si="258"/>
        <v>0</v>
      </c>
      <c r="GL292" s="3">
        <f t="shared" si="258"/>
        <v>0</v>
      </c>
      <c r="GM292" s="3">
        <f t="shared" si="258"/>
        <v>0</v>
      </c>
      <c r="GN292" s="3">
        <f t="shared" si="258"/>
        <v>0</v>
      </c>
      <c r="GO292" s="3">
        <f t="shared" si="258"/>
        <v>0</v>
      </c>
      <c r="GP292" s="3">
        <f t="shared" si="258"/>
        <v>0</v>
      </c>
      <c r="GQ292" s="3">
        <f t="shared" si="258"/>
        <v>0</v>
      </c>
      <c r="GR292" s="3">
        <f t="shared" si="258"/>
        <v>0</v>
      </c>
      <c r="GS292" s="3">
        <f t="shared" si="258"/>
        <v>0</v>
      </c>
      <c r="GT292" s="3">
        <f t="shared" si="258"/>
        <v>0</v>
      </c>
      <c r="GU292" s="3">
        <f t="shared" si="258"/>
        <v>0</v>
      </c>
      <c r="GV292" s="3">
        <f t="shared" si="258"/>
        <v>0</v>
      </c>
      <c r="GW292" s="3">
        <f t="shared" si="258"/>
        <v>0</v>
      </c>
      <c r="GX292" s="3">
        <f t="shared" si="258"/>
        <v>0</v>
      </c>
    </row>
    <row r="294" spans="1:245" x14ac:dyDescent="0.2">
      <c r="A294">
        <v>17</v>
      </c>
      <c r="B294">
        <v>1</v>
      </c>
      <c r="C294">
        <f>ROW(SmtRes!A47)</f>
        <v>47</v>
      </c>
      <c r="D294">
        <f>ROW(EtalonRes!A132)</f>
        <v>132</v>
      </c>
      <c r="E294" t="s">
        <v>3</v>
      </c>
      <c r="F294" t="s">
        <v>243</v>
      </c>
      <c r="G294" t="s">
        <v>244</v>
      </c>
      <c r="H294" t="s">
        <v>245</v>
      </c>
      <c r="I294">
        <v>4</v>
      </c>
      <c r="J294">
        <v>0</v>
      </c>
      <c r="K294">
        <v>4</v>
      </c>
      <c r="O294">
        <f t="shared" ref="O294:O325" si="259">ROUND(CP294,2)</f>
        <v>311818.56</v>
      </c>
      <c r="P294">
        <f t="shared" ref="P294:P325" si="260">ROUND(CQ294*I294,2)</f>
        <v>17189.04</v>
      </c>
      <c r="Q294">
        <f t="shared" ref="Q294:Q325" si="261">ROUND(CR294*I294,2)</f>
        <v>0</v>
      </c>
      <c r="R294">
        <f t="shared" ref="R294:R325" si="262">ROUND(CS294*I294,2)</f>
        <v>0</v>
      </c>
      <c r="S294">
        <f t="shared" ref="S294:S325" si="263">ROUND(CT294*I294,2)</f>
        <v>294629.52</v>
      </c>
      <c r="T294">
        <f t="shared" ref="T294:T325" si="264">ROUND(CU294*I294,2)</f>
        <v>0</v>
      </c>
      <c r="U294">
        <f t="shared" ref="U294:U325" si="265">CV294*I294</f>
        <v>444</v>
      </c>
      <c r="V294">
        <f t="shared" ref="V294:V325" si="266">CW294*I294</f>
        <v>0</v>
      </c>
      <c r="W294">
        <f t="shared" ref="W294:W325" si="267">ROUND(CX294*I294,2)</f>
        <v>0</v>
      </c>
      <c r="X294">
        <f t="shared" ref="X294:X325" si="268">ROUND(CY294,2)</f>
        <v>206240.66</v>
      </c>
      <c r="Y294">
        <f t="shared" ref="Y294:Y325" si="269">ROUND(CZ294,2)</f>
        <v>29462.95</v>
      </c>
      <c r="AA294">
        <v>-1</v>
      </c>
      <c r="AB294">
        <f t="shared" ref="AB294:AB325" si="270">ROUND((AC294+AD294+AF294),6)</f>
        <v>77954.64</v>
      </c>
      <c r="AC294">
        <f>ROUND((ES294),6)</f>
        <v>4297.26</v>
      </c>
      <c r="AD294">
        <f>ROUND((((ET294)-(EU294))+AE294),6)</f>
        <v>0</v>
      </c>
      <c r="AE294">
        <f>ROUND((EU294),6)</f>
        <v>0</v>
      </c>
      <c r="AF294">
        <f>ROUND((EV294),6)</f>
        <v>73657.38</v>
      </c>
      <c r="AG294">
        <f t="shared" ref="AG294:AG325" si="271">ROUND((AP294),6)</f>
        <v>0</v>
      </c>
      <c r="AH294">
        <f>(EW294)</f>
        <v>111</v>
      </c>
      <c r="AI294">
        <f>(EX294)</f>
        <v>0</v>
      </c>
      <c r="AJ294">
        <f t="shared" ref="AJ294:AJ325" si="272">(AS294)</f>
        <v>0</v>
      </c>
      <c r="AK294">
        <v>77954.64</v>
      </c>
      <c r="AL294">
        <v>4297.26</v>
      </c>
      <c r="AM294">
        <v>0</v>
      </c>
      <c r="AN294">
        <v>0</v>
      </c>
      <c r="AO294">
        <v>73657.38</v>
      </c>
      <c r="AP294">
        <v>0</v>
      </c>
      <c r="AQ294">
        <v>111</v>
      </c>
      <c r="AR294">
        <v>0</v>
      </c>
      <c r="AS294">
        <v>0</v>
      </c>
      <c r="AT294">
        <v>70</v>
      </c>
      <c r="AU294">
        <v>10</v>
      </c>
      <c r="AV294">
        <v>1</v>
      </c>
      <c r="AW294">
        <v>1</v>
      </c>
      <c r="AZ294">
        <v>1</v>
      </c>
      <c r="BA294">
        <v>1</v>
      </c>
      <c r="BB294">
        <v>1</v>
      </c>
      <c r="BC294">
        <v>1</v>
      </c>
      <c r="BD294" t="s">
        <v>3</v>
      </c>
      <c r="BE294" t="s">
        <v>3</v>
      </c>
      <c r="BF294" t="s">
        <v>3</v>
      </c>
      <c r="BG294" t="s">
        <v>3</v>
      </c>
      <c r="BH294">
        <v>0</v>
      </c>
      <c r="BI294">
        <v>4</v>
      </c>
      <c r="BJ294" t="s">
        <v>246</v>
      </c>
      <c r="BM294">
        <v>0</v>
      </c>
      <c r="BN294">
        <v>0</v>
      </c>
      <c r="BO294" t="s">
        <v>3</v>
      </c>
      <c r="BP294">
        <v>0</v>
      </c>
      <c r="BQ294">
        <v>1</v>
      </c>
      <c r="BR294">
        <v>0</v>
      </c>
      <c r="BS294">
        <v>1</v>
      </c>
      <c r="BT294">
        <v>1</v>
      </c>
      <c r="BU294">
        <v>1</v>
      </c>
      <c r="BV294">
        <v>1</v>
      </c>
      <c r="BW294">
        <v>1</v>
      </c>
      <c r="BX294">
        <v>1</v>
      </c>
      <c r="BY294" t="s">
        <v>3</v>
      </c>
      <c r="BZ294">
        <v>70</v>
      </c>
      <c r="CA294">
        <v>10</v>
      </c>
      <c r="CB294" t="s">
        <v>3</v>
      </c>
      <c r="CE294">
        <v>0</v>
      </c>
      <c r="CF294">
        <v>0</v>
      </c>
      <c r="CG294">
        <v>0</v>
      </c>
      <c r="CM294">
        <v>0</v>
      </c>
      <c r="CN294" t="s">
        <v>3</v>
      </c>
      <c r="CO294">
        <v>0</v>
      </c>
      <c r="CP294">
        <f t="shared" ref="CP294:CP325" si="273">(P294+Q294+S294)</f>
        <v>311818.56</v>
      </c>
      <c r="CQ294">
        <f t="shared" ref="CQ294:CQ325" si="274">(AC294*BC294*AW294)</f>
        <v>4297.26</v>
      </c>
      <c r="CR294">
        <f>((((ET294)*BB294-(EU294)*BS294)+AE294*BS294)*AV294)</f>
        <v>0</v>
      </c>
      <c r="CS294">
        <f t="shared" ref="CS294:CS325" si="275">(AE294*BS294*AV294)</f>
        <v>0</v>
      </c>
      <c r="CT294">
        <f t="shared" ref="CT294:CT325" si="276">(AF294*BA294*AV294)</f>
        <v>73657.38</v>
      </c>
      <c r="CU294">
        <f t="shared" ref="CU294:CU325" si="277">AG294</f>
        <v>0</v>
      </c>
      <c r="CV294">
        <f t="shared" ref="CV294:CV325" si="278">(AH294*AV294)</f>
        <v>111</v>
      </c>
      <c r="CW294">
        <f t="shared" ref="CW294:CW325" si="279">AI294</f>
        <v>0</v>
      </c>
      <c r="CX294">
        <f t="shared" ref="CX294:CX325" si="280">AJ294</f>
        <v>0</v>
      </c>
      <c r="CY294">
        <f t="shared" ref="CY294:CY325" si="281">((S294*BZ294)/100)</f>
        <v>206240.66400000002</v>
      </c>
      <c r="CZ294">
        <f t="shared" ref="CZ294:CZ325" si="282">((S294*CA294)/100)</f>
        <v>29462.952000000001</v>
      </c>
      <c r="DC294" t="s">
        <v>3</v>
      </c>
      <c r="DD294" t="s">
        <v>3</v>
      </c>
      <c r="DE294" t="s">
        <v>3</v>
      </c>
      <c r="DF294" t="s">
        <v>3</v>
      </c>
      <c r="DG294" t="s">
        <v>3</v>
      </c>
      <c r="DH294" t="s">
        <v>3</v>
      </c>
      <c r="DI294" t="s">
        <v>3</v>
      </c>
      <c r="DJ294" t="s">
        <v>3</v>
      </c>
      <c r="DK294" t="s">
        <v>3</v>
      </c>
      <c r="DL294" t="s">
        <v>3</v>
      </c>
      <c r="DM294" t="s">
        <v>3</v>
      </c>
      <c r="DN294">
        <v>0</v>
      </c>
      <c r="DO294">
        <v>0</v>
      </c>
      <c r="DP294">
        <v>1</v>
      </c>
      <c r="DQ294">
        <v>1</v>
      </c>
      <c r="DU294">
        <v>1013</v>
      </c>
      <c r="DV294" t="s">
        <v>245</v>
      </c>
      <c r="DW294" t="s">
        <v>245</v>
      </c>
      <c r="DX294">
        <v>1</v>
      </c>
      <c r="DZ294" t="s">
        <v>3</v>
      </c>
      <c r="EA294" t="s">
        <v>3</v>
      </c>
      <c r="EB294" t="s">
        <v>3</v>
      </c>
      <c r="EC294" t="s">
        <v>3</v>
      </c>
      <c r="EE294">
        <v>1441815344</v>
      </c>
      <c r="EF294">
        <v>1</v>
      </c>
      <c r="EG294" t="s">
        <v>21</v>
      </c>
      <c r="EH294">
        <v>0</v>
      </c>
      <c r="EI294" t="s">
        <v>3</v>
      </c>
      <c r="EJ294">
        <v>4</v>
      </c>
      <c r="EK294">
        <v>0</v>
      </c>
      <c r="EL294" t="s">
        <v>22</v>
      </c>
      <c r="EM294" t="s">
        <v>23</v>
      </c>
      <c r="EO294" t="s">
        <v>3</v>
      </c>
      <c r="EQ294">
        <v>1024</v>
      </c>
      <c r="ER294">
        <v>77954.64</v>
      </c>
      <c r="ES294">
        <v>4297.26</v>
      </c>
      <c r="ET294">
        <v>0</v>
      </c>
      <c r="EU294">
        <v>0</v>
      </c>
      <c r="EV294">
        <v>73657.38</v>
      </c>
      <c r="EW294">
        <v>111</v>
      </c>
      <c r="EX294">
        <v>0</v>
      </c>
      <c r="EY294">
        <v>0</v>
      </c>
      <c r="FQ294">
        <v>0</v>
      </c>
      <c r="FR294">
        <f t="shared" ref="FR294:FR325" si="283">ROUND(IF(BI294=3,GM294,0),2)</f>
        <v>0</v>
      </c>
      <c r="FS294">
        <v>0</v>
      </c>
      <c r="FX294">
        <v>70</v>
      </c>
      <c r="FY294">
        <v>10</v>
      </c>
      <c r="GA294" t="s">
        <v>3</v>
      </c>
      <c r="GD294">
        <v>0</v>
      </c>
      <c r="GF294">
        <v>-851673831</v>
      </c>
      <c r="GG294">
        <v>2</v>
      </c>
      <c r="GH294">
        <v>1</v>
      </c>
      <c r="GI294">
        <v>-2</v>
      </c>
      <c r="GJ294">
        <v>0</v>
      </c>
      <c r="GK294">
        <f>ROUND(R294*(R12)/100,2)</f>
        <v>0</v>
      </c>
      <c r="GL294">
        <f t="shared" ref="GL294:GL325" si="284">ROUND(IF(AND(BH294=3,BI294=3,FS294&lt;&gt;0),P294,0),2)</f>
        <v>0</v>
      </c>
      <c r="GM294">
        <f t="shared" ref="GM294:GM325" si="285">ROUND(O294+X294+Y294+GK294,2)+GX294</f>
        <v>547522.17000000004</v>
      </c>
      <c r="GN294">
        <f t="shared" ref="GN294:GN325" si="286">IF(OR(BI294=0,BI294=1),GM294-GX294,0)</f>
        <v>0</v>
      </c>
      <c r="GO294">
        <f t="shared" ref="GO294:GO325" si="287">IF(BI294=2,GM294-GX294,0)</f>
        <v>0</v>
      </c>
      <c r="GP294">
        <f t="shared" ref="GP294:GP325" si="288">IF(BI294=4,GM294-GX294,0)</f>
        <v>547522.17000000004</v>
      </c>
      <c r="GR294">
        <v>0</v>
      </c>
      <c r="GS294">
        <v>3</v>
      </c>
      <c r="GT294">
        <v>0</v>
      </c>
      <c r="GU294" t="s">
        <v>3</v>
      </c>
      <c r="GV294">
        <f t="shared" ref="GV294:GV325" si="289">ROUND((GT294),6)</f>
        <v>0</v>
      </c>
      <c r="GW294">
        <v>1</v>
      </c>
      <c r="GX294">
        <f t="shared" ref="GX294:GX325" si="290">ROUND(HC294*I294,2)</f>
        <v>0</v>
      </c>
      <c r="HA294">
        <v>0</v>
      </c>
      <c r="HB294">
        <v>0</v>
      </c>
      <c r="HC294">
        <f t="shared" ref="HC294:HC325" si="291">GV294*GW294</f>
        <v>0</v>
      </c>
      <c r="HE294" t="s">
        <v>3</v>
      </c>
      <c r="HF294" t="s">
        <v>3</v>
      </c>
      <c r="HM294" t="s">
        <v>3</v>
      </c>
      <c r="HN294" t="s">
        <v>3</v>
      </c>
      <c r="HO294" t="s">
        <v>3</v>
      </c>
      <c r="HP294" t="s">
        <v>3</v>
      </c>
      <c r="HQ294" t="s">
        <v>3</v>
      </c>
      <c r="IK294">
        <v>0</v>
      </c>
    </row>
    <row r="295" spans="1:245" x14ac:dyDescent="0.2">
      <c r="A295">
        <v>17</v>
      </c>
      <c r="B295">
        <v>1</v>
      </c>
      <c r="C295">
        <f>ROW(SmtRes!A51)</f>
        <v>51</v>
      </c>
      <c r="D295">
        <f>ROW(EtalonRes!A136)</f>
        <v>136</v>
      </c>
      <c r="E295" t="s">
        <v>3</v>
      </c>
      <c r="F295" t="s">
        <v>247</v>
      </c>
      <c r="G295" t="s">
        <v>248</v>
      </c>
      <c r="H295" t="s">
        <v>245</v>
      </c>
      <c r="I295">
        <v>4</v>
      </c>
      <c r="J295">
        <v>0</v>
      </c>
      <c r="K295">
        <v>4</v>
      </c>
      <c r="O295">
        <f t="shared" si="259"/>
        <v>38082.68</v>
      </c>
      <c r="P295">
        <f t="shared" si="260"/>
        <v>166.44</v>
      </c>
      <c r="Q295">
        <f t="shared" si="261"/>
        <v>119</v>
      </c>
      <c r="R295">
        <f t="shared" si="262"/>
        <v>1.64</v>
      </c>
      <c r="S295">
        <f t="shared" si="263"/>
        <v>37797.24</v>
      </c>
      <c r="T295">
        <f t="shared" si="264"/>
        <v>0</v>
      </c>
      <c r="U295">
        <f t="shared" si="265"/>
        <v>56.96</v>
      </c>
      <c r="V295">
        <f t="shared" si="266"/>
        <v>0</v>
      </c>
      <c r="W295">
        <f t="shared" si="267"/>
        <v>0</v>
      </c>
      <c r="X295">
        <f t="shared" si="268"/>
        <v>26458.07</v>
      </c>
      <c r="Y295">
        <f t="shared" si="269"/>
        <v>3779.72</v>
      </c>
      <c r="AA295">
        <v>-1</v>
      </c>
      <c r="AB295">
        <f t="shared" si="270"/>
        <v>9520.67</v>
      </c>
      <c r="AC295">
        <f>ROUND((ES295),6)</f>
        <v>41.61</v>
      </c>
      <c r="AD295">
        <f>ROUND((((ET295)-(EU295))+AE295),6)</f>
        <v>29.75</v>
      </c>
      <c r="AE295">
        <f>ROUND((EU295),6)</f>
        <v>0.41</v>
      </c>
      <c r="AF295">
        <f>ROUND((EV295),6)</f>
        <v>9449.31</v>
      </c>
      <c r="AG295">
        <f t="shared" si="271"/>
        <v>0</v>
      </c>
      <c r="AH295">
        <f>(EW295)</f>
        <v>14.24</v>
      </c>
      <c r="AI295">
        <f>(EX295)</f>
        <v>0</v>
      </c>
      <c r="AJ295">
        <f t="shared" si="272"/>
        <v>0</v>
      </c>
      <c r="AK295">
        <v>9520.67</v>
      </c>
      <c r="AL295">
        <v>41.61</v>
      </c>
      <c r="AM295">
        <v>29.75</v>
      </c>
      <c r="AN295">
        <v>0.41</v>
      </c>
      <c r="AO295">
        <v>9449.31</v>
      </c>
      <c r="AP295">
        <v>0</v>
      </c>
      <c r="AQ295">
        <v>14.24</v>
      </c>
      <c r="AR295">
        <v>0</v>
      </c>
      <c r="AS295">
        <v>0</v>
      </c>
      <c r="AT295">
        <v>70</v>
      </c>
      <c r="AU295">
        <v>10</v>
      </c>
      <c r="AV295">
        <v>1</v>
      </c>
      <c r="AW295">
        <v>1</v>
      </c>
      <c r="AZ295">
        <v>1</v>
      </c>
      <c r="BA295">
        <v>1</v>
      </c>
      <c r="BB295">
        <v>1</v>
      </c>
      <c r="BC295">
        <v>1</v>
      </c>
      <c r="BD295" t="s">
        <v>3</v>
      </c>
      <c r="BE295" t="s">
        <v>3</v>
      </c>
      <c r="BF295" t="s">
        <v>3</v>
      </c>
      <c r="BG295" t="s">
        <v>3</v>
      </c>
      <c r="BH295">
        <v>0</v>
      </c>
      <c r="BI295">
        <v>4</v>
      </c>
      <c r="BJ295" t="s">
        <v>249</v>
      </c>
      <c r="BM295">
        <v>0</v>
      </c>
      <c r="BN295">
        <v>0</v>
      </c>
      <c r="BO295" t="s">
        <v>3</v>
      </c>
      <c r="BP295">
        <v>0</v>
      </c>
      <c r="BQ295">
        <v>1</v>
      </c>
      <c r="BR295">
        <v>0</v>
      </c>
      <c r="BS295">
        <v>1</v>
      </c>
      <c r="BT295">
        <v>1</v>
      </c>
      <c r="BU295">
        <v>1</v>
      </c>
      <c r="BV295">
        <v>1</v>
      </c>
      <c r="BW295">
        <v>1</v>
      </c>
      <c r="BX295">
        <v>1</v>
      </c>
      <c r="BY295" t="s">
        <v>3</v>
      </c>
      <c r="BZ295">
        <v>70</v>
      </c>
      <c r="CA295">
        <v>10</v>
      </c>
      <c r="CB295" t="s">
        <v>3</v>
      </c>
      <c r="CE295">
        <v>0</v>
      </c>
      <c r="CF295">
        <v>0</v>
      </c>
      <c r="CG295">
        <v>0</v>
      </c>
      <c r="CM295">
        <v>0</v>
      </c>
      <c r="CN295" t="s">
        <v>3</v>
      </c>
      <c r="CO295">
        <v>0</v>
      </c>
      <c r="CP295">
        <f t="shared" si="273"/>
        <v>38082.68</v>
      </c>
      <c r="CQ295">
        <f t="shared" si="274"/>
        <v>41.61</v>
      </c>
      <c r="CR295">
        <f>((((ET295)*BB295-(EU295)*BS295)+AE295*BS295)*AV295)</f>
        <v>29.75</v>
      </c>
      <c r="CS295">
        <f t="shared" si="275"/>
        <v>0.41</v>
      </c>
      <c r="CT295">
        <f t="shared" si="276"/>
        <v>9449.31</v>
      </c>
      <c r="CU295">
        <f t="shared" si="277"/>
        <v>0</v>
      </c>
      <c r="CV295">
        <f t="shared" si="278"/>
        <v>14.24</v>
      </c>
      <c r="CW295">
        <f t="shared" si="279"/>
        <v>0</v>
      </c>
      <c r="CX295">
        <f t="shared" si="280"/>
        <v>0</v>
      </c>
      <c r="CY295">
        <f t="shared" si="281"/>
        <v>26458.067999999999</v>
      </c>
      <c r="CZ295">
        <f t="shared" si="282"/>
        <v>3779.7239999999997</v>
      </c>
      <c r="DC295" t="s">
        <v>3</v>
      </c>
      <c r="DD295" t="s">
        <v>3</v>
      </c>
      <c r="DE295" t="s">
        <v>3</v>
      </c>
      <c r="DF295" t="s">
        <v>3</v>
      </c>
      <c r="DG295" t="s">
        <v>3</v>
      </c>
      <c r="DH295" t="s">
        <v>3</v>
      </c>
      <c r="DI295" t="s">
        <v>3</v>
      </c>
      <c r="DJ295" t="s">
        <v>3</v>
      </c>
      <c r="DK295" t="s">
        <v>3</v>
      </c>
      <c r="DL295" t="s">
        <v>3</v>
      </c>
      <c r="DM295" t="s">
        <v>3</v>
      </c>
      <c r="DN295">
        <v>0</v>
      </c>
      <c r="DO295">
        <v>0</v>
      </c>
      <c r="DP295">
        <v>1</v>
      </c>
      <c r="DQ295">
        <v>1</v>
      </c>
      <c r="DU295">
        <v>1013</v>
      </c>
      <c r="DV295" t="s">
        <v>245</v>
      </c>
      <c r="DW295" t="s">
        <v>245</v>
      </c>
      <c r="DX295">
        <v>1</v>
      </c>
      <c r="DZ295" t="s">
        <v>3</v>
      </c>
      <c r="EA295" t="s">
        <v>3</v>
      </c>
      <c r="EB295" t="s">
        <v>3</v>
      </c>
      <c r="EC295" t="s">
        <v>3</v>
      </c>
      <c r="EE295">
        <v>1441815344</v>
      </c>
      <c r="EF295">
        <v>1</v>
      </c>
      <c r="EG295" t="s">
        <v>21</v>
      </c>
      <c r="EH295">
        <v>0</v>
      </c>
      <c r="EI295" t="s">
        <v>3</v>
      </c>
      <c r="EJ295">
        <v>4</v>
      </c>
      <c r="EK295">
        <v>0</v>
      </c>
      <c r="EL295" t="s">
        <v>22</v>
      </c>
      <c r="EM295" t="s">
        <v>23</v>
      </c>
      <c r="EO295" t="s">
        <v>3</v>
      </c>
      <c r="EQ295">
        <v>1024</v>
      </c>
      <c r="ER295">
        <v>9520.67</v>
      </c>
      <c r="ES295">
        <v>41.61</v>
      </c>
      <c r="ET295">
        <v>29.75</v>
      </c>
      <c r="EU295">
        <v>0.41</v>
      </c>
      <c r="EV295">
        <v>9449.31</v>
      </c>
      <c r="EW295">
        <v>14.24</v>
      </c>
      <c r="EX295">
        <v>0</v>
      </c>
      <c r="EY295">
        <v>0</v>
      </c>
      <c r="FQ295">
        <v>0</v>
      </c>
      <c r="FR295">
        <f t="shared" si="283"/>
        <v>0</v>
      </c>
      <c r="FS295">
        <v>0</v>
      </c>
      <c r="FX295">
        <v>70</v>
      </c>
      <c r="FY295">
        <v>10</v>
      </c>
      <c r="GA295" t="s">
        <v>3</v>
      </c>
      <c r="GD295">
        <v>0</v>
      </c>
      <c r="GF295">
        <v>-719631190</v>
      </c>
      <c r="GG295">
        <v>2</v>
      </c>
      <c r="GH295">
        <v>1</v>
      </c>
      <c r="GI295">
        <v>-2</v>
      </c>
      <c r="GJ295">
        <v>0</v>
      </c>
      <c r="GK295">
        <f>ROUND(R295*(R12)/100,2)</f>
        <v>1.77</v>
      </c>
      <c r="GL295">
        <f t="shared" si="284"/>
        <v>0</v>
      </c>
      <c r="GM295">
        <f t="shared" si="285"/>
        <v>68322.240000000005</v>
      </c>
      <c r="GN295">
        <f t="shared" si="286"/>
        <v>0</v>
      </c>
      <c r="GO295">
        <f t="shared" si="287"/>
        <v>0</v>
      </c>
      <c r="GP295">
        <f t="shared" si="288"/>
        <v>68322.240000000005</v>
      </c>
      <c r="GR295">
        <v>0</v>
      </c>
      <c r="GS295">
        <v>3</v>
      </c>
      <c r="GT295">
        <v>0</v>
      </c>
      <c r="GU295" t="s">
        <v>3</v>
      </c>
      <c r="GV295">
        <f t="shared" si="289"/>
        <v>0</v>
      </c>
      <c r="GW295">
        <v>1</v>
      </c>
      <c r="GX295">
        <f t="shared" si="290"/>
        <v>0</v>
      </c>
      <c r="HA295">
        <v>0</v>
      </c>
      <c r="HB295">
        <v>0</v>
      </c>
      <c r="HC295">
        <f t="shared" si="291"/>
        <v>0</v>
      </c>
      <c r="HE295" t="s">
        <v>3</v>
      </c>
      <c r="HF295" t="s">
        <v>3</v>
      </c>
      <c r="HM295" t="s">
        <v>3</v>
      </c>
      <c r="HN295" t="s">
        <v>3</v>
      </c>
      <c r="HO295" t="s">
        <v>3</v>
      </c>
      <c r="HP295" t="s">
        <v>3</v>
      </c>
      <c r="HQ295" t="s">
        <v>3</v>
      </c>
      <c r="IK295">
        <v>0</v>
      </c>
    </row>
    <row r="296" spans="1:245" x14ac:dyDescent="0.2">
      <c r="A296">
        <v>17</v>
      </c>
      <c r="B296">
        <v>1</v>
      </c>
      <c r="C296">
        <f>ROW(SmtRes!A54)</f>
        <v>54</v>
      </c>
      <c r="D296">
        <f>ROW(EtalonRes!A139)</f>
        <v>139</v>
      </c>
      <c r="E296" t="s">
        <v>250</v>
      </c>
      <c r="F296" t="s">
        <v>251</v>
      </c>
      <c r="G296" t="s">
        <v>252</v>
      </c>
      <c r="H296" t="s">
        <v>245</v>
      </c>
      <c r="I296">
        <v>4</v>
      </c>
      <c r="J296">
        <v>0</v>
      </c>
      <c r="K296">
        <v>4</v>
      </c>
      <c r="O296">
        <f t="shared" si="259"/>
        <v>27055.119999999999</v>
      </c>
      <c r="P296">
        <f t="shared" si="260"/>
        <v>256.95999999999998</v>
      </c>
      <c r="Q296">
        <f t="shared" si="261"/>
        <v>42.88</v>
      </c>
      <c r="R296">
        <f t="shared" si="262"/>
        <v>0.56000000000000005</v>
      </c>
      <c r="S296">
        <f t="shared" si="263"/>
        <v>26755.279999999999</v>
      </c>
      <c r="T296">
        <f t="shared" si="264"/>
        <v>0</v>
      </c>
      <c r="U296">
        <f t="shared" si="265"/>
        <v>40.32</v>
      </c>
      <c r="V296">
        <f t="shared" si="266"/>
        <v>0</v>
      </c>
      <c r="W296">
        <f t="shared" si="267"/>
        <v>0</v>
      </c>
      <c r="X296">
        <f t="shared" si="268"/>
        <v>18728.7</v>
      </c>
      <c r="Y296">
        <f t="shared" si="269"/>
        <v>2675.53</v>
      </c>
      <c r="AA296">
        <v>1473070128</v>
      </c>
      <c r="AB296">
        <f t="shared" si="270"/>
        <v>6763.78</v>
      </c>
      <c r="AC296">
        <f>ROUND(((ES296*2)),6)</f>
        <v>64.239999999999995</v>
      </c>
      <c r="AD296">
        <f>ROUND(((((ET296*2))-((EU296*2)))+AE296),6)</f>
        <v>10.72</v>
      </c>
      <c r="AE296">
        <f>ROUND(((EU296*2)),6)</f>
        <v>0.14000000000000001</v>
      </c>
      <c r="AF296">
        <f>ROUND(((EV296*2)),6)</f>
        <v>6688.82</v>
      </c>
      <c r="AG296">
        <f t="shared" si="271"/>
        <v>0</v>
      </c>
      <c r="AH296">
        <f>((EW296*2))</f>
        <v>10.08</v>
      </c>
      <c r="AI296">
        <f>((EX296*2))</f>
        <v>0</v>
      </c>
      <c r="AJ296">
        <f t="shared" si="272"/>
        <v>0</v>
      </c>
      <c r="AK296">
        <v>3381.89</v>
      </c>
      <c r="AL296">
        <v>32.119999999999997</v>
      </c>
      <c r="AM296">
        <v>5.36</v>
      </c>
      <c r="AN296">
        <v>7.0000000000000007E-2</v>
      </c>
      <c r="AO296">
        <v>3344.41</v>
      </c>
      <c r="AP296">
        <v>0</v>
      </c>
      <c r="AQ296">
        <v>5.04</v>
      </c>
      <c r="AR296">
        <v>0</v>
      </c>
      <c r="AS296">
        <v>0</v>
      </c>
      <c r="AT296">
        <v>70</v>
      </c>
      <c r="AU296">
        <v>10</v>
      </c>
      <c r="AV296">
        <v>1</v>
      </c>
      <c r="AW296">
        <v>1</v>
      </c>
      <c r="AZ296">
        <v>1</v>
      </c>
      <c r="BA296">
        <v>1</v>
      </c>
      <c r="BB296">
        <v>1</v>
      </c>
      <c r="BC296">
        <v>1</v>
      </c>
      <c r="BD296" t="s">
        <v>3</v>
      </c>
      <c r="BE296" t="s">
        <v>3</v>
      </c>
      <c r="BF296" t="s">
        <v>3</v>
      </c>
      <c r="BG296" t="s">
        <v>3</v>
      </c>
      <c r="BH296">
        <v>0</v>
      </c>
      <c r="BI296">
        <v>4</v>
      </c>
      <c r="BJ296" t="s">
        <v>253</v>
      </c>
      <c r="BM296">
        <v>0</v>
      </c>
      <c r="BN296">
        <v>0</v>
      </c>
      <c r="BO296" t="s">
        <v>3</v>
      </c>
      <c r="BP296">
        <v>0</v>
      </c>
      <c r="BQ296">
        <v>1</v>
      </c>
      <c r="BR296">
        <v>0</v>
      </c>
      <c r="BS296">
        <v>1</v>
      </c>
      <c r="BT296">
        <v>1</v>
      </c>
      <c r="BU296">
        <v>1</v>
      </c>
      <c r="BV296">
        <v>1</v>
      </c>
      <c r="BW296">
        <v>1</v>
      </c>
      <c r="BX296">
        <v>1</v>
      </c>
      <c r="BY296" t="s">
        <v>3</v>
      </c>
      <c r="BZ296">
        <v>70</v>
      </c>
      <c r="CA296">
        <v>10</v>
      </c>
      <c r="CB296" t="s">
        <v>3</v>
      </c>
      <c r="CE296">
        <v>0</v>
      </c>
      <c r="CF296">
        <v>0</v>
      </c>
      <c r="CG296">
        <v>0</v>
      </c>
      <c r="CM296">
        <v>0</v>
      </c>
      <c r="CN296" t="s">
        <v>3</v>
      </c>
      <c r="CO296">
        <v>0</v>
      </c>
      <c r="CP296">
        <f t="shared" si="273"/>
        <v>27055.119999999999</v>
      </c>
      <c r="CQ296">
        <f t="shared" si="274"/>
        <v>64.239999999999995</v>
      </c>
      <c r="CR296">
        <f>(((((ET296*2))*BB296-((EU296*2))*BS296)+AE296*BS296)*AV296)</f>
        <v>10.72</v>
      </c>
      <c r="CS296">
        <f t="shared" si="275"/>
        <v>0.14000000000000001</v>
      </c>
      <c r="CT296">
        <f t="shared" si="276"/>
        <v>6688.82</v>
      </c>
      <c r="CU296">
        <f t="shared" si="277"/>
        <v>0</v>
      </c>
      <c r="CV296">
        <f t="shared" si="278"/>
        <v>10.08</v>
      </c>
      <c r="CW296">
        <f t="shared" si="279"/>
        <v>0</v>
      </c>
      <c r="CX296">
        <f t="shared" si="280"/>
        <v>0</v>
      </c>
      <c r="CY296">
        <f t="shared" si="281"/>
        <v>18728.696</v>
      </c>
      <c r="CZ296">
        <f t="shared" si="282"/>
        <v>2675.5279999999998</v>
      </c>
      <c r="DC296" t="s">
        <v>3</v>
      </c>
      <c r="DD296" t="s">
        <v>158</v>
      </c>
      <c r="DE296" t="s">
        <v>158</v>
      </c>
      <c r="DF296" t="s">
        <v>158</v>
      </c>
      <c r="DG296" t="s">
        <v>158</v>
      </c>
      <c r="DH296" t="s">
        <v>3</v>
      </c>
      <c r="DI296" t="s">
        <v>158</v>
      </c>
      <c r="DJ296" t="s">
        <v>158</v>
      </c>
      <c r="DK296" t="s">
        <v>3</v>
      </c>
      <c r="DL296" t="s">
        <v>3</v>
      </c>
      <c r="DM296" t="s">
        <v>3</v>
      </c>
      <c r="DN296">
        <v>0</v>
      </c>
      <c r="DO296">
        <v>0</v>
      </c>
      <c r="DP296">
        <v>1</v>
      </c>
      <c r="DQ296">
        <v>1</v>
      </c>
      <c r="DU296">
        <v>1013</v>
      </c>
      <c r="DV296" t="s">
        <v>245</v>
      </c>
      <c r="DW296" t="s">
        <v>245</v>
      </c>
      <c r="DX296">
        <v>1</v>
      </c>
      <c r="DZ296" t="s">
        <v>3</v>
      </c>
      <c r="EA296" t="s">
        <v>3</v>
      </c>
      <c r="EB296" t="s">
        <v>3</v>
      </c>
      <c r="EC296" t="s">
        <v>3</v>
      </c>
      <c r="EE296">
        <v>1441815344</v>
      </c>
      <c r="EF296">
        <v>1</v>
      </c>
      <c r="EG296" t="s">
        <v>21</v>
      </c>
      <c r="EH296">
        <v>0</v>
      </c>
      <c r="EI296" t="s">
        <v>3</v>
      </c>
      <c r="EJ296">
        <v>4</v>
      </c>
      <c r="EK296">
        <v>0</v>
      </c>
      <c r="EL296" t="s">
        <v>22</v>
      </c>
      <c r="EM296" t="s">
        <v>23</v>
      </c>
      <c r="EO296" t="s">
        <v>3</v>
      </c>
      <c r="EQ296">
        <v>0</v>
      </c>
      <c r="ER296">
        <v>3381.89</v>
      </c>
      <c r="ES296">
        <v>32.119999999999997</v>
      </c>
      <c r="ET296">
        <v>5.36</v>
      </c>
      <c r="EU296">
        <v>7.0000000000000007E-2</v>
      </c>
      <c r="EV296">
        <v>3344.41</v>
      </c>
      <c r="EW296">
        <v>5.04</v>
      </c>
      <c r="EX296">
        <v>0</v>
      </c>
      <c r="EY296">
        <v>0</v>
      </c>
      <c r="FQ296">
        <v>0</v>
      </c>
      <c r="FR296">
        <f t="shared" si="283"/>
        <v>0</v>
      </c>
      <c r="FS296">
        <v>0</v>
      </c>
      <c r="FX296">
        <v>70</v>
      </c>
      <c r="FY296">
        <v>10</v>
      </c>
      <c r="GA296" t="s">
        <v>3</v>
      </c>
      <c r="GD296">
        <v>0</v>
      </c>
      <c r="GF296">
        <v>1541964264</v>
      </c>
      <c r="GG296">
        <v>2</v>
      </c>
      <c r="GH296">
        <v>1</v>
      </c>
      <c r="GI296">
        <v>-2</v>
      </c>
      <c r="GJ296">
        <v>0</v>
      </c>
      <c r="GK296">
        <f>ROUND(R296*(R12)/100,2)</f>
        <v>0.6</v>
      </c>
      <c r="GL296">
        <f t="shared" si="284"/>
        <v>0</v>
      </c>
      <c r="GM296">
        <f t="shared" si="285"/>
        <v>48459.95</v>
      </c>
      <c r="GN296">
        <f t="shared" si="286"/>
        <v>0</v>
      </c>
      <c r="GO296">
        <f t="shared" si="287"/>
        <v>0</v>
      </c>
      <c r="GP296">
        <f t="shared" si="288"/>
        <v>48459.95</v>
      </c>
      <c r="GR296">
        <v>0</v>
      </c>
      <c r="GS296">
        <v>3</v>
      </c>
      <c r="GT296">
        <v>0</v>
      </c>
      <c r="GU296" t="s">
        <v>3</v>
      </c>
      <c r="GV296">
        <f t="shared" si="289"/>
        <v>0</v>
      </c>
      <c r="GW296">
        <v>1</v>
      </c>
      <c r="GX296">
        <f t="shared" si="290"/>
        <v>0</v>
      </c>
      <c r="HA296">
        <v>0</v>
      </c>
      <c r="HB296">
        <v>0</v>
      </c>
      <c r="HC296">
        <f t="shared" si="291"/>
        <v>0</v>
      </c>
      <c r="HE296" t="s">
        <v>3</v>
      </c>
      <c r="HF296" t="s">
        <v>3</v>
      </c>
      <c r="HM296" t="s">
        <v>3</v>
      </c>
      <c r="HN296" t="s">
        <v>3</v>
      </c>
      <c r="HO296" t="s">
        <v>3</v>
      </c>
      <c r="HP296" t="s">
        <v>3</v>
      </c>
      <c r="HQ296" t="s">
        <v>3</v>
      </c>
      <c r="IK296">
        <v>0</v>
      </c>
    </row>
    <row r="297" spans="1:245" x14ac:dyDescent="0.2">
      <c r="A297">
        <v>17</v>
      </c>
      <c r="B297">
        <v>1</v>
      </c>
      <c r="C297">
        <f>ROW(SmtRes!A57)</f>
        <v>57</v>
      </c>
      <c r="D297">
        <f>ROW(EtalonRes!A142)</f>
        <v>142</v>
      </c>
      <c r="E297" t="s">
        <v>3</v>
      </c>
      <c r="F297" t="s">
        <v>254</v>
      </c>
      <c r="G297" t="s">
        <v>255</v>
      </c>
      <c r="H297" t="s">
        <v>245</v>
      </c>
      <c r="I297">
        <v>4</v>
      </c>
      <c r="J297">
        <v>0</v>
      </c>
      <c r="K297">
        <v>4</v>
      </c>
      <c r="O297">
        <f t="shared" si="259"/>
        <v>14813.36</v>
      </c>
      <c r="P297">
        <f t="shared" si="260"/>
        <v>12.56</v>
      </c>
      <c r="Q297">
        <f t="shared" si="261"/>
        <v>42.88</v>
      </c>
      <c r="R297">
        <f t="shared" si="262"/>
        <v>0.56000000000000005</v>
      </c>
      <c r="S297">
        <f t="shared" si="263"/>
        <v>14757.92</v>
      </c>
      <c r="T297">
        <f t="shared" si="264"/>
        <v>0</v>
      </c>
      <c r="U297">
        <f t="shared" si="265"/>
        <v>22.24</v>
      </c>
      <c r="V297">
        <f t="shared" si="266"/>
        <v>0</v>
      </c>
      <c r="W297">
        <f t="shared" si="267"/>
        <v>0</v>
      </c>
      <c r="X297">
        <f t="shared" si="268"/>
        <v>10330.540000000001</v>
      </c>
      <c r="Y297">
        <f t="shared" si="269"/>
        <v>1475.79</v>
      </c>
      <c r="AA297">
        <v>-1</v>
      </c>
      <c r="AB297">
        <f t="shared" si="270"/>
        <v>3703.34</v>
      </c>
      <c r="AC297">
        <f>ROUND(((ES297*2)),6)</f>
        <v>3.14</v>
      </c>
      <c r="AD297">
        <f>ROUND(((((ET297*2))-((EU297*2)))+AE297),6)</f>
        <v>10.72</v>
      </c>
      <c r="AE297">
        <f>ROUND(((EU297*2)),6)</f>
        <v>0.14000000000000001</v>
      </c>
      <c r="AF297">
        <f>ROUND(((EV297*2)),6)</f>
        <v>3689.48</v>
      </c>
      <c r="AG297">
        <f t="shared" si="271"/>
        <v>0</v>
      </c>
      <c r="AH297">
        <f>((EW297*2))</f>
        <v>5.56</v>
      </c>
      <c r="AI297">
        <f>((EX297*2))</f>
        <v>0</v>
      </c>
      <c r="AJ297">
        <f t="shared" si="272"/>
        <v>0</v>
      </c>
      <c r="AK297">
        <v>1851.67</v>
      </c>
      <c r="AL297">
        <v>1.57</v>
      </c>
      <c r="AM297">
        <v>5.36</v>
      </c>
      <c r="AN297">
        <v>7.0000000000000007E-2</v>
      </c>
      <c r="AO297">
        <v>1844.74</v>
      </c>
      <c r="AP297">
        <v>0</v>
      </c>
      <c r="AQ297">
        <v>2.78</v>
      </c>
      <c r="AR297">
        <v>0</v>
      </c>
      <c r="AS297">
        <v>0</v>
      </c>
      <c r="AT297">
        <v>70</v>
      </c>
      <c r="AU297">
        <v>10</v>
      </c>
      <c r="AV297">
        <v>1</v>
      </c>
      <c r="AW297">
        <v>1</v>
      </c>
      <c r="AZ297">
        <v>1</v>
      </c>
      <c r="BA297">
        <v>1</v>
      </c>
      <c r="BB297">
        <v>1</v>
      </c>
      <c r="BC297">
        <v>1</v>
      </c>
      <c r="BD297" t="s">
        <v>3</v>
      </c>
      <c r="BE297" t="s">
        <v>3</v>
      </c>
      <c r="BF297" t="s">
        <v>3</v>
      </c>
      <c r="BG297" t="s">
        <v>3</v>
      </c>
      <c r="BH297">
        <v>0</v>
      </c>
      <c r="BI297">
        <v>4</v>
      </c>
      <c r="BJ297" t="s">
        <v>256</v>
      </c>
      <c r="BM297">
        <v>0</v>
      </c>
      <c r="BN297">
        <v>0</v>
      </c>
      <c r="BO297" t="s">
        <v>3</v>
      </c>
      <c r="BP297">
        <v>0</v>
      </c>
      <c r="BQ297">
        <v>1</v>
      </c>
      <c r="BR297">
        <v>0</v>
      </c>
      <c r="BS297">
        <v>1</v>
      </c>
      <c r="BT297">
        <v>1</v>
      </c>
      <c r="BU297">
        <v>1</v>
      </c>
      <c r="BV297">
        <v>1</v>
      </c>
      <c r="BW297">
        <v>1</v>
      </c>
      <c r="BX297">
        <v>1</v>
      </c>
      <c r="BY297" t="s">
        <v>3</v>
      </c>
      <c r="BZ297">
        <v>70</v>
      </c>
      <c r="CA297">
        <v>10</v>
      </c>
      <c r="CB297" t="s">
        <v>3</v>
      </c>
      <c r="CE297">
        <v>0</v>
      </c>
      <c r="CF297">
        <v>0</v>
      </c>
      <c r="CG297">
        <v>0</v>
      </c>
      <c r="CM297">
        <v>0</v>
      </c>
      <c r="CN297" t="s">
        <v>3</v>
      </c>
      <c r="CO297">
        <v>0</v>
      </c>
      <c r="CP297">
        <f t="shared" si="273"/>
        <v>14813.36</v>
      </c>
      <c r="CQ297">
        <f t="shared" si="274"/>
        <v>3.14</v>
      </c>
      <c r="CR297">
        <f>(((((ET297*2))*BB297-((EU297*2))*BS297)+AE297*BS297)*AV297)</f>
        <v>10.72</v>
      </c>
      <c r="CS297">
        <f t="shared" si="275"/>
        <v>0.14000000000000001</v>
      </c>
      <c r="CT297">
        <f t="shared" si="276"/>
        <v>3689.48</v>
      </c>
      <c r="CU297">
        <f t="shared" si="277"/>
        <v>0</v>
      </c>
      <c r="CV297">
        <f t="shared" si="278"/>
        <v>5.56</v>
      </c>
      <c r="CW297">
        <f t="shared" si="279"/>
        <v>0</v>
      </c>
      <c r="CX297">
        <f t="shared" si="280"/>
        <v>0</v>
      </c>
      <c r="CY297">
        <f t="shared" si="281"/>
        <v>10330.544</v>
      </c>
      <c r="CZ297">
        <f t="shared" si="282"/>
        <v>1475.7920000000001</v>
      </c>
      <c r="DC297" t="s">
        <v>3</v>
      </c>
      <c r="DD297" t="s">
        <v>158</v>
      </c>
      <c r="DE297" t="s">
        <v>158</v>
      </c>
      <c r="DF297" t="s">
        <v>158</v>
      </c>
      <c r="DG297" t="s">
        <v>158</v>
      </c>
      <c r="DH297" t="s">
        <v>3</v>
      </c>
      <c r="DI297" t="s">
        <v>158</v>
      </c>
      <c r="DJ297" t="s">
        <v>158</v>
      </c>
      <c r="DK297" t="s">
        <v>3</v>
      </c>
      <c r="DL297" t="s">
        <v>3</v>
      </c>
      <c r="DM297" t="s">
        <v>3</v>
      </c>
      <c r="DN297">
        <v>0</v>
      </c>
      <c r="DO297">
        <v>0</v>
      </c>
      <c r="DP297">
        <v>1</v>
      </c>
      <c r="DQ297">
        <v>1</v>
      </c>
      <c r="DU297">
        <v>1013</v>
      </c>
      <c r="DV297" t="s">
        <v>245</v>
      </c>
      <c r="DW297" t="s">
        <v>245</v>
      </c>
      <c r="DX297">
        <v>1</v>
      </c>
      <c r="DZ297" t="s">
        <v>3</v>
      </c>
      <c r="EA297" t="s">
        <v>3</v>
      </c>
      <c r="EB297" t="s">
        <v>3</v>
      </c>
      <c r="EC297" t="s">
        <v>3</v>
      </c>
      <c r="EE297">
        <v>1441815344</v>
      </c>
      <c r="EF297">
        <v>1</v>
      </c>
      <c r="EG297" t="s">
        <v>21</v>
      </c>
      <c r="EH297">
        <v>0</v>
      </c>
      <c r="EI297" t="s">
        <v>3</v>
      </c>
      <c r="EJ297">
        <v>4</v>
      </c>
      <c r="EK297">
        <v>0</v>
      </c>
      <c r="EL297" t="s">
        <v>22</v>
      </c>
      <c r="EM297" t="s">
        <v>23</v>
      </c>
      <c r="EO297" t="s">
        <v>3</v>
      </c>
      <c r="EQ297">
        <v>1024</v>
      </c>
      <c r="ER297">
        <v>1851.67</v>
      </c>
      <c r="ES297">
        <v>1.57</v>
      </c>
      <c r="ET297">
        <v>5.36</v>
      </c>
      <c r="EU297">
        <v>7.0000000000000007E-2</v>
      </c>
      <c r="EV297">
        <v>1844.74</v>
      </c>
      <c r="EW297">
        <v>2.78</v>
      </c>
      <c r="EX297">
        <v>0</v>
      </c>
      <c r="EY297">
        <v>0</v>
      </c>
      <c r="FQ297">
        <v>0</v>
      </c>
      <c r="FR297">
        <f t="shared" si="283"/>
        <v>0</v>
      </c>
      <c r="FS297">
        <v>0</v>
      </c>
      <c r="FX297">
        <v>70</v>
      </c>
      <c r="FY297">
        <v>10</v>
      </c>
      <c r="GA297" t="s">
        <v>3</v>
      </c>
      <c r="GD297">
        <v>0</v>
      </c>
      <c r="GF297">
        <v>-905773843</v>
      </c>
      <c r="GG297">
        <v>2</v>
      </c>
      <c r="GH297">
        <v>1</v>
      </c>
      <c r="GI297">
        <v>-2</v>
      </c>
      <c r="GJ297">
        <v>0</v>
      </c>
      <c r="GK297">
        <f>ROUND(R297*(R12)/100,2)</f>
        <v>0.6</v>
      </c>
      <c r="GL297">
        <f t="shared" si="284"/>
        <v>0</v>
      </c>
      <c r="GM297">
        <f t="shared" si="285"/>
        <v>26620.29</v>
      </c>
      <c r="GN297">
        <f t="shared" si="286"/>
        <v>0</v>
      </c>
      <c r="GO297">
        <f t="shared" si="287"/>
        <v>0</v>
      </c>
      <c r="GP297">
        <f t="shared" si="288"/>
        <v>26620.29</v>
      </c>
      <c r="GR297">
        <v>0</v>
      </c>
      <c r="GS297">
        <v>3</v>
      </c>
      <c r="GT297">
        <v>0</v>
      </c>
      <c r="GU297" t="s">
        <v>3</v>
      </c>
      <c r="GV297">
        <f t="shared" si="289"/>
        <v>0</v>
      </c>
      <c r="GW297">
        <v>1</v>
      </c>
      <c r="GX297">
        <f t="shared" si="290"/>
        <v>0</v>
      </c>
      <c r="HA297">
        <v>0</v>
      </c>
      <c r="HB297">
        <v>0</v>
      </c>
      <c r="HC297">
        <f t="shared" si="291"/>
        <v>0</v>
      </c>
      <c r="HE297" t="s">
        <v>3</v>
      </c>
      <c r="HF297" t="s">
        <v>3</v>
      </c>
      <c r="HM297" t="s">
        <v>3</v>
      </c>
      <c r="HN297" t="s">
        <v>3</v>
      </c>
      <c r="HO297" t="s">
        <v>3</v>
      </c>
      <c r="HP297" t="s">
        <v>3</v>
      </c>
      <c r="HQ297" t="s">
        <v>3</v>
      </c>
      <c r="IK297">
        <v>0</v>
      </c>
    </row>
    <row r="298" spans="1:245" x14ac:dyDescent="0.2">
      <c r="A298">
        <v>17</v>
      </c>
      <c r="B298">
        <v>1</v>
      </c>
      <c r="C298">
        <f>ROW(SmtRes!A67)</f>
        <v>67</v>
      </c>
      <c r="D298">
        <f>ROW(EtalonRes!A152)</f>
        <v>152</v>
      </c>
      <c r="E298" t="s">
        <v>3</v>
      </c>
      <c r="F298" t="s">
        <v>257</v>
      </c>
      <c r="G298" t="s">
        <v>258</v>
      </c>
      <c r="H298" t="s">
        <v>245</v>
      </c>
      <c r="I298">
        <v>4</v>
      </c>
      <c r="J298">
        <v>0</v>
      </c>
      <c r="K298">
        <v>4</v>
      </c>
      <c r="O298">
        <f t="shared" si="259"/>
        <v>158889.44</v>
      </c>
      <c r="P298">
        <f t="shared" si="260"/>
        <v>3281.96</v>
      </c>
      <c r="Q298">
        <f t="shared" si="261"/>
        <v>0</v>
      </c>
      <c r="R298">
        <f t="shared" si="262"/>
        <v>0</v>
      </c>
      <c r="S298">
        <f t="shared" si="263"/>
        <v>155607.48000000001</v>
      </c>
      <c r="T298">
        <f t="shared" si="264"/>
        <v>0</v>
      </c>
      <c r="U298">
        <f t="shared" si="265"/>
        <v>252</v>
      </c>
      <c r="V298">
        <f t="shared" si="266"/>
        <v>0</v>
      </c>
      <c r="W298">
        <f t="shared" si="267"/>
        <v>0</v>
      </c>
      <c r="X298">
        <f t="shared" si="268"/>
        <v>108925.24</v>
      </c>
      <c r="Y298">
        <f t="shared" si="269"/>
        <v>15560.75</v>
      </c>
      <c r="AA298">
        <v>-1</v>
      </c>
      <c r="AB298">
        <f t="shared" si="270"/>
        <v>39722.36</v>
      </c>
      <c r="AC298">
        <f>ROUND((ES298),6)</f>
        <v>820.49</v>
      </c>
      <c r="AD298">
        <f>ROUND((((ET298)-(EU298))+AE298),6)</f>
        <v>0</v>
      </c>
      <c r="AE298">
        <f>ROUND((EU298),6)</f>
        <v>0</v>
      </c>
      <c r="AF298">
        <f>ROUND((EV298),6)</f>
        <v>38901.870000000003</v>
      </c>
      <c r="AG298">
        <f t="shared" si="271"/>
        <v>0</v>
      </c>
      <c r="AH298">
        <f>(EW298)</f>
        <v>63</v>
      </c>
      <c r="AI298">
        <f>(EX298)</f>
        <v>0</v>
      </c>
      <c r="AJ298">
        <f t="shared" si="272"/>
        <v>0</v>
      </c>
      <c r="AK298">
        <v>39722.36</v>
      </c>
      <c r="AL298">
        <v>820.49</v>
      </c>
      <c r="AM298">
        <v>0</v>
      </c>
      <c r="AN298">
        <v>0</v>
      </c>
      <c r="AO298">
        <v>38901.870000000003</v>
      </c>
      <c r="AP298">
        <v>0</v>
      </c>
      <c r="AQ298">
        <v>63</v>
      </c>
      <c r="AR298">
        <v>0</v>
      </c>
      <c r="AS298">
        <v>0</v>
      </c>
      <c r="AT298">
        <v>70</v>
      </c>
      <c r="AU298">
        <v>10</v>
      </c>
      <c r="AV298">
        <v>1</v>
      </c>
      <c r="AW298">
        <v>1</v>
      </c>
      <c r="AZ298">
        <v>1</v>
      </c>
      <c r="BA298">
        <v>1</v>
      </c>
      <c r="BB298">
        <v>1</v>
      </c>
      <c r="BC298">
        <v>1</v>
      </c>
      <c r="BD298" t="s">
        <v>3</v>
      </c>
      <c r="BE298" t="s">
        <v>3</v>
      </c>
      <c r="BF298" t="s">
        <v>3</v>
      </c>
      <c r="BG298" t="s">
        <v>3</v>
      </c>
      <c r="BH298">
        <v>0</v>
      </c>
      <c r="BI298">
        <v>4</v>
      </c>
      <c r="BJ298" t="s">
        <v>259</v>
      </c>
      <c r="BM298">
        <v>0</v>
      </c>
      <c r="BN298">
        <v>0</v>
      </c>
      <c r="BO298" t="s">
        <v>3</v>
      </c>
      <c r="BP298">
        <v>0</v>
      </c>
      <c r="BQ298">
        <v>1</v>
      </c>
      <c r="BR298">
        <v>0</v>
      </c>
      <c r="BS298">
        <v>1</v>
      </c>
      <c r="BT298">
        <v>1</v>
      </c>
      <c r="BU298">
        <v>1</v>
      </c>
      <c r="BV298">
        <v>1</v>
      </c>
      <c r="BW298">
        <v>1</v>
      </c>
      <c r="BX298">
        <v>1</v>
      </c>
      <c r="BY298" t="s">
        <v>3</v>
      </c>
      <c r="BZ298">
        <v>70</v>
      </c>
      <c r="CA298">
        <v>10</v>
      </c>
      <c r="CB298" t="s">
        <v>3</v>
      </c>
      <c r="CE298">
        <v>0</v>
      </c>
      <c r="CF298">
        <v>0</v>
      </c>
      <c r="CG298">
        <v>0</v>
      </c>
      <c r="CM298">
        <v>0</v>
      </c>
      <c r="CN298" t="s">
        <v>3</v>
      </c>
      <c r="CO298">
        <v>0</v>
      </c>
      <c r="CP298">
        <f t="shared" si="273"/>
        <v>158889.44</v>
      </c>
      <c r="CQ298">
        <f t="shared" si="274"/>
        <v>820.49</v>
      </c>
      <c r="CR298">
        <f>((((ET298)*BB298-(EU298)*BS298)+AE298*BS298)*AV298)</f>
        <v>0</v>
      </c>
      <c r="CS298">
        <f t="shared" si="275"/>
        <v>0</v>
      </c>
      <c r="CT298">
        <f t="shared" si="276"/>
        <v>38901.870000000003</v>
      </c>
      <c r="CU298">
        <f t="shared" si="277"/>
        <v>0</v>
      </c>
      <c r="CV298">
        <f t="shared" si="278"/>
        <v>63</v>
      </c>
      <c r="CW298">
        <f t="shared" si="279"/>
        <v>0</v>
      </c>
      <c r="CX298">
        <f t="shared" si="280"/>
        <v>0</v>
      </c>
      <c r="CY298">
        <f t="shared" si="281"/>
        <v>108925.23600000002</v>
      </c>
      <c r="CZ298">
        <f t="shared" si="282"/>
        <v>15560.748</v>
      </c>
      <c r="DC298" t="s">
        <v>3</v>
      </c>
      <c r="DD298" t="s">
        <v>3</v>
      </c>
      <c r="DE298" t="s">
        <v>3</v>
      </c>
      <c r="DF298" t="s">
        <v>3</v>
      </c>
      <c r="DG298" t="s">
        <v>3</v>
      </c>
      <c r="DH298" t="s">
        <v>3</v>
      </c>
      <c r="DI298" t="s">
        <v>3</v>
      </c>
      <c r="DJ298" t="s">
        <v>3</v>
      </c>
      <c r="DK298" t="s">
        <v>3</v>
      </c>
      <c r="DL298" t="s">
        <v>3</v>
      </c>
      <c r="DM298" t="s">
        <v>3</v>
      </c>
      <c r="DN298">
        <v>0</v>
      </c>
      <c r="DO298">
        <v>0</v>
      </c>
      <c r="DP298">
        <v>1</v>
      </c>
      <c r="DQ298">
        <v>1</v>
      </c>
      <c r="DU298">
        <v>1013</v>
      </c>
      <c r="DV298" t="s">
        <v>245</v>
      </c>
      <c r="DW298" t="s">
        <v>245</v>
      </c>
      <c r="DX298">
        <v>1</v>
      </c>
      <c r="DZ298" t="s">
        <v>3</v>
      </c>
      <c r="EA298" t="s">
        <v>3</v>
      </c>
      <c r="EB298" t="s">
        <v>3</v>
      </c>
      <c r="EC298" t="s">
        <v>3</v>
      </c>
      <c r="EE298">
        <v>1441815344</v>
      </c>
      <c r="EF298">
        <v>1</v>
      </c>
      <c r="EG298" t="s">
        <v>21</v>
      </c>
      <c r="EH298">
        <v>0</v>
      </c>
      <c r="EI298" t="s">
        <v>3</v>
      </c>
      <c r="EJ298">
        <v>4</v>
      </c>
      <c r="EK298">
        <v>0</v>
      </c>
      <c r="EL298" t="s">
        <v>22</v>
      </c>
      <c r="EM298" t="s">
        <v>23</v>
      </c>
      <c r="EO298" t="s">
        <v>3</v>
      </c>
      <c r="EQ298">
        <v>1024</v>
      </c>
      <c r="ER298">
        <v>39722.36</v>
      </c>
      <c r="ES298">
        <v>820.49</v>
      </c>
      <c r="ET298">
        <v>0</v>
      </c>
      <c r="EU298">
        <v>0</v>
      </c>
      <c r="EV298">
        <v>38901.870000000003</v>
      </c>
      <c r="EW298">
        <v>63</v>
      </c>
      <c r="EX298">
        <v>0</v>
      </c>
      <c r="EY298">
        <v>0</v>
      </c>
      <c r="FQ298">
        <v>0</v>
      </c>
      <c r="FR298">
        <f t="shared" si="283"/>
        <v>0</v>
      </c>
      <c r="FS298">
        <v>0</v>
      </c>
      <c r="FX298">
        <v>70</v>
      </c>
      <c r="FY298">
        <v>10</v>
      </c>
      <c r="GA298" t="s">
        <v>3</v>
      </c>
      <c r="GD298">
        <v>0</v>
      </c>
      <c r="GF298">
        <v>1225992013</v>
      </c>
      <c r="GG298">
        <v>2</v>
      </c>
      <c r="GH298">
        <v>1</v>
      </c>
      <c r="GI298">
        <v>-2</v>
      </c>
      <c r="GJ298">
        <v>0</v>
      </c>
      <c r="GK298">
        <f>ROUND(R298*(R12)/100,2)</f>
        <v>0</v>
      </c>
      <c r="GL298">
        <f t="shared" si="284"/>
        <v>0</v>
      </c>
      <c r="GM298">
        <f t="shared" si="285"/>
        <v>283375.43</v>
      </c>
      <c r="GN298">
        <f t="shared" si="286"/>
        <v>0</v>
      </c>
      <c r="GO298">
        <f t="shared" si="287"/>
        <v>0</v>
      </c>
      <c r="GP298">
        <f t="shared" si="288"/>
        <v>283375.43</v>
      </c>
      <c r="GR298">
        <v>0</v>
      </c>
      <c r="GS298">
        <v>3</v>
      </c>
      <c r="GT298">
        <v>0</v>
      </c>
      <c r="GU298" t="s">
        <v>3</v>
      </c>
      <c r="GV298">
        <f t="shared" si="289"/>
        <v>0</v>
      </c>
      <c r="GW298">
        <v>1</v>
      </c>
      <c r="GX298">
        <f t="shared" si="290"/>
        <v>0</v>
      </c>
      <c r="HA298">
        <v>0</v>
      </c>
      <c r="HB298">
        <v>0</v>
      </c>
      <c r="HC298">
        <f t="shared" si="291"/>
        <v>0</v>
      </c>
      <c r="HE298" t="s">
        <v>3</v>
      </c>
      <c r="HF298" t="s">
        <v>3</v>
      </c>
      <c r="HM298" t="s">
        <v>3</v>
      </c>
      <c r="HN298" t="s">
        <v>3</v>
      </c>
      <c r="HO298" t="s">
        <v>3</v>
      </c>
      <c r="HP298" t="s">
        <v>3</v>
      </c>
      <c r="HQ298" t="s">
        <v>3</v>
      </c>
      <c r="IK298">
        <v>0</v>
      </c>
    </row>
    <row r="299" spans="1:245" x14ac:dyDescent="0.2">
      <c r="A299">
        <v>17</v>
      </c>
      <c r="B299">
        <v>1</v>
      </c>
      <c r="D299">
        <f>ROW(EtalonRes!A155)</f>
        <v>155</v>
      </c>
      <c r="E299" t="s">
        <v>3</v>
      </c>
      <c r="F299" t="s">
        <v>260</v>
      </c>
      <c r="G299" t="s">
        <v>261</v>
      </c>
      <c r="H299" t="s">
        <v>245</v>
      </c>
      <c r="I299">
        <v>4</v>
      </c>
      <c r="J299">
        <v>0</v>
      </c>
      <c r="K299">
        <v>4</v>
      </c>
      <c r="O299">
        <f t="shared" si="259"/>
        <v>21206.880000000001</v>
      </c>
      <c r="P299">
        <f t="shared" si="260"/>
        <v>25.56</v>
      </c>
      <c r="Q299">
        <f t="shared" si="261"/>
        <v>0</v>
      </c>
      <c r="R299">
        <f t="shared" si="262"/>
        <v>0</v>
      </c>
      <c r="S299">
        <f t="shared" si="263"/>
        <v>21181.32</v>
      </c>
      <c r="T299">
        <f t="shared" si="264"/>
        <v>0</v>
      </c>
      <c r="U299">
        <f t="shared" si="265"/>
        <v>31.92</v>
      </c>
      <c r="V299">
        <f t="shared" si="266"/>
        <v>0</v>
      </c>
      <c r="W299">
        <f t="shared" si="267"/>
        <v>0</v>
      </c>
      <c r="X299">
        <f t="shared" si="268"/>
        <v>14826.92</v>
      </c>
      <c r="Y299">
        <f t="shared" si="269"/>
        <v>2118.13</v>
      </c>
      <c r="AA299">
        <v>-1</v>
      </c>
      <c r="AB299">
        <f t="shared" si="270"/>
        <v>5301.72</v>
      </c>
      <c r="AC299">
        <f>ROUND((ES299),6)</f>
        <v>6.39</v>
      </c>
      <c r="AD299">
        <f>ROUND((((ET299)-(EU299))+AE299),6)</f>
        <v>0</v>
      </c>
      <c r="AE299">
        <f>ROUND((EU299),6)</f>
        <v>0</v>
      </c>
      <c r="AF299">
        <f>ROUND((EV299),6)</f>
        <v>5295.33</v>
      </c>
      <c r="AG299">
        <f t="shared" si="271"/>
        <v>0</v>
      </c>
      <c r="AH299">
        <f>(EW299)</f>
        <v>7.98</v>
      </c>
      <c r="AI299">
        <f>(EX299)</f>
        <v>0</v>
      </c>
      <c r="AJ299">
        <f t="shared" si="272"/>
        <v>0</v>
      </c>
      <c r="AK299">
        <v>5301.72</v>
      </c>
      <c r="AL299">
        <v>6.39</v>
      </c>
      <c r="AM299">
        <v>0</v>
      </c>
      <c r="AN299">
        <v>0</v>
      </c>
      <c r="AO299">
        <v>5295.33</v>
      </c>
      <c r="AP299">
        <v>0</v>
      </c>
      <c r="AQ299">
        <v>7.98</v>
      </c>
      <c r="AR299">
        <v>0</v>
      </c>
      <c r="AS299">
        <v>0</v>
      </c>
      <c r="AT299">
        <v>70</v>
      </c>
      <c r="AU299">
        <v>10</v>
      </c>
      <c r="AV299">
        <v>1</v>
      </c>
      <c r="AW299">
        <v>1</v>
      </c>
      <c r="AZ299">
        <v>1</v>
      </c>
      <c r="BA299">
        <v>1</v>
      </c>
      <c r="BB299">
        <v>1</v>
      </c>
      <c r="BC299">
        <v>1</v>
      </c>
      <c r="BD299" t="s">
        <v>3</v>
      </c>
      <c r="BE299" t="s">
        <v>3</v>
      </c>
      <c r="BF299" t="s">
        <v>3</v>
      </c>
      <c r="BG299" t="s">
        <v>3</v>
      </c>
      <c r="BH299">
        <v>0</v>
      </c>
      <c r="BI299">
        <v>4</v>
      </c>
      <c r="BJ299" t="s">
        <v>262</v>
      </c>
      <c r="BM299">
        <v>0</v>
      </c>
      <c r="BN299">
        <v>0</v>
      </c>
      <c r="BO299" t="s">
        <v>3</v>
      </c>
      <c r="BP299">
        <v>0</v>
      </c>
      <c r="BQ299">
        <v>1</v>
      </c>
      <c r="BR299">
        <v>0</v>
      </c>
      <c r="BS299">
        <v>1</v>
      </c>
      <c r="BT299">
        <v>1</v>
      </c>
      <c r="BU299">
        <v>1</v>
      </c>
      <c r="BV299">
        <v>1</v>
      </c>
      <c r="BW299">
        <v>1</v>
      </c>
      <c r="BX299">
        <v>1</v>
      </c>
      <c r="BY299" t="s">
        <v>3</v>
      </c>
      <c r="BZ299">
        <v>70</v>
      </c>
      <c r="CA299">
        <v>10</v>
      </c>
      <c r="CB299" t="s">
        <v>3</v>
      </c>
      <c r="CE299">
        <v>0</v>
      </c>
      <c r="CF299">
        <v>0</v>
      </c>
      <c r="CG299">
        <v>0</v>
      </c>
      <c r="CM299">
        <v>0</v>
      </c>
      <c r="CN299" t="s">
        <v>3</v>
      </c>
      <c r="CO299">
        <v>0</v>
      </c>
      <c r="CP299">
        <f t="shared" si="273"/>
        <v>21206.880000000001</v>
      </c>
      <c r="CQ299">
        <f t="shared" si="274"/>
        <v>6.39</v>
      </c>
      <c r="CR299">
        <f>((((ET299)*BB299-(EU299)*BS299)+AE299*BS299)*AV299)</f>
        <v>0</v>
      </c>
      <c r="CS299">
        <f t="shared" si="275"/>
        <v>0</v>
      </c>
      <c r="CT299">
        <f t="shared" si="276"/>
        <v>5295.33</v>
      </c>
      <c r="CU299">
        <f t="shared" si="277"/>
        <v>0</v>
      </c>
      <c r="CV299">
        <f t="shared" si="278"/>
        <v>7.98</v>
      </c>
      <c r="CW299">
        <f t="shared" si="279"/>
        <v>0</v>
      </c>
      <c r="CX299">
        <f t="shared" si="280"/>
        <v>0</v>
      </c>
      <c r="CY299">
        <f t="shared" si="281"/>
        <v>14826.923999999999</v>
      </c>
      <c r="CZ299">
        <f t="shared" si="282"/>
        <v>2118.1320000000001</v>
      </c>
      <c r="DC299" t="s">
        <v>3</v>
      </c>
      <c r="DD299" t="s">
        <v>3</v>
      </c>
      <c r="DE299" t="s">
        <v>3</v>
      </c>
      <c r="DF299" t="s">
        <v>3</v>
      </c>
      <c r="DG299" t="s">
        <v>3</v>
      </c>
      <c r="DH299" t="s">
        <v>3</v>
      </c>
      <c r="DI299" t="s">
        <v>3</v>
      </c>
      <c r="DJ299" t="s">
        <v>3</v>
      </c>
      <c r="DK299" t="s">
        <v>3</v>
      </c>
      <c r="DL299" t="s">
        <v>3</v>
      </c>
      <c r="DM299" t="s">
        <v>3</v>
      </c>
      <c r="DN299">
        <v>0</v>
      </c>
      <c r="DO299">
        <v>0</v>
      </c>
      <c r="DP299">
        <v>1</v>
      </c>
      <c r="DQ299">
        <v>1</v>
      </c>
      <c r="DU299">
        <v>1013</v>
      </c>
      <c r="DV299" t="s">
        <v>245</v>
      </c>
      <c r="DW299" t="s">
        <v>245</v>
      </c>
      <c r="DX299">
        <v>1</v>
      </c>
      <c r="DZ299" t="s">
        <v>3</v>
      </c>
      <c r="EA299" t="s">
        <v>3</v>
      </c>
      <c r="EB299" t="s">
        <v>3</v>
      </c>
      <c r="EC299" t="s">
        <v>3</v>
      </c>
      <c r="EE299">
        <v>1441815344</v>
      </c>
      <c r="EF299">
        <v>1</v>
      </c>
      <c r="EG299" t="s">
        <v>21</v>
      </c>
      <c r="EH299">
        <v>0</v>
      </c>
      <c r="EI299" t="s">
        <v>3</v>
      </c>
      <c r="EJ299">
        <v>4</v>
      </c>
      <c r="EK299">
        <v>0</v>
      </c>
      <c r="EL299" t="s">
        <v>22</v>
      </c>
      <c r="EM299" t="s">
        <v>23</v>
      </c>
      <c r="EO299" t="s">
        <v>3</v>
      </c>
      <c r="EQ299">
        <v>1024</v>
      </c>
      <c r="ER299">
        <v>5301.72</v>
      </c>
      <c r="ES299">
        <v>6.39</v>
      </c>
      <c r="ET299">
        <v>0</v>
      </c>
      <c r="EU299">
        <v>0</v>
      </c>
      <c r="EV299">
        <v>5295.33</v>
      </c>
      <c r="EW299">
        <v>7.98</v>
      </c>
      <c r="EX299">
        <v>0</v>
      </c>
      <c r="EY299">
        <v>0</v>
      </c>
      <c r="FQ299">
        <v>0</v>
      </c>
      <c r="FR299">
        <f t="shared" si="283"/>
        <v>0</v>
      </c>
      <c r="FS299">
        <v>0</v>
      </c>
      <c r="FX299">
        <v>70</v>
      </c>
      <c r="FY299">
        <v>10</v>
      </c>
      <c r="GA299" t="s">
        <v>3</v>
      </c>
      <c r="GD299">
        <v>0</v>
      </c>
      <c r="GF299">
        <v>-325709671</v>
      </c>
      <c r="GG299">
        <v>2</v>
      </c>
      <c r="GH299">
        <v>1</v>
      </c>
      <c r="GI299">
        <v>-2</v>
      </c>
      <c r="GJ299">
        <v>0</v>
      </c>
      <c r="GK299">
        <f>ROUND(R299*(R12)/100,2)</f>
        <v>0</v>
      </c>
      <c r="GL299">
        <f t="shared" si="284"/>
        <v>0</v>
      </c>
      <c r="GM299">
        <f t="shared" si="285"/>
        <v>38151.93</v>
      </c>
      <c r="GN299">
        <f t="shared" si="286"/>
        <v>0</v>
      </c>
      <c r="GO299">
        <f t="shared" si="287"/>
        <v>0</v>
      </c>
      <c r="GP299">
        <f t="shared" si="288"/>
        <v>38151.93</v>
      </c>
      <c r="GR299">
        <v>0</v>
      </c>
      <c r="GS299">
        <v>3</v>
      </c>
      <c r="GT299">
        <v>0</v>
      </c>
      <c r="GU299" t="s">
        <v>3</v>
      </c>
      <c r="GV299">
        <f t="shared" si="289"/>
        <v>0</v>
      </c>
      <c r="GW299">
        <v>1</v>
      </c>
      <c r="GX299">
        <f t="shared" si="290"/>
        <v>0</v>
      </c>
      <c r="HA299">
        <v>0</v>
      </c>
      <c r="HB299">
        <v>0</v>
      </c>
      <c r="HC299">
        <f t="shared" si="291"/>
        <v>0</v>
      </c>
      <c r="HE299" t="s">
        <v>3</v>
      </c>
      <c r="HF299" t="s">
        <v>3</v>
      </c>
      <c r="HM299" t="s">
        <v>3</v>
      </c>
      <c r="HN299" t="s">
        <v>3</v>
      </c>
      <c r="HO299" t="s">
        <v>3</v>
      </c>
      <c r="HP299" t="s">
        <v>3</v>
      </c>
      <c r="HQ299" t="s">
        <v>3</v>
      </c>
      <c r="IK299">
        <v>0</v>
      </c>
    </row>
    <row r="300" spans="1:245" x14ac:dyDescent="0.2">
      <c r="A300">
        <v>17</v>
      </c>
      <c r="B300">
        <v>1</v>
      </c>
      <c r="D300">
        <f>ROW(EtalonRes!A157)</f>
        <v>157</v>
      </c>
      <c r="E300" t="s">
        <v>263</v>
      </c>
      <c r="F300" t="s">
        <v>264</v>
      </c>
      <c r="G300" t="s">
        <v>265</v>
      </c>
      <c r="H300" t="s">
        <v>245</v>
      </c>
      <c r="I300">
        <v>4</v>
      </c>
      <c r="J300">
        <v>0</v>
      </c>
      <c r="K300">
        <v>4</v>
      </c>
      <c r="O300">
        <f t="shared" si="259"/>
        <v>14758.96</v>
      </c>
      <c r="P300">
        <f t="shared" si="260"/>
        <v>1.04</v>
      </c>
      <c r="Q300">
        <f t="shared" si="261"/>
        <v>0</v>
      </c>
      <c r="R300">
        <f t="shared" si="262"/>
        <v>0</v>
      </c>
      <c r="S300">
        <f t="shared" si="263"/>
        <v>14757.92</v>
      </c>
      <c r="T300">
        <f t="shared" si="264"/>
        <v>0</v>
      </c>
      <c r="U300">
        <f t="shared" si="265"/>
        <v>22.24</v>
      </c>
      <c r="V300">
        <f t="shared" si="266"/>
        <v>0</v>
      </c>
      <c r="W300">
        <f t="shared" si="267"/>
        <v>0</v>
      </c>
      <c r="X300">
        <f t="shared" si="268"/>
        <v>10330.540000000001</v>
      </c>
      <c r="Y300">
        <f t="shared" si="269"/>
        <v>1475.79</v>
      </c>
      <c r="AA300">
        <v>1473070128</v>
      </c>
      <c r="AB300">
        <f t="shared" si="270"/>
        <v>3689.74</v>
      </c>
      <c r="AC300">
        <f>ROUND(((ES300*2)),6)</f>
        <v>0.26</v>
      </c>
      <c r="AD300">
        <f>ROUND(((((ET300*2))-((EU300*2)))+AE300),6)</f>
        <v>0</v>
      </c>
      <c r="AE300">
        <f>ROUND(((EU300*2)),6)</f>
        <v>0</v>
      </c>
      <c r="AF300">
        <f>ROUND(((EV300*2)),6)</f>
        <v>3689.48</v>
      </c>
      <c r="AG300">
        <f t="shared" si="271"/>
        <v>0</v>
      </c>
      <c r="AH300">
        <f>((EW300*2))</f>
        <v>5.56</v>
      </c>
      <c r="AI300">
        <f>((EX300*2))</f>
        <v>0</v>
      </c>
      <c r="AJ300">
        <f t="shared" si="272"/>
        <v>0</v>
      </c>
      <c r="AK300">
        <v>1844.87</v>
      </c>
      <c r="AL300">
        <v>0.13</v>
      </c>
      <c r="AM300">
        <v>0</v>
      </c>
      <c r="AN300">
        <v>0</v>
      </c>
      <c r="AO300">
        <v>1844.74</v>
      </c>
      <c r="AP300">
        <v>0</v>
      </c>
      <c r="AQ300">
        <v>2.78</v>
      </c>
      <c r="AR300">
        <v>0</v>
      </c>
      <c r="AS300">
        <v>0</v>
      </c>
      <c r="AT300">
        <v>70</v>
      </c>
      <c r="AU300">
        <v>10</v>
      </c>
      <c r="AV300">
        <v>1</v>
      </c>
      <c r="AW300">
        <v>1</v>
      </c>
      <c r="AZ300">
        <v>1</v>
      </c>
      <c r="BA300">
        <v>1</v>
      </c>
      <c r="BB300">
        <v>1</v>
      </c>
      <c r="BC300">
        <v>1</v>
      </c>
      <c r="BD300" t="s">
        <v>3</v>
      </c>
      <c r="BE300" t="s">
        <v>3</v>
      </c>
      <c r="BF300" t="s">
        <v>3</v>
      </c>
      <c r="BG300" t="s">
        <v>3</v>
      </c>
      <c r="BH300">
        <v>0</v>
      </c>
      <c r="BI300">
        <v>4</v>
      </c>
      <c r="BJ300" t="s">
        <v>266</v>
      </c>
      <c r="BM300">
        <v>0</v>
      </c>
      <c r="BN300">
        <v>0</v>
      </c>
      <c r="BO300" t="s">
        <v>3</v>
      </c>
      <c r="BP300">
        <v>0</v>
      </c>
      <c r="BQ300">
        <v>1</v>
      </c>
      <c r="BR300">
        <v>0</v>
      </c>
      <c r="BS300">
        <v>1</v>
      </c>
      <c r="BT300">
        <v>1</v>
      </c>
      <c r="BU300">
        <v>1</v>
      </c>
      <c r="BV300">
        <v>1</v>
      </c>
      <c r="BW300">
        <v>1</v>
      </c>
      <c r="BX300">
        <v>1</v>
      </c>
      <c r="BY300" t="s">
        <v>3</v>
      </c>
      <c r="BZ300">
        <v>70</v>
      </c>
      <c r="CA300">
        <v>10</v>
      </c>
      <c r="CB300" t="s">
        <v>3</v>
      </c>
      <c r="CE300">
        <v>0</v>
      </c>
      <c r="CF300">
        <v>0</v>
      </c>
      <c r="CG300">
        <v>0</v>
      </c>
      <c r="CM300">
        <v>0</v>
      </c>
      <c r="CN300" t="s">
        <v>3</v>
      </c>
      <c r="CO300">
        <v>0</v>
      </c>
      <c r="CP300">
        <f t="shared" si="273"/>
        <v>14758.960000000001</v>
      </c>
      <c r="CQ300">
        <f t="shared" si="274"/>
        <v>0.26</v>
      </c>
      <c r="CR300">
        <f>(((((ET300*2))*BB300-((EU300*2))*BS300)+AE300*BS300)*AV300)</f>
        <v>0</v>
      </c>
      <c r="CS300">
        <f t="shared" si="275"/>
        <v>0</v>
      </c>
      <c r="CT300">
        <f t="shared" si="276"/>
        <v>3689.48</v>
      </c>
      <c r="CU300">
        <f t="shared" si="277"/>
        <v>0</v>
      </c>
      <c r="CV300">
        <f t="shared" si="278"/>
        <v>5.56</v>
      </c>
      <c r="CW300">
        <f t="shared" si="279"/>
        <v>0</v>
      </c>
      <c r="CX300">
        <f t="shared" si="280"/>
        <v>0</v>
      </c>
      <c r="CY300">
        <f t="shared" si="281"/>
        <v>10330.544</v>
      </c>
      <c r="CZ300">
        <f t="shared" si="282"/>
        <v>1475.7920000000001</v>
      </c>
      <c r="DC300" t="s">
        <v>3</v>
      </c>
      <c r="DD300" t="s">
        <v>154</v>
      </c>
      <c r="DE300" t="s">
        <v>154</v>
      </c>
      <c r="DF300" t="s">
        <v>154</v>
      </c>
      <c r="DG300" t="s">
        <v>154</v>
      </c>
      <c r="DH300" t="s">
        <v>3</v>
      </c>
      <c r="DI300" t="s">
        <v>154</v>
      </c>
      <c r="DJ300" t="s">
        <v>154</v>
      </c>
      <c r="DK300" t="s">
        <v>3</v>
      </c>
      <c r="DL300" t="s">
        <v>3</v>
      </c>
      <c r="DM300" t="s">
        <v>3</v>
      </c>
      <c r="DN300">
        <v>0</v>
      </c>
      <c r="DO300">
        <v>0</v>
      </c>
      <c r="DP300">
        <v>1</v>
      </c>
      <c r="DQ300">
        <v>1</v>
      </c>
      <c r="DU300">
        <v>1013</v>
      </c>
      <c r="DV300" t="s">
        <v>245</v>
      </c>
      <c r="DW300" t="s">
        <v>245</v>
      </c>
      <c r="DX300">
        <v>1</v>
      </c>
      <c r="DZ300" t="s">
        <v>3</v>
      </c>
      <c r="EA300" t="s">
        <v>3</v>
      </c>
      <c r="EB300" t="s">
        <v>3</v>
      </c>
      <c r="EC300" t="s">
        <v>3</v>
      </c>
      <c r="EE300">
        <v>1441815344</v>
      </c>
      <c r="EF300">
        <v>1</v>
      </c>
      <c r="EG300" t="s">
        <v>21</v>
      </c>
      <c r="EH300">
        <v>0</v>
      </c>
      <c r="EI300" t="s">
        <v>3</v>
      </c>
      <c r="EJ300">
        <v>4</v>
      </c>
      <c r="EK300">
        <v>0</v>
      </c>
      <c r="EL300" t="s">
        <v>22</v>
      </c>
      <c r="EM300" t="s">
        <v>23</v>
      </c>
      <c r="EO300" t="s">
        <v>3</v>
      </c>
      <c r="EQ300">
        <v>0</v>
      </c>
      <c r="ER300">
        <v>1844.87</v>
      </c>
      <c r="ES300">
        <v>0.13</v>
      </c>
      <c r="ET300">
        <v>0</v>
      </c>
      <c r="EU300">
        <v>0</v>
      </c>
      <c r="EV300">
        <v>1844.74</v>
      </c>
      <c r="EW300">
        <v>2.78</v>
      </c>
      <c r="EX300">
        <v>0</v>
      </c>
      <c r="EY300">
        <v>0</v>
      </c>
      <c r="FQ300">
        <v>0</v>
      </c>
      <c r="FR300">
        <f t="shared" si="283"/>
        <v>0</v>
      </c>
      <c r="FS300">
        <v>0</v>
      </c>
      <c r="FX300">
        <v>70</v>
      </c>
      <c r="FY300">
        <v>10</v>
      </c>
      <c r="GA300" t="s">
        <v>3</v>
      </c>
      <c r="GD300">
        <v>0</v>
      </c>
      <c r="GF300">
        <v>-1375426856</v>
      </c>
      <c r="GG300">
        <v>2</v>
      </c>
      <c r="GH300">
        <v>1</v>
      </c>
      <c r="GI300">
        <v>-2</v>
      </c>
      <c r="GJ300">
        <v>0</v>
      </c>
      <c r="GK300">
        <f>ROUND(R300*(R12)/100,2)</f>
        <v>0</v>
      </c>
      <c r="GL300">
        <f t="shared" si="284"/>
        <v>0</v>
      </c>
      <c r="GM300">
        <f t="shared" si="285"/>
        <v>26565.29</v>
      </c>
      <c r="GN300">
        <f t="shared" si="286"/>
        <v>0</v>
      </c>
      <c r="GO300">
        <f t="shared" si="287"/>
        <v>0</v>
      </c>
      <c r="GP300">
        <f t="shared" si="288"/>
        <v>26565.29</v>
      </c>
      <c r="GR300">
        <v>0</v>
      </c>
      <c r="GS300">
        <v>3</v>
      </c>
      <c r="GT300">
        <v>0</v>
      </c>
      <c r="GU300" t="s">
        <v>3</v>
      </c>
      <c r="GV300">
        <f t="shared" si="289"/>
        <v>0</v>
      </c>
      <c r="GW300">
        <v>1</v>
      </c>
      <c r="GX300">
        <f t="shared" si="290"/>
        <v>0</v>
      </c>
      <c r="HA300">
        <v>0</v>
      </c>
      <c r="HB300">
        <v>0</v>
      </c>
      <c r="HC300">
        <f t="shared" si="291"/>
        <v>0</v>
      </c>
      <c r="HE300" t="s">
        <v>3</v>
      </c>
      <c r="HF300" t="s">
        <v>3</v>
      </c>
      <c r="HM300" t="s">
        <v>3</v>
      </c>
      <c r="HN300" t="s">
        <v>3</v>
      </c>
      <c r="HO300" t="s">
        <v>3</v>
      </c>
      <c r="HP300" t="s">
        <v>3</v>
      </c>
      <c r="HQ300" t="s">
        <v>3</v>
      </c>
      <c r="IK300">
        <v>0</v>
      </c>
    </row>
    <row r="301" spans="1:245" x14ac:dyDescent="0.2">
      <c r="A301">
        <v>17</v>
      </c>
      <c r="B301">
        <v>1</v>
      </c>
      <c r="D301">
        <f>ROW(EtalonRes!A159)</f>
        <v>159</v>
      </c>
      <c r="E301" t="s">
        <v>3</v>
      </c>
      <c r="F301" t="s">
        <v>267</v>
      </c>
      <c r="G301" t="s">
        <v>268</v>
      </c>
      <c r="H301" t="s">
        <v>245</v>
      </c>
      <c r="I301">
        <v>4</v>
      </c>
      <c r="J301">
        <v>0</v>
      </c>
      <c r="K301">
        <v>4</v>
      </c>
      <c r="O301">
        <f t="shared" si="259"/>
        <v>7963.92</v>
      </c>
      <c r="P301">
        <f t="shared" si="260"/>
        <v>1.04</v>
      </c>
      <c r="Q301">
        <f t="shared" si="261"/>
        <v>0</v>
      </c>
      <c r="R301">
        <f t="shared" si="262"/>
        <v>0</v>
      </c>
      <c r="S301">
        <f t="shared" si="263"/>
        <v>7962.88</v>
      </c>
      <c r="T301">
        <f t="shared" si="264"/>
        <v>0</v>
      </c>
      <c r="U301">
        <f t="shared" si="265"/>
        <v>12</v>
      </c>
      <c r="V301">
        <f t="shared" si="266"/>
        <v>0</v>
      </c>
      <c r="W301">
        <f t="shared" si="267"/>
        <v>0</v>
      </c>
      <c r="X301">
        <f t="shared" si="268"/>
        <v>5574.02</v>
      </c>
      <c r="Y301">
        <f t="shared" si="269"/>
        <v>796.29</v>
      </c>
      <c r="AA301">
        <v>-1</v>
      </c>
      <c r="AB301">
        <f t="shared" si="270"/>
        <v>1990.98</v>
      </c>
      <c r="AC301">
        <f>ROUND(((ES301*2)),6)</f>
        <v>0.26</v>
      </c>
      <c r="AD301">
        <f>ROUND(((((ET301*2))-((EU301*2)))+AE301),6)</f>
        <v>0</v>
      </c>
      <c r="AE301">
        <f>ROUND(((EU301*2)),6)</f>
        <v>0</v>
      </c>
      <c r="AF301">
        <f>ROUND(((EV301*2)),6)</f>
        <v>1990.72</v>
      </c>
      <c r="AG301">
        <f t="shared" si="271"/>
        <v>0</v>
      </c>
      <c r="AH301">
        <f>((EW301*2))</f>
        <v>3</v>
      </c>
      <c r="AI301">
        <f>((EX301*2))</f>
        <v>0</v>
      </c>
      <c r="AJ301">
        <f t="shared" si="272"/>
        <v>0</v>
      </c>
      <c r="AK301">
        <v>995.49</v>
      </c>
      <c r="AL301">
        <v>0.13</v>
      </c>
      <c r="AM301">
        <v>0</v>
      </c>
      <c r="AN301">
        <v>0</v>
      </c>
      <c r="AO301">
        <v>995.36</v>
      </c>
      <c r="AP301">
        <v>0</v>
      </c>
      <c r="AQ301">
        <v>1.5</v>
      </c>
      <c r="AR301">
        <v>0</v>
      </c>
      <c r="AS301">
        <v>0</v>
      </c>
      <c r="AT301">
        <v>70</v>
      </c>
      <c r="AU301">
        <v>10</v>
      </c>
      <c r="AV301">
        <v>1</v>
      </c>
      <c r="AW301">
        <v>1</v>
      </c>
      <c r="AZ301">
        <v>1</v>
      </c>
      <c r="BA301">
        <v>1</v>
      </c>
      <c r="BB301">
        <v>1</v>
      </c>
      <c r="BC301">
        <v>1</v>
      </c>
      <c r="BD301" t="s">
        <v>3</v>
      </c>
      <c r="BE301" t="s">
        <v>3</v>
      </c>
      <c r="BF301" t="s">
        <v>3</v>
      </c>
      <c r="BG301" t="s">
        <v>3</v>
      </c>
      <c r="BH301">
        <v>0</v>
      </c>
      <c r="BI301">
        <v>4</v>
      </c>
      <c r="BJ301" t="s">
        <v>269</v>
      </c>
      <c r="BM301">
        <v>0</v>
      </c>
      <c r="BN301">
        <v>0</v>
      </c>
      <c r="BO301" t="s">
        <v>3</v>
      </c>
      <c r="BP301">
        <v>0</v>
      </c>
      <c r="BQ301">
        <v>1</v>
      </c>
      <c r="BR301">
        <v>0</v>
      </c>
      <c r="BS301">
        <v>1</v>
      </c>
      <c r="BT301">
        <v>1</v>
      </c>
      <c r="BU301">
        <v>1</v>
      </c>
      <c r="BV301">
        <v>1</v>
      </c>
      <c r="BW301">
        <v>1</v>
      </c>
      <c r="BX301">
        <v>1</v>
      </c>
      <c r="BY301" t="s">
        <v>3</v>
      </c>
      <c r="BZ301">
        <v>70</v>
      </c>
      <c r="CA301">
        <v>10</v>
      </c>
      <c r="CB301" t="s">
        <v>3</v>
      </c>
      <c r="CE301">
        <v>0</v>
      </c>
      <c r="CF301">
        <v>0</v>
      </c>
      <c r="CG301">
        <v>0</v>
      </c>
      <c r="CM301">
        <v>0</v>
      </c>
      <c r="CN301" t="s">
        <v>3</v>
      </c>
      <c r="CO301">
        <v>0</v>
      </c>
      <c r="CP301">
        <f t="shared" si="273"/>
        <v>7963.92</v>
      </c>
      <c r="CQ301">
        <f t="shared" si="274"/>
        <v>0.26</v>
      </c>
      <c r="CR301">
        <f>(((((ET301*2))*BB301-((EU301*2))*BS301)+AE301*BS301)*AV301)</f>
        <v>0</v>
      </c>
      <c r="CS301">
        <f t="shared" si="275"/>
        <v>0</v>
      </c>
      <c r="CT301">
        <f t="shared" si="276"/>
        <v>1990.72</v>
      </c>
      <c r="CU301">
        <f t="shared" si="277"/>
        <v>0</v>
      </c>
      <c r="CV301">
        <f t="shared" si="278"/>
        <v>3</v>
      </c>
      <c r="CW301">
        <f t="shared" si="279"/>
        <v>0</v>
      </c>
      <c r="CX301">
        <f t="shared" si="280"/>
        <v>0</v>
      </c>
      <c r="CY301">
        <f t="shared" si="281"/>
        <v>5574.0159999999996</v>
      </c>
      <c r="CZ301">
        <f t="shared" si="282"/>
        <v>796.28800000000001</v>
      </c>
      <c r="DC301" t="s">
        <v>3</v>
      </c>
      <c r="DD301" t="s">
        <v>154</v>
      </c>
      <c r="DE301" t="s">
        <v>154</v>
      </c>
      <c r="DF301" t="s">
        <v>154</v>
      </c>
      <c r="DG301" t="s">
        <v>154</v>
      </c>
      <c r="DH301" t="s">
        <v>3</v>
      </c>
      <c r="DI301" t="s">
        <v>154</v>
      </c>
      <c r="DJ301" t="s">
        <v>154</v>
      </c>
      <c r="DK301" t="s">
        <v>3</v>
      </c>
      <c r="DL301" t="s">
        <v>3</v>
      </c>
      <c r="DM301" t="s">
        <v>3</v>
      </c>
      <c r="DN301">
        <v>0</v>
      </c>
      <c r="DO301">
        <v>0</v>
      </c>
      <c r="DP301">
        <v>1</v>
      </c>
      <c r="DQ301">
        <v>1</v>
      </c>
      <c r="DU301">
        <v>1013</v>
      </c>
      <c r="DV301" t="s">
        <v>245</v>
      </c>
      <c r="DW301" t="s">
        <v>245</v>
      </c>
      <c r="DX301">
        <v>1</v>
      </c>
      <c r="DZ301" t="s">
        <v>3</v>
      </c>
      <c r="EA301" t="s">
        <v>3</v>
      </c>
      <c r="EB301" t="s">
        <v>3</v>
      </c>
      <c r="EC301" t="s">
        <v>3</v>
      </c>
      <c r="EE301">
        <v>1441815344</v>
      </c>
      <c r="EF301">
        <v>1</v>
      </c>
      <c r="EG301" t="s">
        <v>21</v>
      </c>
      <c r="EH301">
        <v>0</v>
      </c>
      <c r="EI301" t="s">
        <v>3</v>
      </c>
      <c r="EJ301">
        <v>4</v>
      </c>
      <c r="EK301">
        <v>0</v>
      </c>
      <c r="EL301" t="s">
        <v>22</v>
      </c>
      <c r="EM301" t="s">
        <v>23</v>
      </c>
      <c r="EO301" t="s">
        <v>3</v>
      </c>
      <c r="EQ301">
        <v>1024</v>
      </c>
      <c r="ER301">
        <v>995.49</v>
      </c>
      <c r="ES301">
        <v>0.13</v>
      </c>
      <c r="ET301">
        <v>0</v>
      </c>
      <c r="EU301">
        <v>0</v>
      </c>
      <c r="EV301">
        <v>995.36</v>
      </c>
      <c r="EW301">
        <v>1.5</v>
      </c>
      <c r="EX301">
        <v>0</v>
      </c>
      <c r="EY301">
        <v>0</v>
      </c>
      <c r="FQ301">
        <v>0</v>
      </c>
      <c r="FR301">
        <f t="shared" si="283"/>
        <v>0</v>
      </c>
      <c r="FS301">
        <v>0</v>
      </c>
      <c r="FX301">
        <v>70</v>
      </c>
      <c r="FY301">
        <v>10</v>
      </c>
      <c r="GA301" t="s">
        <v>3</v>
      </c>
      <c r="GD301">
        <v>0</v>
      </c>
      <c r="GF301">
        <v>1316401234</v>
      </c>
      <c r="GG301">
        <v>2</v>
      </c>
      <c r="GH301">
        <v>1</v>
      </c>
      <c r="GI301">
        <v>-2</v>
      </c>
      <c r="GJ301">
        <v>0</v>
      </c>
      <c r="GK301">
        <f>ROUND(R301*(R12)/100,2)</f>
        <v>0</v>
      </c>
      <c r="GL301">
        <f t="shared" si="284"/>
        <v>0</v>
      </c>
      <c r="GM301">
        <f t="shared" si="285"/>
        <v>14334.23</v>
      </c>
      <c r="GN301">
        <f t="shared" si="286"/>
        <v>0</v>
      </c>
      <c r="GO301">
        <f t="shared" si="287"/>
        <v>0</v>
      </c>
      <c r="GP301">
        <f t="shared" si="288"/>
        <v>14334.23</v>
      </c>
      <c r="GR301">
        <v>0</v>
      </c>
      <c r="GS301">
        <v>3</v>
      </c>
      <c r="GT301">
        <v>0</v>
      </c>
      <c r="GU301" t="s">
        <v>3</v>
      </c>
      <c r="GV301">
        <f t="shared" si="289"/>
        <v>0</v>
      </c>
      <c r="GW301">
        <v>1</v>
      </c>
      <c r="GX301">
        <f t="shared" si="290"/>
        <v>0</v>
      </c>
      <c r="HA301">
        <v>0</v>
      </c>
      <c r="HB301">
        <v>0</v>
      </c>
      <c r="HC301">
        <f t="shared" si="291"/>
        <v>0</v>
      </c>
      <c r="HE301" t="s">
        <v>3</v>
      </c>
      <c r="HF301" t="s">
        <v>3</v>
      </c>
      <c r="HM301" t="s">
        <v>3</v>
      </c>
      <c r="HN301" t="s">
        <v>3</v>
      </c>
      <c r="HO301" t="s">
        <v>3</v>
      </c>
      <c r="HP301" t="s">
        <v>3</v>
      </c>
      <c r="HQ301" t="s">
        <v>3</v>
      </c>
      <c r="IK301">
        <v>0</v>
      </c>
    </row>
    <row r="302" spans="1:245" x14ac:dyDescent="0.2">
      <c r="A302">
        <v>17</v>
      </c>
      <c r="B302">
        <v>1</v>
      </c>
      <c r="D302">
        <f>ROW(EtalonRes!A163)</f>
        <v>163</v>
      </c>
      <c r="E302" t="s">
        <v>3</v>
      </c>
      <c r="F302" t="s">
        <v>270</v>
      </c>
      <c r="G302" t="s">
        <v>271</v>
      </c>
      <c r="H302" t="s">
        <v>245</v>
      </c>
      <c r="I302">
        <v>4</v>
      </c>
      <c r="J302">
        <v>0</v>
      </c>
      <c r="K302">
        <v>4</v>
      </c>
      <c r="O302">
        <f t="shared" si="259"/>
        <v>133103.35999999999</v>
      </c>
      <c r="P302">
        <f t="shared" si="260"/>
        <v>90.72</v>
      </c>
      <c r="Q302">
        <f t="shared" si="261"/>
        <v>59438.239999999998</v>
      </c>
      <c r="R302">
        <f t="shared" si="262"/>
        <v>37416.32</v>
      </c>
      <c r="S302">
        <f t="shared" si="263"/>
        <v>73574.399999999994</v>
      </c>
      <c r="T302">
        <f t="shared" si="264"/>
        <v>0</v>
      </c>
      <c r="U302">
        <f t="shared" si="265"/>
        <v>120.96</v>
      </c>
      <c r="V302">
        <f t="shared" si="266"/>
        <v>0</v>
      </c>
      <c r="W302">
        <f t="shared" si="267"/>
        <v>0</v>
      </c>
      <c r="X302">
        <f t="shared" si="268"/>
        <v>51502.080000000002</v>
      </c>
      <c r="Y302">
        <f t="shared" si="269"/>
        <v>7357.44</v>
      </c>
      <c r="AA302">
        <v>-1</v>
      </c>
      <c r="AB302">
        <f t="shared" si="270"/>
        <v>33275.839999999997</v>
      </c>
      <c r="AC302">
        <f>ROUND(((ES302*4)),6)</f>
        <v>22.68</v>
      </c>
      <c r="AD302">
        <f>ROUND(((((ET302*4))-((EU302*4)))+AE302),6)</f>
        <v>14859.56</v>
      </c>
      <c r="AE302">
        <f>ROUND(((EU302*4)),6)</f>
        <v>9354.08</v>
      </c>
      <c r="AF302">
        <f>ROUND(((EV302*4)),6)</f>
        <v>18393.599999999999</v>
      </c>
      <c r="AG302">
        <f t="shared" si="271"/>
        <v>0</v>
      </c>
      <c r="AH302">
        <f>((EW302*4))</f>
        <v>30.24</v>
      </c>
      <c r="AI302">
        <f>((EX302*4))</f>
        <v>0</v>
      </c>
      <c r="AJ302">
        <f t="shared" si="272"/>
        <v>0</v>
      </c>
      <c r="AK302">
        <v>8318.9599999999991</v>
      </c>
      <c r="AL302">
        <v>5.67</v>
      </c>
      <c r="AM302">
        <v>3714.89</v>
      </c>
      <c r="AN302">
        <v>2338.52</v>
      </c>
      <c r="AO302">
        <v>4598.3999999999996</v>
      </c>
      <c r="AP302">
        <v>0</v>
      </c>
      <c r="AQ302">
        <v>7.56</v>
      </c>
      <c r="AR302">
        <v>0</v>
      </c>
      <c r="AS302">
        <v>0</v>
      </c>
      <c r="AT302">
        <v>70</v>
      </c>
      <c r="AU302">
        <v>10</v>
      </c>
      <c r="AV302">
        <v>1</v>
      </c>
      <c r="AW302">
        <v>1</v>
      </c>
      <c r="AZ302">
        <v>1</v>
      </c>
      <c r="BA302">
        <v>1</v>
      </c>
      <c r="BB302">
        <v>1</v>
      </c>
      <c r="BC302">
        <v>1</v>
      </c>
      <c r="BD302" t="s">
        <v>3</v>
      </c>
      <c r="BE302" t="s">
        <v>3</v>
      </c>
      <c r="BF302" t="s">
        <v>3</v>
      </c>
      <c r="BG302" t="s">
        <v>3</v>
      </c>
      <c r="BH302">
        <v>0</v>
      </c>
      <c r="BI302">
        <v>4</v>
      </c>
      <c r="BJ302" t="s">
        <v>272</v>
      </c>
      <c r="BM302">
        <v>0</v>
      </c>
      <c r="BN302">
        <v>0</v>
      </c>
      <c r="BO302" t="s">
        <v>3</v>
      </c>
      <c r="BP302">
        <v>0</v>
      </c>
      <c r="BQ302">
        <v>1</v>
      </c>
      <c r="BR302">
        <v>0</v>
      </c>
      <c r="BS302">
        <v>1</v>
      </c>
      <c r="BT302">
        <v>1</v>
      </c>
      <c r="BU302">
        <v>1</v>
      </c>
      <c r="BV302">
        <v>1</v>
      </c>
      <c r="BW302">
        <v>1</v>
      </c>
      <c r="BX302">
        <v>1</v>
      </c>
      <c r="BY302" t="s">
        <v>3</v>
      </c>
      <c r="BZ302">
        <v>70</v>
      </c>
      <c r="CA302">
        <v>10</v>
      </c>
      <c r="CB302" t="s">
        <v>3</v>
      </c>
      <c r="CE302">
        <v>0</v>
      </c>
      <c r="CF302">
        <v>0</v>
      </c>
      <c r="CG302">
        <v>0</v>
      </c>
      <c r="CM302">
        <v>0</v>
      </c>
      <c r="CN302" t="s">
        <v>3</v>
      </c>
      <c r="CO302">
        <v>0</v>
      </c>
      <c r="CP302">
        <f t="shared" si="273"/>
        <v>133103.35999999999</v>
      </c>
      <c r="CQ302">
        <f t="shared" si="274"/>
        <v>22.68</v>
      </c>
      <c r="CR302">
        <f>(((((ET302*4))*BB302-((EU302*4))*BS302)+AE302*BS302)*AV302)</f>
        <v>14859.56</v>
      </c>
      <c r="CS302">
        <f t="shared" si="275"/>
        <v>9354.08</v>
      </c>
      <c r="CT302">
        <f t="shared" si="276"/>
        <v>18393.599999999999</v>
      </c>
      <c r="CU302">
        <f t="shared" si="277"/>
        <v>0</v>
      </c>
      <c r="CV302">
        <f t="shared" si="278"/>
        <v>30.24</v>
      </c>
      <c r="CW302">
        <f t="shared" si="279"/>
        <v>0</v>
      </c>
      <c r="CX302">
        <f t="shared" si="280"/>
        <v>0</v>
      </c>
      <c r="CY302">
        <f t="shared" si="281"/>
        <v>51502.080000000002</v>
      </c>
      <c r="CZ302">
        <f t="shared" si="282"/>
        <v>7357.44</v>
      </c>
      <c r="DC302" t="s">
        <v>3</v>
      </c>
      <c r="DD302" t="s">
        <v>66</v>
      </c>
      <c r="DE302" t="s">
        <v>66</v>
      </c>
      <c r="DF302" t="s">
        <v>66</v>
      </c>
      <c r="DG302" t="s">
        <v>66</v>
      </c>
      <c r="DH302" t="s">
        <v>3</v>
      </c>
      <c r="DI302" t="s">
        <v>66</v>
      </c>
      <c r="DJ302" t="s">
        <v>66</v>
      </c>
      <c r="DK302" t="s">
        <v>3</v>
      </c>
      <c r="DL302" t="s">
        <v>3</v>
      </c>
      <c r="DM302" t="s">
        <v>3</v>
      </c>
      <c r="DN302">
        <v>0</v>
      </c>
      <c r="DO302">
        <v>0</v>
      </c>
      <c r="DP302">
        <v>1</v>
      </c>
      <c r="DQ302">
        <v>1</v>
      </c>
      <c r="DU302">
        <v>1013</v>
      </c>
      <c r="DV302" t="s">
        <v>245</v>
      </c>
      <c r="DW302" t="s">
        <v>245</v>
      </c>
      <c r="DX302">
        <v>1</v>
      </c>
      <c r="DZ302" t="s">
        <v>3</v>
      </c>
      <c r="EA302" t="s">
        <v>3</v>
      </c>
      <c r="EB302" t="s">
        <v>3</v>
      </c>
      <c r="EC302" t="s">
        <v>3</v>
      </c>
      <c r="EE302">
        <v>1441815344</v>
      </c>
      <c r="EF302">
        <v>1</v>
      </c>
      <c r="EG302" t="s">
        <v>21</v>
      </c>
      <c r="EH302">
        <v>0</v>
      </c>
      <c r="EI302" t="s">
        <v>3</v>
      </c>
      <c r="EJ302">
        <v>4</v>
      </c>
      <c r="EK302">
        <v>0</v>
      </c>
      <c r="EL302" t="s">
        <v>22</v>
      </c>
      <c r="EM302" t="s">
        <v>23</v>
      </c>
      <c r="EO302" t="s">
        <v>3</v>
      </c>
      <c r="EQ302">
        <v>1311744</v>
      </c>
      <c r="ER302">
        <v>8318.9599999999991</v>
      </c>
      <c r="ES302">
        <v>5.67</v>
      </c>
      <c r="ET302">
        <v>3714.89</v>
      </c>
      <c r="EU302">
        <v>2338.52</v>
      </c>
      <c r="EV302">
        <v>4598.3999999999996</v>
      </c>
      <c r="EW302">
        <v>7.56</v>
      </c>
      <c r="EX302">
        <v>0</v>
      </c>
      <c r="EY302">
        <v>0</v>
      </c>
      <c r="FQ302">
        <v>0</v>
      </c>
      <c r="FR302">
        <f t="shared" si="283"/>
        <v>0</v>
      </c>
      <c r="FS302">
        <v>0</v>
      </c>
      <c r="FX302">
        <v>70</v>
      </c>
      <c r="FY302">
        <v>10</v>
      </c>
      <c r="GA302" t="s">
        <v>3</v>
      </c>
      <c r="GD302">
        <v>0</v>
      </c>
      <c r="GF302">
        <v>1801048025</v>
      </c>
      <c r="GG302">
        <v>2</v>
      </c>
      <c r="GH302">
        <v>1</v>
      </c>
      <c r="GI302">
        <v>-2</v>
      </c>
      <c r="GJ302">
        <v>0</v>
      </c>
      <c r="GK302">
        <f>ROUND(R302*(R12)/100,2)</f>
        <v>40409.629999999997</v>
      </c>
      <c r="GL302">
        <f t="shared" si="284"/>
        <v>0</v>
      </c>
      <c r="GM302">
        <f t="shared" si="285"/>
        <v>232372.51</v>
      </c>
      <c r="GN302">
        <f t="shared" si="286"/>
        <v>0</v>
      </c>
      <c r="GO302">
        <f t="shared" si="287"/>
        <v>0</v>
      </c>
      <c r="GP302">
        <f t="shared" si="288"/>
        <v>232372.51</v>
      </c>
      <c r="GR302">
        <v>0</v>
      </c>
      <c r="GS302">
        <v>3</v>
      </c>
      <c r="GT302">
        <v>0</v>
      </c>
      <c r="GU302" t="s">
        <v>3</v>
      </c>
      <c r="GV302">
        <f t="shared" si="289"/>
        <v>0</v>
      </c>
      <c r="GW302">
        <v>1</v>
      </c>
      <c r="GX302">
        <f t="shared" si="290"/>
        <v>0</v>
      </c>
      <c r="HA302">
        <v>0</v>
      </c>
      <c r="HB302">
        <v>0</v>
      </c>
      <c r="HC302">
        <f t="shared" si="291"/>
        <v>0</v>
      </c>
      <c r="HE302" t="s">
        <v>3</v>
      </c>
      <c r="HF302" t="s">
        <v>3</v>
      </c>
      <c r="HM302" t="s">
        <v>3</v>
      </c>
      <c r="HN302" t="s">
        <v>3</v>
      </c>
      <c r="HO302" t="s">
        <v>3</v>
      </c>
      <c r="HP302" t="s">
        <v>3</v>
      </c>
      <c r="HQ302" t="s">
        <v>3</v>
      </c>
      <c r="IK302">
        <v>0</v>
      </c>
    </row>
    <row r="303" spans="1:245" x14ac:dyDescent="0.2">
      <c r="A303">
        <v>17</v>
      </c>
      <c r="B303">
        <v>1</v>
      </c>
      <c r="D303">
        <f>ROW(EtalonRes!A172)</f>
        <v>172</v>
      </c>
      <c r="E303" t="s">
        <v>3</v>
      </c>
      <c r="F303" t="s">
        <v>273</v>
      </c>
      <c r="G303" t="s">
        <v>274</v>
      </c>
      <c r="H303" t="s">
        <v>245</v>
      </c>
      <c r="I303">
        <v>4</v>
      </c>
      <c r="J303">
        <v>0</v>
      </c>
      <c r="K303">
        <v>4</v>
      </c>
      <c r="O303">
        <f t="shared" si="259"/>
        <v>198988.64</v>
      </c>
      <c r="P303">
        <f t="shared" si="260"/>
        <v>255.68</v>
      </c>
      <c r="Q303">
        <f t="shared" si="261"/>
        <v>76113.919999999998</v>
      </c>
      <c r="R303">
        <f t="shared" si="262"/>
        <v>46500.160000000003</v>
      </c>
      <c r="S303">
        <f t="shared" si="263"/>
        <v>122619.04</v>
      </c>
      <c r="T303">
        <f t="shared" si="264"/>
        <v>0</v>
      </c>
      <c r="U303">
        <f t="shared" si="265"/>
        <v>220.32</v>
      </c>
      <c r="V303">
        <f t="shared" si="266"/>
        <v>0</v>
      </c>
      <c r="W303">
        <f t="shared" si="267"/>
        <v>0</v>
      </c>
      <c r="X303">
        <f t="shared" si="268"/>
        <v>85833.33</v>
      </c>
      <c r="Y303">
        <f t="shared" si="269"/>
        <v>12261.9</v>
      </c>
      <c r="AA303">
        <v>-1</v>
      </c>
      <c r="AB303">
        <f t="shared" si="270"/>
        <v>49747.16</v>
      </c>
      <c r="AC303">
        <f>ROUND(((ES303*4)),6)</f>
        <v>63.92</v>
      </c>
      <c r="AD303">
        <f>ROUND(((((ET303*4))-((EU303*4)))+AE303),6)</f>
        <v>19028.48</v>
      </c>
      <c r="AE303">
        <f>ROUND(((EU303*4)),6)</f>
        <v>11625.04</v>
      </c>
      <c r="AF303">
        <f>ROUND(((EV303*4)),6)</f>
        <v>30654.76</v>
      </c>
      <c r="AG303">
        <f t="shared" si="271"/>
        <v>0</v>
      </c>
      <c r="AH303">
        <f>((EW303*4))</f>
        <v>55.08</v>
      </c>
      <c r="AI303">
        <f>((EX303*4))</f>
        <v>0</v>
      </c>
      <c r="AJ303">
        <f t="shared" si="272"/>
        <v>0</v>
      </c>
      <c r="AK303">
        <v>12436.79</v>
      </c>
      <c r="AL303">
        <v>15.98</v>
      </c>
      <c r="AM303">
        <v>4757.12</v>
      </c>
      <c r="AN303">
        <v>2906.26</v>
      </c>
      <c r="AO303">
        <v>7663.69</v>
      </c>
      <c r="AP303">
        <v>0</v>
      </c>
      <c r="AQ303">
        <v>13.77</v>
      </c>
      <c r="AR303">
        <v>0</v>
      </c>
      <c r="AS303">
        <v>0</v>
      </c>
      <c r="AT303">
        <v>70</v>
      </c>
      <c r="AU303">
        <v>10</v>
      </c>
      <c r="AV303">
        <v>1</v>
      </c>
      <c r="AW303">
        <v>1</v>
      </c>
      <c r="AZ303">
        <v>1</v>
      </c>
      <c r="BA303">
        <v>1</v>
      </c>
      <c r="BB303">
        <v>1</v>
      </c>
      <c r="BC303">
        <v>1</v>
      </c>
      <c r="BD303" t="s">
        <v>3</v>
      </c>
      <c r="BE303" t="s">
        <v>3</v>
      </c>
      <c r="BF303" t="s">
        <v>3</v>
      </c>
      <c r="BG303" t="s">
        <v>3</v>
      </c>
      <c r="BH303">
        <v>0</v>
      </c>
      <c r="BI303">
        <v>4</v>
      </c>
      <c r="BJ303" t="s">
        <v>275</v>
      </c>
      <c r="BM303">
        <v>0</v>
      </c>
      <c r="BN303">
        <v>0</v>
      </c>
      <c r="BO303" t="s">
        <v>3</v>
      </c>
      <c r="BP303">
        <v>0</v>
      </c>
      <c r="BQ303">
        <v>1</v>
      </c>
      <c r="BR303">
        <v>0</v>
      </c>
      <c r="BS303">
        <v>1</v>
      </c>
      <c r="BT303">
        <v>1</v>
      </c>
      <c r="BU303">
        <v>1</v>
      </c>
      <c r="BV303">
        <v>1</v>
      </c>
      <c r="BW303">
        <v>1</v>
      </c>
      <c r="BX303">
        <v>1</v>
      </c>
      <c r="BY303" t="s">
        <v>3</v>
      </c>
      <c r="BZ303">
        <v>70</v>
      </c>
      <c r="CA303">
        <v>10</v>
      </c>
      <c r="CB303" t="s">
        <v>3</v>
      </c>
      <c r="CE303">
        <v>0</v>
      </c>
      <c r="CF303">
        <v>0</v>
      </c>
      <c r="CG303">
        <v>0</v>
      </c>
      <c r="CM303">
        <v>0</v>
      </c>
      <c r="CN303" t="s">
        <v>3</v>
      </c>
      <c r="CO303">
        <v>0</v>
      </c>
      <c r="CP303">
        <f t="shared" si="273"/>
        <v>198988.63999999998</v>
      </c>
      <c r="CQ303">
        <f t="shared" si="274"/>
        <v>63.92</v>
      </c>
      <c r="CR303">
        <f>(((((ET303*4))*BB303-((EU303*4))*BS303)+AE303*BS303)*AV303)</f>
        <v>19028.48</v>
      </c>
      <c r="CS303">
        <f t="shared" si="275"/>
        <v>11625.04</v>
      </c>
      <c r="CT303">
        <f t="shared" si="276"/>
        <v>30654.76</v>
      </c>
      <c r="CU303">
        <f t="shared" si="277"/>
        <v>0</v>
      </c>
      <c r="CV303">
        <f t="shared" si="278"/>
        <v>55.08</v>
      </c>
      <c r="CW303">
        <f t="shared" si="279"/>
        <v>0</v>
      </c>
      <c r="CX303">
        <f t="shared" si="280"/>
        <v>0</v>
      </c>
      <c r="CY303">
        <f t="shared" si="281"/>
        <v>85833.327999999994</v>
      </c>
      <c r="CZ303">
        <f t="shared" si="282"/>
        <v>12261.903999999999</v>
      </c>
      <c r="DC303" t="s">
        <v>3</v>
      </c>
      <c r="DD303" t="s">
        <v>66</v>
      </c>
      <c r="DE303" t="s">
        <v>66</v>
      </c>
      <c r="DF303" t="s">
        <v>66</v>
      </c>
      <c r="DG303" t="s">
        <v>66</v>
      </c>
      <c r="DH303" t="s">
        <v>3</v>
      </c>
      <c r="DI303" t="s">
        <v>66</v>
      </c>
      <c r="DJ303" t="s">
        <v>66</v>
      </c>
      <c r="DK303" t="s">
        <v>3</v>
      </c>
      <c r="DL303" t="s">
        <v>3</v>
      </c>
      <c r="DM303" t="s">
        <v>3</v>
      </c>
      <c r="DN303">
        <v>0</v>
      </c>
      <c r="DO303">
        <v>0</v>
      </c>
      <c r="DP303">
        <v>1</v>
      </c>
      <c r="DQ303">
        <v>1</v>
      </c>
      <c r="DU303">
        <v>1013</v>
      </c>
      <c r="DV303" t="s">
        <v>245</v>
      </c>
      <c r="DW303" t="s">
        <v>245</v>
      </c>
      <c r="DX303">
        <v>1</v>
      </c>
      <c r="DZ303" t="s">
        <v>3</v>
      </c>
      <c r="EA303" t="s">
        <v>3</v>
      </c>
      <c r="EB303" t="s">
        <v>3</v>
      </c>
      <c r="EC303" t="s">
        <v>3</v>
      </c>
      <c r="EE303">
        <v>1441815344</v>
      </c>
      <c r="EF303">
        <v>1</v>
      </c>
      <c r="EG303" t="s">
        <v>21</v>
      </c>
      <c r="EH303">
        <v>0</v>
      </c>
      <c r="EI303" t="s">
        <v>3</v>
      </c>
      <c r="EJ303">
        <v>4</v>
      </c>
      <c r="EK303">
        <v>0</v>
      </c>
      <c r="EL303" t="s">
        <v>22</v>
      </c>
      <c r="EM303" t="s">
        <v>23</v>
      </c>
      <c r="EO303" t="s">
        <v>3</v>
      </c>
      <c r="EQ303">
        <v>1311744</v>
      </c>
      <c r="ER303">
        <v>12436.79</v>
      </c>
      <c r="ES303">
        <v>15.98</v>
      </c>
      <c r="ET303">
        <v>4757.12</v>
      </c>
      <c r="EU303">
        <v>2906.26</v>
      </c>
      <c r="EV303">
        <v>7663.69</v>
      </c>
      <c r="EW303">
        <v>13.77</v>
      </c>
      <c r="EX303">
        <v>0</v>
      </c>
      <c r="EY303">
        <v>0</v>
      </c>
      <c r="FQ303">
        <v>0</v>
      </c>
      <c r="FR303">
        <f t="shared" si="283"/>
        <v>0</v>
      </c>
      <c r="FS303">
        <v>0</v>
      </c>
      <c r="FX303">
        <v>70</v>
      </c>
      <c r="FY303">
        <v>10</v>
      </c>
      <c r="GA303" t="s">
        <v>3</v>
      </c>
      <c r="GD303">
        <v>0</v>
      </c>
      <c r="GF303">
        <v>-527866067</v>
      </c>
      <c r="GG303">
        <v>2</v>
      </c>
      <c r="GH303">
        <v>1</v>
      </c>
      <c r="GI303">
        <v>-2</v>
      </c>
      <c r="GJ303">
        <v>0</v>
      </c>
      <c r="GK303">
        <f>ROUND(R303*(R12)/100,2)</f>
        <v>50220.17</v>
      </c>
      <c r="GL303">
        <f t="shared" si="284"/>
        <v>0</v>
      </c>
      <c r="GM303">
        <f t="shared" si="285"/>
        <v>347304.04</v>
      </c>
      <c r="GN303">
        <f t="shared" si="286"/>
        <v>0</v>
      </c>
      <c r="GO303">
        <f t="shared" si="287"/>
        <v>0</v>
      </c>
      <c r="GP303">
        <f t="shared" si="288"/>
        <v>347304.04</v>
      </c>
      <c r="GR303">
        <v>0</v>
      </c>
      <c r="GS303">
        <v>3</v>
      </c>
      <c r="GT303">
        <v>0</v>
      </c>
      <c r="GU303" t="s">
        <v>3</v>
      </c>
      <c r="GV303">
        <f t="shared" si="289"/>
        <v>0</v>
      </c>
      <c r="GW303">
        <v>1</v>
      </c>
      <c r="GX303">
        <f t="shared" si="290"/>
        <v>0</v>
      </c>
      <c r="HA303">
        <v>0</v>
      </c>
      <c r="HB303">
        <v>0</v>
      </c>
      <c r="HC303">
        <f t="shared" si="291"/>
        <v>0</v>
      </c>
      <c r="HE303" t="s">
        <v>3</v>
      </c>
      <c r="HF303" t="s">
        <v>3</v>
      </c>
      <c r="HM303" t="s">
        <v>3</v>
      </c>
      <c r="HN303" t="s">
        <v>3</v>
      </c>
      <c r="HO303" t="s">
        <v>3</v>
      </c>
      <c r="HP303" t="s">
        <v>3</v>
      </c>
      <c r="HQ303" t="s">
        <v>3</v>
      </c>
      <c r="IK303">
        <v>0</v>
      </c>
    </row>
    <row r="304" spans="1:245" x14ac:dyDescent="0.2">
      <c r="A304">
        <v>17</v>
      </c>
      <c r="B304">
        <v>1</v>
      </c>
      <c r="C304">
        <f>ROW(SmtRes!A81)</f>
        <v>81</v>
      </c>
      <c r="D304">
        <f>ROW(EtalonRes!A186)</f>
        <v>186</v>
      </c>
      <c r="E304" t="s">
        <v>3</v>
      </c>
      <c r="F304" t="s">
        <v>276</v>
      </c>
      <c r="G304" t="s">
        <v>277</v>
      </c>
      <c r="H304" t="s">
        <v>245</v>
      </c>
      <c r="I304">
        <v>1</v>
      </c>
      <c r="J304">
        <v>0</v>
      </c>
      <c r="K304">
        <v>1</v>
      </c>
      <c r="O304">
        <f t="shared" si="259"/>
        <v>64667.7</v>
      </c>
      <c r="P304">
        <f t="shared" si="260"/>
        <v>3618.34</v>
      </c>
      <c r="Q304">
        <f t="shared" si="261"/>
        <v>0</v>
      </c>
      <c r="R304">
        <f t="shared" si="262"/>
        <v>0</v>
      </c>
      <c r="S304">
        <f t="shared" si="263"/>
        <v>61049.36</v>
      </c>
      <c r="T304">
        <f t="shared" si="264"/>
        <v>0</v>
      </c>
      <c r="U304">
        <f t="shared" si="265"/>
        <v>92</v>
      </c>
      <c r="V304">
        <f t="shared" si="266"/>
        <v>0</v>
      </c>
      <c r="W304">
        <f t="shared" si="267"/>
        <v>0</v>
      </c>
      <c r="X304">
        <f t="shared" si="268"/>
        <v>42734.55</v>
      </c>
      <c r="Y304">
        <f t="shared" si="269"/>
        <v>6104.94</v>
      </c>
      <c r="AA304">
        <v>-1</v>
      </c>
      <c r="AB304">
        <f t="shared" si="270"/>
        <v>64667.7</v>
      </c>
      <c r="AC304">
        <f>ROUND((ES304),6)</f>
        <v>3618.34</v>
      </c>
      <c r="AD304">
        <f>ROUND((((ET304)-(EU304))+AE304),6)</f>
        <v>0</v>
      </c>
      <c r="AE304">
        <f>ROUND((EU304),6)</f>
        <v>0</v>
      </c>
      <c r="AF304">
        <f>ROUND((EV304),6)</f>
        <v>61049.36</v>
      </c>
      <c r="AG304">
        <f t="shared" si="271"/>
        <v>0</v>
      </c>
      <c r="AH304">
        <f>(EW304)</f>
        <v>92</v>
      </c>
      <c r="AI304">
        <f>(EX304)</f>
        <v>0</v>
      </c>
      <c r="AJ304">
        <f t="shared" si="272"/>
        <v>0</v>
      </c>
      <c r="AK304">
        <v>64667.7</v>
      </c>
      <c r="AL304">
        <v>3618.34</v>
      </c>
      <c r="AM304">
        <v>0</v>
      </c>
      <c r="AN304">
        <v>0</v>
      </c>
      <c r="AO304">
        <v>61049.36</v>
      </c>
      <c r="AP304">
        <v>0</v>
      </c>
      <c r="AQ304">
        <v>92</v>
      </c>
      <c r="AR304">
        <v>0</v>
      </c>
      <c r="AS304">
        <v>0</v>
      </c>
      <c r="AT304">
        <v>70</v>
      </c>
      <c r="AU304">
        <v>10</v>
      </c>
      <c r="AV304">
        <v>1</v>
      </c>
      <c r="AW304">
        <v>1</v>
      </c>
      <c r="AZ304">
        <v>1</v>
      </c>
      <c r="BA304">
        <v>1</v>
      </c>
      <c r="BB304">
        <v>1</v>
      </c>
      <c r="BC304">
        <v>1</v>
      </c>
      <c r="BD304" t="s">
        <v>3</v>
      </c>
      <c r="BE304" t="s">
        <v>3</v>
      </c>
      <c r="BF304" t="s">
        <v>3</v>
      </c>
      <c r="BG304" t="s">
        <v>3</v>
      </c>
      <c r="BH304">
        <v>0</v>
      </c>
      <c r="BI304">
        <v>4</v>
      </c>
      <c r="BJ304" t="s">
        <v>278</v>
      </c>
      <c r="BM304">
        <v>0</v>
      </c>
      <c r="BN304">
        <v>0</v>
      </c>
      <c r="BO304" t="s">
        <v>3</v>
      </c>
      <c r="BP304">
        <v>0</v>
      </c>
      <c r="BQ304">
        <v>1</v>
      </c>
      <c r="BR304">
        <v>0</v>
      </c>
      <c r="BS304">
        <v>1</v>
      </c>
      <c r="BT304">
        <v>1</v>
      </c>
      <c r="BU304">
        <v>1</v>
      </c>
      <c r="BV304">
        <v>1</v>
      </c>
      <c r="BW304">
        <v>1</v>
      </c>
      <c r="BX304">
        <v>1</v>
      </c>
      <c r="BY304" t="s">
        <v>3</v>
      </c>
      <c r="BZ304">
        <v>70</v>
      </c>
      <c r="CA304">
        <v>10</v>
      </c>
      <c r="CB304" t="s">
        <v>3</v>
      </c>
      <c r="CE304">
        <v>0</v>
      </c>
      <c r="CF304">
        <v>0</v>
      </c>
      <c r="CG304">
        <v>0</v>
      </c>
      <c r="CM304">
        <v>0</v>
      </c>
      <c r="CN304" t="s">
        <v>3</v>
      </c>
      <c r="CO304">
        <v>0</v>
      </c>
      <c r="CP304">
        <f t="shared" si="273"/>
        <v>64667.7</v>
      </c>
      <c r="CQ304">
        <f t="shared" si="274"/>
        <v>3618.34</v>
      </c>
      <c r="CR304">
        <f>((((ET304)*BB304-(EU304)*BS304)+AE304*BS304)*AV304)</f>
        <v>0</v>
      </c>
      <c r="CS304">
        <f t="shared" si="275"/>
        <v>0</v>
      </c>
      <c r="CT304">
        <f t="shared" si="276"/>
        <v>61049.36</v>
      </c>
      <c r="CU304">
        <f t="shared" si="277"/>
        <v>0</v>
      </c>
      <c r="CV304">
        <f t="shared" si="278"/>
        <v>92</v>
      </c>
      <c r="CW304">
        <f t="shared" si="279"/>
        <v>0</v>
      </c>
      <c r="CX304">
        <f t="shared" si="280"/>
        <v>0</v>
      </c>
      <c r="CY304">
        <f t="shared" si="281"/>
        <v>42734.552000000003</v>
      </c>
      <c r="CZ304">
        <f t="shared" si="282"/>
        <v>6104.9359999999997</v>
      </c>
      <c r="DC304" t="s">
        <v>3</v>
      </c>
      <c r="DD304" t="s">
        <v>3</v>
      </c>
      <c r="DE304" t="s">
        <v>3</v>
      </c>
      <c r="DF304" t="s">
        <v>3</v>
      </c>
      <c r="DG304" t="s">
        <v>3</v>
      </c>
      <c r="DH304" t="s">
        <v>3</v>
      </c>
      <c r="DI304" t="s">
        <v>3</v>
      </c>
      <c r="DJ304" t="s">
        <v>3</v>
      </c>
      <c r="DK304" t="s">
        <v>3</v>
      </c>
      <c r="DL304" t="s">
        <v>3</v>
      </c>
      <c r="DM304" t="s">
        <v>3</v>
      </c>
      <c r="DN304">
        <v>0</v>
      </c>
      <c r="DO304">
        <v>0</v>
      </c>
      <c r="DP304">
        <v>1</v>
      </c>
      <c r="DQ304">
        <v>1</v>
      </c>
      <c r="DU304">
        <v>1013</v>
      </c>
      <c r="DV304" t="s">
        <v>245</v>
      </c>
      <c r="DW304" t="s">
        <v>245</v>
      </c>
      <c r="DX304">
        <v>1</v>
      </c>
      <c r="DZ304" t="s">
        <v>3</v>
      </c>
      <c r="EA304" t="s">
        <v>3</v>
      </c>
      <c r="EB304" t="s">
        <v>3</v>
      </c>
      <c r="EC304" t="s">
        <v>3</v>
      </c>
      <c r="EE304">
        <v>1441815344</v>
      </c>
      <c r="EF304">
        <v>1</v>
      </c>
      <c r="EG304" t="s">
        <v>21</v>
      </c>
      <c r="EH304">
        <v>0</v>
      </c>
      <c r="EI304" t="s">
        <v>3</v>
      </c>
      <c r="EJ304">
        <v>4</v>
      </c>
      <c r="EK304">
        <v>0</v>
      </c>
      <c r="EL304" t="s">
        <v>22</v>
      </c>
      <c r="EM304" t="s">
        <v>23</v>
      </c>
      <c r="EO304" t="s">
        <v>3</v>
      </c>
      <c r="EQ304">
        <v>1024</v>
      </c>
      <c r="ER304">
        <v>64667.7</v>
      </c>
      <c r="ES304">
        <v>3618.34</v>
      </c>
      <c r="ET304">
        <v>0</v>
      </c>
      <c r="EU304">
        <v>0</v>
      </c>
      <c r="EV304">
        <v>61049.36</v>
      </c>
      <c r="EW304">
        <v>92</v>
      </c>
      <c r="EX304">
        <v>0</v>
      </c>
      <c r="EY304">
        <v>0</v>
      </c>
      <c r="FQ304">
        <v>0</v>
      </c>
      <c r="FR304">
        <f t="shared" si="283"/>
        <v>0</v>
      </c>
      <c r="FS304">
        <v>0</v>
      </c>
      <c r="FX304">
        <v>70</v>
      </c>
      <c r="FY304">
        <v>10</v>
      </c>
      <c r="GA304" t="s">
        <v>3</v>
      </c>
      <c r="GD304">
        <v>0</v>
      </c>
      <c r="GF304">
        <v>-1990081298</v>
      </c>
      <c r="GG304">
        <v>2</v>
      </c>
      <c r="GH304">
        <v>1</v>
      </c>
      <c r="GI304">
        <v>-2</v>
      </c>
      <c r="GJ304">
        <v>0</v>
      </c>
      <c r="GK304">
        <f>ROUND(R304*(R12)/100,2)</f>
        <v>0</v>
      </c>
      <c r="GL304">
        <f t="shared" si="284"/>
        <v>0</v>
      </c>
      <c r="GM304">
        <f t="shared" si="285"/>
        <v>113507.19</v>
      </c>
      <c r="GN304">
        <f t="shared" si="286"/>
        <v>0</v>
      </c>
      <c r="GO304">
        <f t="shared" si="287"/>
        <v>0</v>
      </c>
      <c r="GP304">
        <f t="shared" si="288"/>
        <v>113507.19</v>
      </c>
      <c r="GR304">
        <v>0</v>
      </c>
      <c r="GS304">
        <v>3</v>
      </c>
      <c r="GT304">
        <v>0</v>
      </c>
      <c r="GU304" t="s">
        <v>3</v>
      </c>
      <c r="GV304">
        <f t="shared" si="289"/>
        <v>0</v>
      </c>
      <c r="GW304">
        <v>1</v>
      </c>
      <c r="GX304">
        <f t="shared" si="290"/>
        <v>0</v>
      </c>
      <c r="HA304">
        <v>0</v>
      </c>
      <c r="HB304">
        <v>0</v>
      </c>
      <c r="HC304">
        <f t="shared" si="291"/>
        <v>0</v>
      </c>
      <c r="HE304" t="s">
        <v>3</v>
      </c>
      <c r="HF304" t="s">
        <v>3</v>
      </c>
      <c r="HM304" t="s">
        <v>3</v>
      </c>
      <c r="HN304" t="s">
        <v>3</v>
      </c>
      <c r="HO304" t="s">
        <v>3</v>
      </c>
      <c r="HP304" t="s">
        <v>3</v>
      </c>
      <c r="HQ304" t="s">
        <v>3</v>
      </c>
      <c r="IK304">
        <v>0</v>
      </c>
    </row>
    <row r="305" spans="1:245" x14ac:dyDescent="0.2">
      <c r="A305">
        <v>17</v>
      </c>
      <c r="B305">
        <v>1</v>
      </c>
      <c r="D305">
        <f>ROW(EtalonRes!A190)</f>
        <v>190</v>
      </c>
      <c r="E305" t="s">
        <v>3</v>
      </c>
      <c r="F305" t="s">
        <v>279</v>
      </c>
      <c r="G305" t="s">
        <v>280</v>
      </c>
      <c r="H305" t="s">
        <v>245</v>
      </c>
      <c r="I305">
        <v>1</v>
      </c>
      <c r="J305">
        <v>0</v>
      </c>
      <c r="K305">
        <v>1</v>
      </c>
      <c r="O305">
        <f t="shared" si="259"/>
        <v>6342.48</v>
      </c>
      <c r="P305">
        <f t="shared" si="260"/>
        <v>22.45</v>
      </c>
      <c r="Q305">
        <f t="shared" si="261"/>
        <v>16.07</v>
      </c>
      <c r="R305">
        <f t="shared" si="262"/>
        <v>0.22</v>
      </c>
      <c r="S305">
        <f t="shared" si="263"/>
        <v>6303.96</v>
      </c>
      <c r="T305">
        <f t="shared" si="264"/>
        <v>0</v>
      </c>
      <c r="U305">
        <f t="shared" si="265"/>
        <v>9.5</v>
      </c>
      <c r="V305">
        <f t="shared" si="266"/>
        <v>0</v>
      </c>
      <c r="W305">
        <f t="shared" si="267"/>
        <v>0</v>
      </c>
      <c r="X305">
        <f t="shared" si="268"/>
        <v>4412.7700000000004</v>
      </c>
      <c r="Y305">
        <f t="shared" si="269"/>
        <v>630.4</v>
      </c>
      <c r="AA305">
        <v>-1</v>
      </c>
      <c r="AB305">
        <f t="shared" si="270"/>
        <v>6342.48</v>
      </c>
      <c r="AC305">
        <f>ROUND((ES305),6)</f>
        <v>22.45</v>
      </c>
      <c r="AD305">
        <f>ROUND((((ET305)-(EU305))+AE305),6)</f>
        <v>16.07</v>
      </c>
      <c r="AE305">
        <f>ROUND((EU305),6)</f>
        <v>0.22</v>
      </c>
      <c r="AF305">
        <f>ROUND((EV305),6)</f>
        <v>6303.96</v>
      </c>
      <c r="AG305">
        <f t="shared" si="271"/>
        <v>0</v>
      </c>
      <c r="AH305">
        <f>(EW305)</f>
        <v>9.5</v>
      </c>
      <c r="AI305">
        <f>(EX305)</f>
        <v>0</v>
      </c>
      <c r="AJ305">
        <f t="shared" si="272"/>
        <v>0</v>
      </c>
      <c r="AK305">
        <v>6342.48</v>
      </c>
      <c r="AL305">
        <v>22.45</v>
      </c>
      <c r="AM305">
        <v>16.07</v>
      </c>
      <c r="AN305">
        <v>0.22</v>
      </c>
      <c r="AO305">
        <v>6303.96</v>
      </c>
      <c r="AP305">
        <v>0</v>
      </c>
      <c r="AQ305">
        <v>9.5</v>
      </c>
      <c r="AR305">
        <v>0</v>
      </c>
      <c r="AS305">
        <v>0</v>
      </c>
      <c r="AT305">
        <v>70</v>
      </c>
      <c r="AU305">
        <v>10</v>
      </c>
      <c r="AV305">
        <v>1</v>
      </c>
      <c r="AW305">
        <v>1</v>
      </c>
      <c r="AZ305">
        <v>1</v>
      </c>
      <c r="BA305">
        <v>1</v>
      </c>
      <c r="BB305">
        <v>1</v>
      </c>
      <c r="BC305">
        <v>1</v>
      </c>
      <c r="BD305" t="s">
        <v>3</v>
      </c>
      <c r="BE305" t="s">
        <v>3</v>
      </c>
      <c r="BF305" t="s">
        <v>3</v>
      </c>
      <c r="BG305" t="s">
        <v>3</v>
      </c>
      <c r="BH305">
        <v>0</v>
      </c>
      <c r="BI305">
        <v>4</v>
      </c>
      <c r="BJ305" t="s">
        <v>281</v>
      </c>
      <c r="BM305">
        <v>0</v>
      </c>
      <c r="BN305">
        <v>0</v>
      </c>
      <c r="BO305" t="s">
        <v>3</v>
      </c>
      <c r="BP305">
        <v>0</v>
      </c>
      <c r="BQ305">
        <v>1</v>
      </c>
      <c r="BR305">
        <v>0</v>
      </c>
      <c r="BS305">
        <v>1</v>
      </c>
      <c r="BT305">
        <v>1</v>
      </c>
      <c r="BU305">
        <v>1</v>
      </c>
      <c r="BV305">
        <v>1</v>
      </c>
      <c r="BW305">
        <v>1</v>
      </c>
      <c r="BX305">
        <v>1</v>
      </c>
      <c r="BY305" t="s">
        <v>3</v>
      </c>
      <c r="BZ305">
        <v>70</v>
      </c>
      <c r="CA305">
        <v>10</v>
      </c>
      <c r="CB305" t="s">
        <v>3</v>
      </c>
      <c r="CE305">
        <v>0</v>
      </c>
      <c r="CF305">
        <v>0</v>
      </c>
      <c r="CG305">
        <v>0</v>
      </c>
      <c r="CM305">
        <v>0</v>
      </c>
      <c r="CN305" t="s">
        <v>3</v>
      </c>
      <c r="CO305">
        <v>0</v>
      </c>
      <c r="CP305">
        <f t="shared" si="273"/>
        <v>6342.4800000000005</v>
      </c>
      <c r="CQ305">
        <f t="shared" si="274"/>
        <v>22.45</v>
      </c>
      <c r="CR305">
        <f>((((ET305)*BB305-(EU305)*BS305)+AE305*BS305)*AV305)</f>
        <v>16.07</v>
      </c>
      <c r="CS305">
        <f t="shared" si="275"/>
        <v>0.22</v>
      </c>
      <c r="CT305">
        <f t="shared" si="276"/>
        <v>6303.96</v>
      </c>
      <c r="CU305">
        <f t="shared" si="277"/>
        <v>0</v>
      </c>
      <c r="CV305">
        <f t="shared" si="278"/>
        <v>9.5</v>
      </c>
      <c r="CW305">
        <f t="shared" si="279"/>
        <v>0</v>
      </c>
      <c r="CX305">
        <f t="shared" si="280"/>
        <v>0</v>
      </c>
      <c r="CY305">
        <f t="shared" si="281"/>
        <v>4412.7719999999999</v>
      </c>
      <c r="CZ305">
        <f t="shared" si="282"/>
        <v>630.39599999999996</v>
      </c>
      <c r="DC305" t="s">
        <v>3</v>
      </c>
      <c r="DD305" t="s">
        <v>3</v>
      </c>
      <c r="DE305" t="s">
        <v>3</v>
      </c>
      <c r="DF305" t="s">
        <v>3</v>
      </c>
      <c r="DG305" t="s">
        <v>3</v>
      </c>
      <c r="DH305" t="s">
        <v>3</v>
      </c>
      <c r="DI305" t="s">
        <v>3</v>
      </c>
      <c r="DJ305" t="s">
        <v>3</v>
      </c>
      <c r="DK305" t="s">
        <v>3</v>
      </c>
      <c r="DL305" t="s">
        <v>3</v>
      </c>
      <c r="DM305" t="s">
        <v>3</v>
      </c>
      <c r="DN305">
        <v>0</v>
      </c>
      <c r="DO305">
        <v>0</v>
      </c>
      <c r="DP305">
        <v>1</v>
      </c>
      <c r="DQ305">
        <v>1</v>
      </c>
      <c r="DU305">
        <v>1013</v>
      </c>
      <c r="DV305" t="s">
        <v>245</v>
      </c>
      <c r="DW305" t="s">
        <v>245</v>
      </c>
      <c r="DX305">
        <v>1</v>
      </c>
      <c r="DZ305" t="s">
        <v>3</v>
      </c>
      <c r="EA305" t="s">
        <v>3</v>
      </c>
      <c r="EB305" t="s">
        <v>3</v>
      </c>
      <c r="EC305" t="s">
        <v>3</v>
      </c>
      <c r="EE305">
        <v>1441815344</v>
      </c>
      <c r="EF305">
        <v>1</v>
      </c>
      <c r="EG305" t="s">
        <v>21</v>
      </c>
      <c r="EH305">
        <v>0</v>
      </c>
      <c r="EI305" t="s">
        <v>3</v>
      </c>
      <c r="EJ305">
        <v>4</v>
      </c>
      <c r="EK305">
        <v>0</v>
      </c>
      <c r="EL305" t="s">
        <v>22</v>
      </c>
      <c r="EM305" t="s">
        <v>23</v>
      </c>
      <c r="EO305" t="s">
        <v>3</v>
      </c>
      <c r="EQ305">
        <v>1024</v>
      </c>
      <c r="ER305">
        <v>6342.48</v>
      </c>
      <c r="ES305">
        <v>22.45</v>
      </c>
      <c r="ET305">
        <v>16.07</v>
      </c>
      <c r="EU305">
        <v>0.22</v>
      </c>
      <c r="EV305">
        <v>6303.96</v>
      </c>
      <c r="EW305">
        <v>9.5</v>
      </c>
      <c r="EX305">
        <v>0</v>
      </c>
      <c r="EY305">
        <v>0</v>
      </c>
      <c r="FQ305">
        <v>0</v>
      </c>
      <c r="FR305">
        <f t="shared" si="283"/>
        <v>0</v>
      </c>
      <c r="FS305">
        <v>0</v>
      </c>
      <c r="FX305">
        <v>70</v>
      </c>
      <c r="FY305">
        <v>10</v>
      </c>
      <c r="GA305" t="s">
        <v>3</v>
      </c>
      <c r="GD305">
        <v>0</v>
      </c>
      <c r="GF305">
        <v>2139662597</v>
      </c>
      <c r="GG305">
        <v>2</v>
      </c>
      <c r="GH305">
        <v>1</v>
      </c>
      <c r="GI305">
        <v>-2</v>
      </c>
      <c r="GJ305">
        <v>0</v>
      </c>
      <c r="GK305">
        <f>ROUND(R305*(R12)/100,2)</f>
        <v>0.24</v>
      </c>
      <c r="GL305">
        <f t="shared" si="284"/>
        <v>0</v>
      </c>
      <c r="GM305">
        <f t="shared" si="285"/>
        <v>11385.89</v>
      </c>
      <c r="GN305">
        <f t="shared" si="286"/>
        <v>0</v>
      </c>
      <c r="GO305">
        <f t="shared" si="287"/>
        <v>0</v>
      </c>
      <c r="GP305">
        <f t="shared" si="288"/>
        <v>11385.89</v>
      </c>
      <c r="GR305">
        <v>0</v>
      </c>
      <c r="GS305">
        <v>3</v>
      </c>
      <c r="GT305">
        <v>0</v>
      </c>
      <c r="GU305" t="s">
        <v>3</v>
      </c>
      <c r="GV305">
        <f t="shared" si="289"/>
        <v>0</v>
      </c>
      <c r="GW305">
        <v>1</v>
      </c>
      <c r="GX305">
        <f t="shared" si="290"/>
        <v>0</v>
      </c>
      <c r="HA305">
        <v>0</v>
      </c>
      <c r="HB305">
        <v>0</v>
      </c>
      <c r="HC305">
        <f t="shared" si="291"/>
        <v>0</v>
      </c>
      <c r="HE305" t="s">
        <v>3</v>
      </c>
      <c r="HF305" t="s">
        <v>3</v>
      </c>
      <c r="HM305" t="s">
        <v>3</v>
      </c>
      <c r="HN305" t="s">
        <v>3</v>
      </c>
      <c r="HO305" t="s">
        <v>3</v>
      </c>
      <c r="HP305" t="s">
        <v>3</v>
      </c>
      <c r="HQ305" t="s">
        <v>3</v>
      </c>
      <c r="IK305">
        <v>0</v>
      </c>
    </row>
    <row r="306" spans="1:245" x14ac:dyDescent="0.2">
      <c r="A306">
        <v>17</v>
      </c>
      <c r="B306">
        <v>1</v>
      </c>
      <c r="D306">
        <f>ROW(EtalonRes!A193)</f>
        <v>193</v>
      </c>
      <c r="E306" t="s">
        <v>282</v>
      </c>
      <c r="F306" t="s">
        <v>283</v>
      </c>
      <c r="G306" t="s">
        <v>284</v>
      </c>
      <c r="H306" t="s">
        <v>245</v>
      </c>
      <c r="I306">
        <v>1</v>
      </c>
      <c r="J306">
        <v>0</v>
      </c>
      <c r="K306">
        <v>1</v>
      </c>
      <c r="O306">
        <f t="shared" si="259"/>
        <v>5058.5</v>
      </c>
      <c r="P306">
        <f t="shared" si="260"/>
        <v>35.9</v>
      </c>
      <c r="Q306">
        <f t="shared" si="261"/>
        <v>5.96</v>
      </c>
      <c r="R306">
        <f t="shared" si="262"/>
        <v>0.08</v>
      </c>
      <c r="S306">
        <f t="shared" si="263"/>
        <v>5016.6400000000003</v>
      </c>
      <c r="T306">
        <f t="shared" si="264"/>
        <v>0</v>
      </c>
      <c r="U306">
        <f t="shared" si="265"/>
        <v>7.56</v>
      </c>
      <c r="V306">
        <f t="shared" si="266"/>
        <v>0</v>
      </c>
      <c r="W306">
        <f t="shared" si="267"/>
        <v>0</v>
      </c>
      <c r="X306">
        <f t="shared" si="268"/>
        <v>3511.65</v>
      </c>
      <c r="Y306">
        <f t="shared" si="269"/>
        <v>501.66</v>
      </c>
      <c r="AA306">
        <v>1473070128</v>
      </c>
      <c r="AB306">
        <f t="shared" si="270"/>
        <v>5058.5</v>
      </c>
      <c r="AC306">
        <f>ROUND(((ES306*2)),6)</f>
        <v>35.9</v>
      </c>
      <c r="AD306">
        <f>ROUND(((((ET306*2))-((EU306*2)))+AE306),6)</f>
        <v>5.96</v>
      </c>
      <c r="AE306">
        <f>ROUND(((EU306*2)),6)</f>
        <v>0.08</v>
      </c>
      <c r="AF306">
        <f>ROUND(((EV306*2)),6)</f>
        <v>5016.6400000000003</v>
      </c>
      <c r="AG306">
        <f t="shared" si="271"/>
        <v>0</v>
      </c>
      <c r="AH306">
        <f>((EW306*2))</f>
        <v>7.56</v>
      </c>
      <c r="AI306">
        <f>((EX306*2))</f>
        <v>0</v>
      </c>
      <c r="AJ306">
        <f t="shared" si="272"/>
        <v>0</v>
      </c>
      <c r="AK306">
        <v>2529.25</v>
      </c>
      <c r="AL306">
        <v>17.95</v>
      </c>
      <c r="AM306">
        <v>2.98</v>
      </c>
      <c r="AN306">
        <v>0.04</v>
      </c>
      <c r="AO306">
        <v>2508.3200000000002</v>
      </c>
      <c r="AP306">
        <v>0</v>
      </c>
      <c r="AQ306">
        <v>3.78</v>
      </c>
      <c r="AR306">
        <v>0</v>
      </c>
      <c r="AS306">
        <v>0</v>
      </c>
      <c r="AT306">
        <v>70</v>
      </c>
      <c r="AU306">
        <v>10</v>
      </c>
      <c r="AV306">
        <v>1</v>
      </c>
      <c r="AW306">
        <v>1</v>
      </c>
      <c r="AZ306">
        <v>1</v>
      </c>
      <c r="BA306">
        <v>1</v>
      </c>
      <c r="BB306">
        <v>1</v>
      </c>
      <c r="BC306">
        <v>1</v>
      </c>
      <c r="BD306" t="s">
        <v>3</v>
      </c>
      <c r="BE306" t="s">
        <v>3</v>
      </c>
      <c r="BF306" t="s">
        <v>3</v>
      </c>
      <c r="BG306" t="s">
        <v>3</v>
      </c>
      <c r="BH306">
        <v>0</v>
      </c>
      <c r="BI306">
        <v>4</v>
      </c>
      <c r="BJ306" t="s">
        <v>285</v>
      </c>
      <c r="BM306">
        <v>0</v>
      </c>
      <c r="BN306">
        <v>0</v>
      </c>
      <c r="BO306" t="s">
        <v>3</v>
      </c>
      <c r="BP306">
        <v>0</v>
      </c>
      <c r="BQ306">
        <v>1</v>
      </c>
      <c r="BR306">
        <v>0</v>
      </c>
      <c r="BS306">
        <v>1</v>
      </c>
      <c r="BT306">
        <v>1</v>
      </c>
      <c r="BU306">
        <v>1</v>
      </c>
      <c r="BV306">
        <v>1</v>
      </c>
      <c r="BW306">
        <v>1</v>
      </c>
      <c r="BX306">
        <v>1</v>
      </c>
      <c r="BY306" t="s">
        <v>3</v>
      </c>
      <c r="BZ306">
        <v>70</v>
      </c>
      <c r="CA306">
        <v>10</v>
      </c>
      <c r="CB306" t="s">
        <v>3</v>
      </c>
      <c r="CE306">
        <v>0</v>
      </c>
      <c r="CF306">
        <v>0</v>
      </c>
      <c r="CG306">
        <v>0</v>
      </c>
      <c r="CM306">
        <v>0</v>
      </c>
      <c r="CN306" t="s">
        <v>3</v>
      </c>
      <c r="CO306">
        <v>0</v>
      </c>
      <c r="CP306">
        <f t="shared" si="273"/>
        <v>5058.5</v>
      </c>
      <c r="CQ306">
        <f t="shared" si="274"/>
        <v>35.9</v>
      </c>
      <c r="CR306">
        <f>(((((ET306*2))*BB306-((EU306*2))*BS306)+AE306*BS306)*AV306)</f>
        <v>5.96</v>
      </c>
      <c r="CS306">
        <f t="shared" si="275"/>
        <v>0.08</v>
      </c>
      <c r="CT306">
        <f t="shared" si="276"/>
        <v>5016.6400000000003</v>
      </c>
      <c r="CU306">
        <f t="shared" si="277"/>
        <v>0</v>
      </c>
      <c r="CV306">
        <f t="shared" si="278"/>
        <v>7.56</v>
      </c>
      <c r="CW306">
        <f t="shared" si="279"/>
        <v>0</v>
      </c>
      <c r="CX306">
        <f t="shared" si="280"/>
        <v>0</v>
      </c>
      <c r="CY306">
        <f t="shared" si="281"/>
        <v>3511.6480000000006</v>
      </c>
      <c r="CZ306">
        <f t="shared" si="282"/>
        <v>501.66399999999999</v>
      </c>
      <c r="DC306" t="s">
        <v>3</v>
      </c>
      <c r="DD306" t="s">
        <v>154</v>
      </c>
      <c r="DE306" t="s">
        <v>154</v>
      </c>
      <c r="DF306" t="s">
        <v>154</v>
      </c>
      <c r="DG306" t="s">
        <v>154</v>
      </c>
      <c r="DH306" t="s">
        <v>3</v>
      </c>
      <c r="DI306" t="s">
        <v>154</v>
      </c>
      <c r="DJ306" t="s">
        <v>154</v>
      </c>
      <c r="DK306" t="s">
        <v>3</v>
      </c>
      <c r="DL306" t="s">
        <v>3</v>
      </c>
      <c r="DM306" t="s">
        <v>3</v>
      </c>
      <c r="DN306">
        <v>0</v>
      </c>
      <c r="DO306">
        <v>0</v>
      </c>
      <c r="DP306">
        <v>1</v>
      </c>
      <c r="DQ306">
        <v>1</v>
      </c>
      <c r="DU306">
        <v>1013</v>
      </c>
      <c r="DV306" t="s">
        <v>245</v>
      </c>
      <c r="DW306" t="s">
        <v>245</v>
      </c>
      <c r="DX306">
        <v>1</v>
      </c>
      <c r="DZ306" t="s">
        <v>3</v>
      </c>
      <c r="EA306" t="s">
        <v>3</v>
      </c>
      <c r="EB306" t="s">
        <v>3</v>
      </c>
      <c r="EC306" t="s">
        <v>3</v>
      </c>
      <c r="EE306">
        <v>1441815344</v>
      </c>
      <c r="EF306">
        <v>1</v>
      </c>
      <c r="EG306" t="s">
        <v>21</v>
      </c>
      <c r="EH306">
        <v>0</v>
      </c>
      <c r="EI306" t="s">
        <v>3</v>
      </c>
      <c r="EJ306">
        <v>4</v>
      </c>
      <c r="EK306">
        <v>0</v>
      </c>
      <c r="EL306" t="s">
        <v>22</v>
      </c>
      <c r="EM306" t="s">
        <v>23</v>
      </c>
      <c r="EO306" t="s">
        <v>3</v>
      </c>
      <c r="EQ306">
        <v>0</v>
      </c>
      <c r="ER306">
        <v>2529.25</v>
      </c>
      <c r="ES306">
        <v>17.95</v>
      </c>
      <c r="ET306">
        <v>2.98</v>
      </c>
      <c r="EU306">
        <v>0.04</v>
      </c>
      <c r="EV306">
        <v>2508.3200000000002</v>
      </c>
      <c r="EW306">
        <v>3.78</v>
      </c>
      <c r="EX306">
        <v>0</v>
      </c>
      <c r="EY306">
        <v>0</v>
      </c>
      <c r="FQ306">
        <v>0</v>
      </c>
      <c r="FR306">
        <f t="shared" si="283"/>
        <v>0</v>
      </c>
      <c r="FS306">
        <v>0</v>
      </c>
      <c r="FX306">
        <v>70</v>
      </c>
      <c r="FY306">
        <v>10</v>
      </c>
      <c r="GA306" t="s">
        <v>3</v>
      </c>
      <c r="GD306">
        <v>0</v>
      </c>
      <c r="GF306">
        <v>-1927278573</v>
      </c>
      <c r="GG306">
        <v>2</v>
      </c>
      <c r="GH306">
        <v>1</v>
      </c>
      <c r="GI306">
        <v>-2</v>
      </c>
      <c r="GJ306">
        <v>0</v>
      </c>
      <c r="GK306">
        <f>ROUND(R306*(R12)/100,2)</f>
        <v>0.09</v>
      </c>
      <c r="GL306">
        <f t="shared" si="284"/>
        <v>0</v>
      </c>
      <c r="GM306">
        <f t="shared" si="285"/>
        <v>9071.9</v>
      </c>
      <c r="GN306">
        <f t="shared" si="286"/>
        <v>0</v>
      </c>
      <c r="GO306">
        <f t="shared" si="287"/>
        <v>0</v>
      </c>
      <c r="GP306">
        <f t="shared" si="288"/>
        <v>9071.9</v>
      </c>
      <c r="GR306">
        <v>0</v>
      </c>
      <c r="GS306">
        <v>3</v>
      </c>
      <c r="GT306">
        <v>0</v>
      </c>
      <c r="GU306" t="s">
        <v>3</v>
      </c>
      <c r="GV306">
        <f t="shared" si="289"/>
        <v>0</v>
      </c>
      <c r="GW306">
        <v>1</v>
      </c>
      <c r="GX306">
        <f t="shared" si="290"/>
        <v>0</v>
      </c>
      <c r="HA306">
        <v>0</v>
      </c>
      <c r="HB306">
        <v>0</v>
      </c>
      <c r="HC306">
        <f t="shared" si="291"/>
        <v>0</v>
      </c>
      <c r="HE306" t="s">
        <v>3</v>
      </c>
      <c r="HF306" t="s">
        <v>3</v>
      </c>
      <c r="HM306" t="s">
        <v>3</v>
      </c>
      <c r="HN306" t="s">
        <v>3</v>
      </c>
      <c r="HO306" t="s">
        <v>3</v>
      </c>
      <c r="HP306" t="s">
        <v>3</v>
      </c>
      <c r="HQ306" t="s">
        <v>3</v>
      </c>
      <c r="IK306">
        <v>0</v>
      </c>
    </row>
    <row r="307" spans="1:245" x14ac:dyDescent="0.2">
      <c r="A307">
        <v>17</v>
      </c>
      <c r="B307">
        <v>1</v>
      </c>
      <c r="D307">
        <f>ROW(EtalonRes!A196)</f>
        <v>196</v>
      </c>
      <c r="E307" t="s">
        <v>3</v>
      </c>
      <c r="F307" t="s">
        <v>286</v>
      </c>
      <c r="G307" t="s">
        <v>287</v>
      </c>
      <c r="H307" t="s">
        <v>245</v>
      </c>
      <c r="I307">
        <v>1</v>
      </c>
      <c r="J307">
        <v>0</v>
      </c>
      <c r="K307">
        <v>1</v>
      </c>
      <c r="O307">
        <f t="shared" si="259"/>
        <v>2609.06</v>
      </c>
      <c r="P307">
        <f t="shared" si="260"/>
        <v>1.88</v>
      </c>
      <c r="Q307">
        <f t="shared" si="261"/>
        <v>5.96</v>
      </c>
      <c r="R307">
        <f t="shared" si="262"/>
        <v>0.08</v>
      </c>
      <c r="S307">
        <f t="shared" si="263"/>
        <v>2601.2199999999998</v>
      </c>
      <c r="T307">
        <f t="shared" si="264"/>
        <v>0</v>
      </c>
      <c r="U307">
        <f t="shared" si="265"/>
        <v>3.92</v>
      </c>
      <c r="V307">
        <f t="shared" si="266"/>
        <v>0</v>
      </c>
      <c r="W307">
        <f t="shared" si="267"/>
        <v>0</v>
      </c>
      <c r="X307">
        <f t="shared" si="268"/>
        <v>1820.85</v>
      </c>
      <c r="Y307">
        <f t="shared" si="269"/>
        <v>260.12</v>
      </c>
      <c r="AA307">
        <v>-1</v>
      </c>
      <c r="AB307">
        <f t="shared" si="270"/>
        <v>2609.06</v>
      </c>
      <c r="AC307">
        <f>ROUND(((ES307*2)),6)</f>
        <v>1.88</v>
      </c>
      <c r="AD307">
        <f>ROUND(((((ET307*2))-((EU307*2)))+AE307),6)</f>
        <v>5.96</v>
      </c>
      <c r="AE307">
        <f>ROUND(((EU307*2)),6)</f>
        <v>0.08</v>
      </c>
      <c r="AF307">
        <f>ROUND(((EV307*2)),6)</f>
        <v>2601.2199999999998</v>
      </c>
      <c r="AG307">
        <f t="shared" si="271"/>
        <v>0</v>
      </c>
      <c r="AH307">
        <f>((EW307*2))</f>
        <v>3.92</v>
      </c>
      <c r="AI307">
        <f>((EX307*2))</f>
        <v>0</v>
      </c>
      <c r="AJ307">
        <f t="shared" si="272"/>
        <v>0</v>
      </c>
      <c r="AK307">
        <v>1304.53</v>
      </c>
      <c r="AL307">
        <v>0.94</v>
      </c>
      <c r="AM307">
        <v>2.98</v>
      </c>
      <c r="AN307">
        <v>0.04</v>
      </c>
      <c r="AO307">
        <v>1300.6099999999999</v>
      </c>
      <c r="AP307">
        <v>0</v>
      </c>
      <c r="AQ307">
        <v>1.96</v>
      </c>
      <c r="AR307">
        <v>0</v>
      </c>
      <c r="AS307">
        <v>0</v>
      </c>
      <c r="AT307">
        <v>70</v>
      </c>
      <c r="AU307">
        <v>10</v>
      </c>
      <c r="AV307">
        <v>1</v>
      </c>
      <c r="AW307">
        <v>1</v>
      </c>
      <c r="AZ307">
        <v>1</v>
      </c>
      <c r="BA307">
        <v>1</v>
      </c>
      <c r="BB307">
        <v>1</v>
      </c>
      <c r="BC307">
        <v>1</v>
      </c>
      <c r="BD307" t="s">
        <v>3</v>
      </c>
      <c r="BE307" t="s">
        <v>3</v>
      </c>
      <c r="BF307" t="s">
        <v>3</v>
      </c>
      <c r="BG307" t="s">
        <v>3</v>
      </c>
      <c r="BH307">
        <v>0</v>
      </c>
      <c r="BI307">
        <v>4</v>
      </c>
      <c r="BJ307" t="s">
        <v>288</v>
      </c>
      <c r="BM307">
        <v>0</v>
      </c>
      <c r="BN307">
        <v>0</v>
      </c>
      <c r="BO307" t="s">
        <v>3</v>
      </c>
      <c r="BP307">
        <v>0</v>
      </c>
      <c r="BQ307">
        <v>1</v>
      </c>
      <c r="BR307">
        <v>0</v>
      </c>
      <c r="BS307">
        <v>1</v>
      </c>
      <c r="BT307">
        <v>1</v>
      </c>
      <c r="BU307">
        <v>1</v>
      </c>
      <c r="BV307">
        <v>1</v>
      </c>
      <c r="BW307">
        <v>1</v>
      </c>
      <c r="BX307">
        <v>1</v>
      </c>
      <c r="BY307" t="s">
        <v>3</v>
      </c>
      <c r="BZ307">
        <v>70</v>
      </c>
      <c r="CA307">
        <v>10</v>
      </c>
      <c r="CB307" t="s">
        <v>3</v>
      </c>
      <c r="CE307">
        <v>0</v>
      </c>
      <c r="CF307">
        <v>0</v>
      </c>
      <c r="CG307">
        <v>0</v>
      </c>
      <c r="CM307">
        <v>0</v>
      </c>
      <c r="CN307" t="s">
        <v>3</v>
      </c>
      <c r="CO307">
        <v>0</v>
      </c>
      <c r="CP307">
        <f t="shared" si="273"/>
        <v>2609.06</v>
      </c>
      <c r="CQ307">
        <f t="shared" si="274"/>
        <v>1.88</v>
      </c>
      <c r="CR307">
        <f>(((((ET307*2))*BB307-((EU307*2))*BS307)+AE307*BS307)*AV307)</f>
        <v>5.96</v>
      </c>
      <c r="CS307">
        <f t="shared" si="275"/>
        <v>0.08</v>
      </c>
      <c r="CT307">
        <f t="shared" si="276"/>
        <v>2601.2199999999998</v>
      </c>
      <c r="CU307">
        <f t="shared" si="277"/>
        <v>0</v>
      </c>
      <c r="CV307">
        <f t="shared" si="278"/>
        <v>3.92</v>
      </c>
      <c r="CW307">
        <f t="shared" si="279"/>
        <v>0</v>
      </c>
      <c r="CX307">
        <f t="shared" si="280"/>
        <v>0</v>
      </c>
      <c r="CY307">
        <f t="shared" si="281"/>
        <v>1820.854</v>
      </c>
      <c r="CZ307">
        <f t="shared" si="282"/>
        <v>260.12199999999996</v>
      </c>
      <c r="DC307" t="s">
        <v>3</v>
      </c>
      <c r="DD307" t="s">
        <v>154</v>
      </c>
      <c r="DE307" t="s">
        <v>154</v>
      </c>
      <c r="DF307" t="s">
        <v>154</v>
      </c>
      <c r="DG307" t="s">
        <v>154</v>
      </c>
      <c r="DH307" t="s">
        <v>3</v>
      </c>
      <c r="DI307" t="s">
        <v>154</v>
      </c>
      <c r="DJ307" t="s">
        <v>154</v>
      </c>
      <c r="DK307" t="s">
        <v>3</v>
      </c>
      <c r="DL307" t="s">
        <v>3</v>
      </c>
      <c r="DM307" t="s">
        <v>3</v>
      </c>
      <c r="DN307">
        <v>0</v>
      </c>
      <c r="DO307">
        <v>0</v>
      </c>
      <c r="DP307">
        <v>1</v>
      </c>
      <c r="DQ307">
        <v>1</v>
      </c>
      <c r="DU307">
        <v>1013</v>
      </c>
      <c r="DV307" t="s">
        <v>245</v>
      </c>
      <c r="DW307" t="s">
        <v>245</v>
      </c>
      <c r="DX307">
        <v>1</v>
      </c>
      <c r="DZ307" t="s">
        <v>3</v>
      </c>
      <c r="EA307" t="s">
        <v>3</v>
      </c>
      <c r="EB307" t="s">
        <v>3</v>
      </c>
      <c r="EC307" t="s">
        <v>3</v>
      </c>
      <c r="EE307">
        <v>1441815344</v>
      </c>
      <c r="EF307">
        <v>1</v>
      </c>
      <c r="EG307" t="s">
        <v>21</v>
      </c>
      <c r="EH307">
        <v>0</v>
      </c>
      <c r="EI307" t="s">
        <v>3</v>
      </c>
      <c r="EJ307">
        <v>4</v>
      </c>
      <c r="EK307">
        <v>0</v>
      </c>
      <c r="EL307" t="s">
        <v>22</v>
      </c>
      <c r="EM307" t="s">
        <v>23</v>
      </c>
      <c r="EO307" t="s">
        <v>3</v>
      </c>
      <c r="EQ307">
        <v>1024</v>
      </c>
      <c r="ER307">
        <v>1304.53</v>
      </c>
      <c r="ES307">
        <v>0.94</v>
      </c>
      <c r="ET307">
        <v>2.98</v>
      </c>
      <c r="EU307">
        <v>0.04</v>
      </c>
      <c r="EV307">
        <v>1300.6099999999999</v>
      </c>
      <c r="EW307">
        <v>1.96</v>
      </c>
      <c r="EX307">
        <v>0</v>
      </c>
      <c r="EY307">
        <v>0</v>
      </c>
      <c r="FQ307">
        <v>0</v>
      </c>
      <c r="FR307">
        <f t="shared" si="283"/>
        <v>0</v>
      </c>
      <c r="FS307">
        <v>0</v>
      </c>
      <c r="FX307">
        <v>70</v>
      </c>
      <c r="FY307">
        <v>10</v>
      </c>
      <c r="GA307" t="s">
        <v>3</v>
      </c>
      <c r="GD307">
        <v>0</v>
      </c>
      <c r="GF307">
        <v>-978389559</v>
      </c>
      <c r="GG307">
        <v>2</v>
      </c>
      <c r="GH307">
        <v>1</v>
      </c>
      <c r="GI307">
        <v>-2</v>
      </c>
      <c r="GJ307">
        <v>0</v>
      </c>
      <c r="GK307">
        <f>ROUND(R307*(R12)/100,2)</f>
        <v>0.09</v>
      </c>
      <c r="GL307">
        <f t="shared" si="284"/>
        <v>0</v>
      </c>
      <c r="GM307">
        <f t="shared" si="285"/>
        <v>4690.12</v>
      </c>
      <c r="GN307">
        <f t="shared" si="286"/>
        <v>0</v>
      </c>
      <c r="GO307">
        <f t="shared" si="287"/>
        <v>0</v>
      </c>
      <c r="GP307">
        <f t="shared" si="288"/>
        <v>4690.12</v>
      </c>
      <c r="GR307">
        <v>0</v>
      </c>
      <c r="GS307">
        <v>3</v>
      </c>
      <c r="GT307">
        <v>0</v>
      </c>
      <c r="GU307" t="s">
        <v>3</v>
      </c>
      <c r="GV307">
        <f t="shared" si="289"/>
        <v>0</v>
      </c>
      <c r="GW307">
        <v>1</v>
      </c>
      <c r="GX307">
        <f t="shared" si="290"/>
        <v>0</v>
      </c>
      <c r="HA307">
        <v>0</v>
      </c>
      <c r="HB307">
        <v>0</v>
      </c>
      <c r="HC307">
        <f t="shared" si="291"/>
        <v>0</v>
      </c>
      <c r="HE307" t="s">
        <v>3</v>
      </c>
      <c r="HF307" t="s">
        <v>3</v>
      </c>
      <c r="HM307" t="s">
        <v>3</v>
      </c>
      <c r="HN307" t="s">
        <v>3</v>
      </c>
      <c r="HO307" t="s">
        <v>3</v>
      </c>
      <c r="HP307" t="s">
        <v>3</v>
      </c>
      <c r="HQ307" t="s">
        <v>3</v>
      </c>
      <c r="IK307">
        <v>0</v>
      </c>
    </row>
    <row r="308" spans="1:245" x14ac:dyDescent="0.2">
      <c r="A308">
        <v>17</v>
      </c>
      <c r="B308">
        <v>1</v>
      </c>
      <c r="D308">
        <f>ROW(EtalonRes!A205)</f>
        <v>205</v>
      </c>
      <c r="E308" t="s">
        <v>3</v>
      </c>
      <c r="F308" t="s">
        <v>273</v>
      </c>
      <c r="G308" t="s">
        <v>274</v>
      </c>
      <c r="H308" t="s">
        <v>245</v>
      </c>
      <c r="I308">
        <v>1</v>
      </c>
      <c r="J308">
        <v>0</v>
      </c>
      <c r="K308">
        <v>1</v>
      </c>
      <c r="O308">
        <f t="shared" si="259"/>
        <v>49747.16</v>
      </c>
      <c r="P308">
        <f t="shared" si="260"/>
        <v>63.92</v>
      </c>
      <c r="Q308">
        <f t="shared" si="261"/>
        <v>19028.48</v>
      </c>
      <c r="R308">
        <f t="shared" si="262"/>
        <v>11625.04</v>
      </c>
      <c r="S308">
        <f t="shared" si="263"/>
        <v>30654.76</v>
      </c>
      <c r="T308">
        <f t="shared" si="264"/>
        <v>0</v>
      </c>
      <c r="U308">
        <f t="shared" si="265"/>
        <v>55.08</v>
      </c>
      <c r="V308">
        <f t="shared" si="266"/>
        <v>0</v>
      </c>
      <c r="W308">
        <f t="shared" si="267"/>
        <v>0</v>
      </c>
      <c r="X308">
        <f t="shared" si="268"/>
        <v>21458.33</v>
      </c>
      <c r="Y308">
        <f t="shared" si="269"/>
        <v>3065.48</v>
      </c>
      <c r="AA308">
        <v>-1</v>
      </c>
      <c r="AB308">
        <f t="shared" si="270"/>
        <v>49747.16</v>
      </c>
      <c r="AC308">
        <f>ROUND(((ES308*4)),6)</f>
        <v>63.92</v>
      </c>
      <c r="AD308">
        <f>ROUND(((((ET308*4))-((EU308*4)))+AE308),6)</f>
        <v>19028.48</v>
      </c>
      <c r="AE308">
        <f>ROUND(((EU308*4)),6)</f>
        <v>11625.04</v>
      </c>
      <c r="AF308">
        <f>ROUND(((EV308*4)),6)</f>
        <v>30654.76</v>
      </c>
      <c r="AG308">
        <f t="shared" si="271"/>
        <v>0</v>
      </c>
      <c r="AH308">
        <f>((EW308*4))</f>
        <v>55.08</v>
      </c>
      <c r="AI308">
        <f>((EX308*4))</f>
        <v>0</v>
      </c>
      <c r="AJ308">
        <f t="shared" si="272"/>
        <v>0</v>
      </c>
      <c r="AK308">
        <v>12436.79</v>
      </c>
      <c r="AL308">
        <v>15.98</v>
      </c>
      <c r="AM308">
        <v>4757.12</v>
      </c>
      <c r="AN308">
        <v>2906.26</v>
      </c>
      <c r="AO308">
        <v>7663.69</v>
      </c>
      <c r="AP308">
        <v>0</v>
      </c>
      <c r="AQ308">
        <v>13.77</v>
      </c>
      <c r="AR308">
        <v>0</v>
      </c>
      <c r="AS308">
        <v>0</v>
      </c>
      <c r="AT308">
        <v>70</v>
      </c>
      <c r="AU308">
        <v>10</v>
      </c>
      <c r="AV308">
        <v>1</v>
      </c>
      <c r="AW308">
        <v>1</v>
      </c>
      <c r="AZ308">
        <v>1</v>
      </c>
      <c r="BA308">
        <v>1</v>
      </c>
      <c r="BB308">
        <v>1</v>
      </c>
      <c r="BC308">
        <v>1</v>
      </c>
      <c r="BD308" t="s">
        <v>3</v>
      </c>
      <c r="BE308" t="s">
        <v>3</v>
      </c>
      <c r="BF308" t="s">
        <v>3</v>
      </c>
      <c r="BG308" t="s">
        <v>3</v>
      </c>
      <c r="BH308">
        <v>0</v>
      </c>
      <c r="BI308">
        <v>4</v>
      </c>
      <c r="BJ308" t="s">
        <v>275</v>
      </c>
      <c r="BM308">
        <v>0</v>
      </c>
      <c r="BN308">
        <v>0</v>
      </c>
      <c r="BO308" t="s">
        <v>3</v>
      </c>
      <c r="BP308">
        <v>0</v>
      </c>
      <c r="BQ308">
        <v>1</v>
      </c>
      <c r="BR308">
        <v>0</v>
      </c>
      <c r="BS308">
        <v>1</v>
      </c>
      <c r="BT308">
        <v>1</v>
      </c>
      <c r="BU308">
        <v>1</v>
      </c>
      <c r="BV308">
        <v>1</v>
      </c>
      <c r="BW308">
        <v>1</v>
      </c>
      <c r="BX308">
        <v>1</v>
      </c>
      <c r="BY308" t="s">
        <v>3</v>
      </c>
      <c r="BZ308">
        <v>70</v>
      </c>
      <c r="CA308">
        <v>10</v>
      </c>
      <c r="CB308" t="s">
        <v>3</v>
      </c>
      <c r="CE308">
        <v>0</v>
      </c>
      <c r="CF308">
        <v>0</v>
      </c>
      <c r="CG308">
        <v>0</v>
      </c>
      <c r="CM308">
        <v>0</v>
      </c>
      <c r="CN308" t="s">
        <v>3</v>
      </c>
      <c r="CO308">
        <v>0</v>
      </c>
      <c r="CP308">
        <f t="shared" si="273"/>
        <v>49747.159999999996</v>
      </c>
      <c r="CQ308">
        <f t="shared" si="274"/>
        <v>63.92</v>
      </c>
      <c r="CR308">
        <f>(((((ET308*4))*BB308-((EU308*4))*BS308)+AE308*BS308)*AV308)</f>
        <v>19028.48</v>
      </c>
      <c r="CS308">
        <f t="shared" si="275"/>
        <v>11625.04</v>
      </c>
      <c r="CT308">
        <f t="shared" si="276"/>
        <v>30654.76</v>
      </c>
      <c r="CU308">
        <f t="shared" si="277"/>
        <v>0</v>
      </c>
      <c r="CV308">
        <f t="shared" si="278"/>
        <v>55.08</v>
      </c>
      <c r="CW308">
        <f t="shared" si="279"/>
        <v>0</v>
      </c>
      <c r="CX308">
        <f t="shared" si="280"/>
        <v>0</v>
      </c>
      <c r="CY308">
        <f t="shared" si="281"/>
        <v>21458.331999999999</v>
      </c>
      <c r="CZ308">
        <f t="shared" si="282"/>
        <v>3065.4759999999997</v>
      </c>
      <c r="DC308" t="s">
        <v>3</v>
      </c>
      <c r="DD308" t="s">
        <v>66</v>
      </c>
      <c r="DE308" t="s">
        <v>66</v>
      </c>
      <c r="DF308" t="s">
        <v>66</v>
      </c>
      <c r="DG308" t="s">
        <v>66</v>
      </c>
      <c r="DH308" t="s">
        <v>3</v>
      </c>
      <c r="DI308" t="s">
        <v>66</v>
      </c>
      <c r="DJ308" t="s">
        <v>66</v>
      </c>
      <c r="DK308" t="s">
        <v>3</v>
      </c>
      <c r="DL308" t="s">
        <v>3</v>
      </c>
      <c r="DM308" t="s">
        <v>3</v>
      </c>
      <c r="DN308">
        <v>0</v>
      </c>
      <c r="DO308">
        <v>0</v>
      </c>
      <c r="DP308">
        <v>1</v>
      </c>
      <c r="DQ308">
        <v>1</v>
      </c>
      <c r="DU308">
        <v>1013</v>
      </c>
      <c r="DV308" t="s">
        <v>245</v>
      </c>
      <c r="DW308" t="s">
        <v>245</v>
      </c>
      <c r="DX308">
        <v>1</v>
      </c>
      <c r="DZ308" t="s">
        <v>3</v>
      </c>
      <c r="EA308" t="s">
        <v>3</v>
      </c>
      <c r="EB308" t="s">
        <v>3</v>
      </c>
      <c r="EC308" t="s">
        <v>3</v>
      </c>
      <c r="EE308">
        <v>1441815344</v>
      </c>
      <c r="EF308">
        <v>1</v>
      </c>
      <c r="EG308" t="s">
        <v>21</v>
      </c>
      <c r="EH308">
        <v>0</v>
      </c>
      <c r="EI308" t="s">
        <v>3</v>
      </c>
      <c r="EJ308">
        <v>4</v>
      </c>
      <c r="EK308">
        <v>0</v>
      </c>
      <c r="EL308" t="s">
        <v>22</v>
      </c>
      <c r="EM308" t="s">
        <v>23</v>
      </c>
      <c r="EO308" t="s">
        <v>3</v>
      </c>
      <c r="EQ308">
        <v>1311744</v>
      </c>
      <c r="ER308">
        <v>12436.79</v>
      </c>
      <c r="ES308">
        <v>15.98</v>
      </c>
      <c r="ET308">
        <v>4757.12</v>
      </c>
      <c r="EU308">
        <v>2906.26</v>
      </c>
      <c r="EV308">
        <v>7663.69</v>
      </c>
      <c r="EW308">
        <v>13.77</v>
      </c>
      <c r="EX308">
        <v>0</v>
      </c>
      <c r="EY308">
        <v>0</v>
      </c>
      <c r="FQ308">
        <v>0</v>
      </c>
      <c r="FR308">
        <f t="shared" si="283"/>
        <v>0</v>
      </c>
      <c r="FS308">
        <v>0</v>
      </c>
      <c r="FX308">
        <v>70</v>
      </c>
      <c r="FY308">
        <v>10</v>
      </c>
      <c r="GA308" t="s">
        <v>3</v>
      </c>
      <c r="GD308">
        <v>0</v>
      </c>
      <c r="GF308">
        <v>-527866067</v>
      </c>
      <c r="GG308">
        <v>2</v>
      </c>
      <c r="GH308">
        <v>1</v>
      </c>
      <c r="GI308">
        <v>-2</v>
      </c>
      <c r="GJ308">
        <v>0</v>
      </c>
      <c r="GK308">
        <f>ROUND(R308*(R12)/100,2)</f>
        <v>12555.04</v>
      </c>
      <c r="GL308">
        <f t="shared" si="284"/>
        <v>0</v>
      </c>
      <c r="GM308">
        <f t="shared" si="285"/>
        <v>86826.01</v>
      </c>
      <c r="GN308">
        <f t="shared" si="286"/>
        <v>0</v>
      </c>
      <c r="GO308">
        <f t="shared" si="287"/>
        <v>0</v>
      </c>
      <c r="GP308">
        <f t="shared" si="288"/>
        <v>86826.01</v>
      </c>
      <c r="GR308">
        <v>0</v>
      </c>
      <c r="GS308">
        <v>3</v>
      </c>
      <c r="GT308">
        <v>0</v>
      </c>
      <c r="GU308" t="s">
        <v>3</v>
      </c>
      <c r="GV308">
        <f t="shared" si="289"/>
        <v>0</v>
      </c>
      <c r="GW308">
        <v>1</v>
      </c>
      <c r="GX308">
        <f t="shared" si="290"/>
        <v>0</v>
      </c>
      <c r="HA308">
        <v>0</v>
      </c>
      <c r="HB308">
        <v>0</v>
      </c>
      <c r="HC308">
        <f t="shared" si="291"/>
        <v>0</v>
      </c>
      <c r="HE308" t="s">
        <v>3</v>
      </c>
      <c r="HF308" t="s">
        <v>3</v>
      </c>
      <c r="HM308" t="s">
        <v>3</v>
      </c>
      <c r="HN308" t="s">
        <v>3</v>
      </c>
      <c r="HO308" t="s">
        <v>3</v>
      </c>
      <c r="HP308" t="s">
        <v>3</v>
      </c>
      <c r="HQ308" t="s">
        <v>3</v>
      </c>
      <c r="IK308">
        <v>0</v>
      </c>
    </row>
    <row r="309" spans="1:245" x14ac:dyDescent="0.2">
      <c r="A309">
        <v>17</v>
      </c>
      <c r="B309">
        <v>1</v>
      </c>
      <c r="C309">
        <f>ROW(SmtRes!A95)</f>
        <v>95</v>
      </c>
      <c r="D309">
        <f>ROW(EtalonRes!A219)</f>
        <v>219</v>
      </c>
      <c r="E309" t="s">
        <v>3</v>
      </c>
      <c r="F309" t="s">
        <v>289</v>
      </c>
      <c r="G309" t="s">
        <v>290</v>
      </c>
      <c r="H309" t="s">
        <v>245</v>
      </c>
      <c r="I309">
        <v>1</v>
      </c>
      <c r="J309">
        <v>0</v>
      </c>
      <c r="K309">
        <v>1</v>
      </c>
      <c r="O309">
        <f t="shared" si="259"/>
        <v>58964.81</v>
      </c>
      <c r="P309">
        <f t="shared" si="260"/>
        <v>3224.09</v>
      </c>
      <c r="Q309">
        <f t="shared" si="261"/>
        <v>0</v>
      </c>
      <c r="R309">
        <f t="shared" si="262"/>
        <v>0</v>
      </c>
      <c r="S309">
        <f t="shared" si="263"/>
        <v>55740.72</v>
      </c>
      <c r="T309">
        <f t="shared" si="264"/>
        <v>0</v>
      </c>
      <c r="U309">
        <f t="shared" si="265"/>
        <v>84</v>
      </c>
      <c r="V309">
        <f t="shared" si="266"/>
        <v>0</v>
      </c>
      <c r="W309">
        <f t="shared" si="267"/>
        <v>0</v>
      </c>
      <c r="X309">
        <f t="shared" si="268"/>
        <v>39018.5</v>
      </c>
      <c r="Y309">
        <f t="shared" si="269"/>
        <v>5574.07</v>
      </c>
      <c r="AA309">
        <v>-1</v>
      </c>
      <c r="AB309">
        <f t="shared" si="270"/>
        <v>58964.81</v>
      </c>
      <c r="AC309">
        <f>ROUND((ES309),6)</f>
        <v>3224.09</v>
      </c>
      <c r="AD309">
        <f>ROUND((((ET309)-(EU309))+AE309),6)</f>
        <v>0</v>
      </c>
      <c r="AE309">
        <f>ROUND((EU309),6)</f>
        <v>0</v>
      </c>
      <c r="AF309">
        <f>ROUND((EV309),6)</f>
        <v>55740.72</v>
      </c>
      <c r="AG309">
        <f t="shared" si="271"/>
        <v>0</v>
      </c>
      <c r="AH309">
        <f>(EW309)</f>
        <v>84</v>
      </c>
      <c r="AI309">
        <f>(EX309)</f>
        <v>0</v>
      </c>
      <c r="AJ309">
        <f t="shared" si="272"/>
        <v>0</v>
      </c>
      <c r="AK309">
        <v>58964.81</v>
      </c>
      <c r="AL309">
        <v>3224.09</v>
      </c>
      <c r="AM309">
        <v>0</v>
      </c>
      <c r="AN309">
        <v>0</v>
      </c>
      <c r="AO309">
        <v>55740.72</v>
      </c>
      <c r="AP309">
        <v>0</v>
      </c>
      <c r="AQ309">
        <v>84</v>
      </c>
      <c r="AR309">
        <v>0</v>
      </c>
      <c r="AS309">
        <v>0</v>
      </c>
      <c r="AT309">
        <v>70</v>
      </c>
      <c r="AU309">
        <v>10</v>
      </c>
      <c r="AV309">
        <v>1</v>
      </c>
      <c r="AW309">
        <v>1</v>
      </c>
      <c r="AZ309">
        <v>1</v>
      </c>
      <c r="BA309">
        <v>1</v>
      </c>
      <c r="BB309">
        <v>1</v>
      </c>
      <c r="BC309">
        <v>1</v>
      </c>
      <c r="BD309" t="s">
        <v>3</v>
      </c>
      <c r="BE309" t="s">
        <v>3</v>
      </c>
      <c r="BF309" t="s">
        <v>3</v>
      </c>
      <c r="BG309" t="s">
        <v>3</v>
      </c>
      <c r="BH309">
        <v>0</v>
      </c>
      <c r="BI309">
        <v>4</v>
      </c>
      <c r="BJ309" t="s">
        <v>291</v>
      </c>
      <c r="BM309">
        <v>0</v>
      </c>
      <c r="BN309">
        <v>0</v>
      </c>
      <c r="BO309" t="s">
        <v>3</v>
      </c>
      <c r="BP309">
        <v>0</v>
      </c>
      <c r="BQ309">
        <v>1</v>
      </c>
      <c r="BR309">
        <v>0</v>
      </c>
      <c r="BS309">
        <v>1</v>
      </c>
      <c r="BT309">
        <v>1</v>
      </c>
      <c r="BU309">
        <v>1</v>
      </c>
      <c r="BV309">
        <v>1</v>
      </c>
      <c r="BW309">
        <v>1</v>
      </c>
      <c r="BX309">
        <v>1</v>
      </c>
      <c r="BY309" t="s">
        <v>3</v>
      </c>
      <c r="BZ309">
        <v>70</v>
      </c>
      <c r="CA309">
        <v>10</v>
      </c>
      <c r="CB309" t="s">
        <v>3</v>
      </c>
      <c r="CE309">
        <v>0</v>
      </c>
      <c r="CF309">
        <v>0</v>
      </c>
      <c r="CG309">
        <v>0</v>
      </c>
      <c r="CM309">
        <v>0</v>
      </c>
      <c r="CN309" t="s">
        <v>3</v>
      </c>
      <c r="CO309">
        <v>0</v>
      </c>
      <c r="CP309">
        <f t="shared" si="273"/>
        <v>58964.81</v>
      </c>
      <c r="CQ309">
        <f t="shared" si="274"/>
        <v>3224.09</v>
      </c>
      <c r="CR309">
        <f>((((ET309)*BB309-(EU309)*BS309)+AE309*BS309)*AV309)</f>
        <v>0</v>
      </c>
      <c r="CS309">
        <f t="shared" si="275"/>
        <v>0</v>
      </c>
      <c r="CT309">
        <f t="shared" si="276"/>
        <v>55740.72</v>
      </c>
      <c r="CU309">
        <f t="shared" si="277"/>
        <v>0</v>
      </c>
      <c r="CV309">
        <f t="shared" si="278"/>
        <v>84</v>
      </c>
      <c r="CW309">
        <f t="shared" si="279"/>
        <v>0</v>
      </c>
      <c r="CX309">
        <f t="shared" si="280"/>
        <v>0</v>
      </c>
      <c r="CY309">
        <f t="shared" si="281"/>
        <v>39018.504000000001</v>
      </c>
      <c r="CZ309">
        <f t="shared" si="282"/>
        <v>5574.0719999999992</v>
      </c>
      <c r="DC309" t="s">
        <v>3</v>
      </c>
      <c r="DD309" t="s">
        <v>3</v>
      </c>
      <c r="DE309" t="s">
        <v>3</v>
      </c>
      <c r="DF309" t="s">
        <v>3</v>
      </c>
      <c r="DG309" t="s">
        <v>3</v>
      </c>
      <c r="DH309" t="s">
        <v>3</v>
      </c>
      <c r="DI309" t="s">
        <v>3</v>
      </c>
      <c r="DJ309" t="s">
        <v>3</v>
      </c>
      <c r="DK309" t="s">
        <v>3</v>
      </c>
      <c r="DL309" t="s">
        <v>3</v>
      </c>
      <c r="DM309" t="s">
        <v>3</v>
      </c>
      <c r="DN309">
        <v>0</v>
      </c>
      <c r="DO309">
        <v>0</v>
      </c>
      <c r="DP309">
        <v>1</v>
      </c>
      <c r="DQ309">
        <v>1</v>
      </c>
      <c r="DU309">
        <v>1013</v>
      </c>
      <c r="DV309" t="s">
        <v>245</v>
      </c>
      <c r="DW309" t="s">
        <v>245</v>
      </c>
      <c r="DX309">
        <v>1</v>
      </c>
      <c r="DZ309" t="s">
        <v>3</v>
      </c>
      <c r="EA309" t="s">
        <v>3</v>
      </c>
      <c r="EB309" t="s">
        <v>3</v>
      </c>
      <c r="EC309" t="s">
        <v>3</v>
      </c>
      <c r="EE309">
        <v>1441815344</v>
      </c>
      <c r="EF309">
        <v>1</v>
      </c>
      <c r="EG309" t="s">
        <v>21</v>
      </c>
      <c r="EH309">
        <v>0</v>
      </c>
      <c r="EI309" t="s">
        <v>3</v>
      </c>
      <c r="EJ309">
        <v>4</v>
      </c>
      <c r="EK309">
        <v>0</v>
      </c>
      <c r="EL309" t="s">
        <v>22</v>
      </c>
      <c r="EM309" t="s">
        <v>23</v>
      </c>
      <c r="EO309" t="s">
        <v>3</v>
      </c>
      <c r="EQ309">
        <v>1024</v>
      </c>
      <c r="ER309">
        <v>58964.81</v>
      </c>
      <c r="ES309">
        <v>3224.09</v>
      </c>
      <c r="ET309">
        <v>0</v>
      </c>
      <c r="EU309">
        <v>0</v>
      </c>
      <c r="EV309">
        <v>55740.72</v>
      </c>
      <c r="EW309">
        <v>84</v>
      </c>
      <c r="EX309">
        <v>0</v>
      </c>
      <c r="EY309">
        <v>0</v>
      </c>
      <c r="FQ309">
        <v>0</v>
      </c>
      <c r="FR309">
        <f t="shared" si="283"/>
        <v>0</v>
      </c>
      <c r="FS309">
        <v>0</v>
      </c>
      <c r="FX309">
        <v>70</v>
      </c>
      <c r="FY309">
        <v>10</v>
      </c>
      <c r="GA309" t="s">
        <v>3</v>
      </c>
      <c r="GD309">
        <v>0</v>
      </c>
      <c r="GF309">
        <v>105667598</v>
      </c>
      <c r="GG309">
        <v>2</v>
      </c>
      <c r="GH309">
        <v>1</v>
      </c>
      <c r="GI309">
        <v>-2</v>
      </c>
      <c r="GJ309">
        <v>0</v>
      </c>
      <c r="GK309">
        <f>ROUND(R309*(R12)/100,2)</f>
        <v>0</v>
      </c>
      <c r="GL309">
        <f t="shared" si="284"/>
        <v>0</v>
      </c>
      <c r="GM309">
        <f t="shared" si="285"/>
        <v>103557.38</v>
      </c>
      <c r="GN309">
        <f t="shared" si="286"/>
        <v>0</v>
      </c>
      <c r="GO309">
        <f t="shared" si="287"/>
        <v>0</v>
      </c>
      <c r="GP309">
        <f t="shared" si="288"/>
        <v>103557.38</v>
      </c>
      <c r="GR309">
        <v>0</v>
      </c>
      <c r="GS309">
        <v>3</v>
      </c>
      <c r="GT309">
        <v>0</v>
      </c>
      <c r="GU309" t="s">
        <v>3</v>
      </c>
      <c r="GV309">
        <f t="shared" si="289"/>
        <v>0</v>
      </c>
      <c r="GW309">
        <v>1</v>
      </c>
      <c r="GX309">
        <f t="shared" si="290"/>
        <v>0</v>
      </c>
      <c r="HA309">
        <v>0</v>
      </c>
      <c r="HB309">
        <v>0</v>
      </c>
      <c r="HC309">
        <f t="shared" si="291"/>
        <v>0</v>
      </c>
      <c r="HE309" t="s">
        <v>3</v>
      </c>
      <c r="HF309" t="s">
        <v>3</v>
      </c>
      <c r="HM309" t="s">
        <v>3</v>
      </c>
      <c r="HN309" t="s">
        <v>3</v>
      </c>
      <c r="HO309" t="s">
        <v>3</v>
      </c>
      <c r="HP309" t="s">
        <v>3</v>
      </c>
      <c r="HQ309" t="s">
        <v>3</v>
      </c>
      <c r="IK309">
        <v>0</v>
      </c>
    </row>
    <row r="310" spans="1:245" x14ac:dyDescent="0.2">
      <c r="A310">
        <v>17</v>
      </c>
      <c r="B310">
        <v>1</v>
      </c>
      <c r="C310">
        <f>ROW(SmtRes!A98)</f>
        <v>98</v>
      </c>
      <c r="D310">
        <f>ROW(EtalonRes!A222)</f>
        <v>222</v>
      </c>
      <c r="E310" t="s">
        <v>292</v>
      </c>
      <c r="F310" t="s">
        <v>293</v>
      </c>
      <c r="G310" t="s">
        <v>294</v>
      </c>
      <c r="H310" t="s">
        <v>245</v>
      </c>
      <c r="I310">
        <v>1</v>
      </c>
      <c r="J310">
        <v>0</v>
      </c>
      <c r="K310">
        <v>1</v>
      </c>
      <c r="O310">
        <f t="shared" si="259"/>
        <v>4191</v>
      </c>
      <c r="P310">
        <f t="shared" si="260"/>
        <v>20.16</v>
      </c>
      <c r="Q310">
        <f t="shared" si="261"/>
        <v>3.58</v>
      </c>
      <c r="R310">
        <f t="shared" si="262"/>
        <v>0.04</v>
      </c>
      <c r="S310">
        <f t="shared" si="263"/>
        <v>4167.26</v>
      </c>
      <c r="T310">
        <f t="shared" si="264"/>
        <v>0</v>
      </c>
      <c r="U310">
        <f t="shared" si="265"/>
        <v>6.28</v>
      </c>
      <c r="V310">
        <f t="shared" si="266"/>
        <v>0</v>
      </c>
      <c r="W310">
        <f t="shared" si="267"/>
        <v>0</v>
      </c>
      <c r="X310">
        <f t="shared" si="268"/>
        <v>2917.08</v>
      </c>
      <c r="Y310">
        <f t="shared" si="269"/>
        <v>416.73</v>
      </c>
      <c r="AA310">
        <v>1473070128</v>
      </c>
      <c r="AB310">
        <f t="shared" si="270"/>
        <v>4191</v>
      </c>
      <c r="AC310">
        <f>ROUND(((ES310*2)),6)</f>
        <v>20.16</v>
      </c>
      <c r="AD310">
        <f>ROUND(((((ET310*2))-((EU310*2)))+AE310),6)</f>
        <v>3.58</v>
      </c>
      <c r="AE310">
        <f>ROUND(((EU310*2)),6)</f>
        <v>0.04</v>
      </c>
      <c r="AF310">
        <f>ROUND(((EV310*2)),6)</f>
        <v>4167.26</v>
      </c>
      <c r="AG310">
        <f t="shared" si="271"/>
        <v>0</v>
      </c>
      <c r="AH310">
        <f>((EW310*2))</f>
        <v>6.28</v>
      </c>
      <c r="AI310">
        <f>((EX310*2))</f>
        <v>0</v>
      </c>
      <c r="AJ310">
        <f t="shared" si="272"/>
        <v>0</v>
      </c>
      <c r="AK310">
        <v>2095.5</v>
      </c>
      <c r="AL310">
        <v>10.08</v>
      </c>
      <c r="AM310">
        <v>1.79</v>
      </c>
      <c r="AN310">
        <v>0.02</v>
      </c>
      <c r="AO310">
        <v>2083.63</v>
      </c>
      <c r="AP310">
        <v>0</v>
      </c>
      <c r="AQ310">
        <v>3.14</v>
      </c>
      <c r="AR310">
        <v>0</v>
      </c>
      <c r="AS310">
        <v>0</v>
      </c>
      <c r="AT310">
        <v>70</v>
      </c>
      <c r="AU310">
        <v>10</v>
      </c>
      <c r="AV310">
        <v>1</v>
      </c>
      <c r="AW310">
        <v>1</v>
      </c>
      <c r="AZ310">
        <v>1</v>
      </c>
      <c r="BA310">
        <v>1</v>
      </c>
      <c r="BB310">
        <v>1</v>
      </c>
      <c r="BC310">
        <v>1</v>
      </c>
      <c r="BD310" t="s">
        <v>3</v>
      </c>
      <c r="BE310" t="s">
        <v>3</v>
      </c>
      <c r="BF310" t="s">
        <v>3</v>
      </c>
      <c r="BG310" t="s">
        <v>3</v>
      </c>
      <c r="BH310">
        <v>0</v>
      </c>
      <c r="BI310">
        <v>4</v>
      </c>
      <c r="BJ310" t="s">
        <v>295</v>
      </c>
      <c r="BM310">
        <v>0</v>
      </c>
      <c r="BN310">
        <v>0</v>
      </c>
      <c r="BO310" t="s">
        <v>3</v>
      </c>
      <c r="BP310">
        <v>0</v>
      </c>
      <c r="BQ310">
        <v>1</v>
      </c>
      <c r="BR310">
        <v>0</v>
      </c>
      <c r="BS310">
        <v>1</v>
      </c>
      <c r="BT310">
        <v>1</v>
      </c>
      <c r="BU310">
        <v>1</v>
      </c>
      <c r="BV310">
        <v>1</v>
      </c>
      <c r="BW310">
        <v>1</v>
      </c>
      <c r="BX310">
        <v>1</v>
      </c>
      <c r="BY310" t="s">
        <v>3</v>
      </c>
      <c r="BZ310">
        <v>70</v>
      </c>
      <c r="CA310">
        <v>10</v>
      </c>
      <c r="CB310" t="s">
        <v>3</v>
      </c>
      <c r="CE310">
        <v>0</v>
      </c>
      <c r="CF310">
        <v>0</v>
      </c>
      <c r="CG310">
        <v>0</v>
      </c>
      <c r="CM310">
        <v>0</v>
      </c>
      <c r="CN310" t="s">
        <v>3</v>
      </c>
      <c r="CO310">
        <v>0</v>
      </c>
      <c r="CP310">
        <f t="shared" si="273"/>
        <v>4191</v>
      </c>
      <c r="CQ310">
        <f t="shared" si="274"/>
        <v>20.16</v>
      </c>
      <c r="CR310">
        <f>(((((ET310*2))*BB310-((EU310*2))*BS310)+AE310*BS310)*AV310)</f>
        <v>3.58</v>
      </c>
      <c r="CS310">
        <f t="shared" si="275"/>
        <v>0.04</v>
      </c>
      <c r="CT310">
        <f t="shared" si="276"/>
        <v>4167.26</v>
      </c>
      <c r="CU310">
        <f t="shared" si="277"/>
        <v>0</v>
      </c>
      <c r="CV310">
        <f t="shared" si="278"/>
        <v>6.28</v>
      </c>
      <c r="CW310">
        <f t="shared" si="279"/>
        <v>0</v>
      </c>
      <c r="CX310">
        <f t="shared" si="280"/>
        <v>0</v>
      </c>
      <c r="CY310">
        <f t="shared" si="281"/>
        <v>2917.0820000000003</v>
      </c>
      <c r="CZ310">
        <f t="shared" si="282"/>
        <v>416.72600000000006</v>
      </c>
      <c r="DC310" t="s">
        <v>3</v>
      </c>
      <c r="DD310" t="s">
        <v>154</v>
      </c>
      <c r="DE310" t="s">
        <v>154</v>
      </c>
      <c r="DF310" t="s">
        <v>154</v>
      </c>
      <c r="DG310" t="s">
        <v>154</v>
      </c>
      <c r="DH310" t="s">
        <v>3</v>
      </c>
      <c r="DI310" t="s">
        <v>154</v>
      </c>
      <c r="DJ310" t="s">
        <v>154</v>
      </c>
      <c r="DK310" t="s">
        <v>3</v>
      </c>
      <c r="DL310" t="s">
        <v>3</v>
      </c>
      <c r="DM310" t="s">
        <v>3</v>
      </c>
      <c r="DN310">
        <v>0</v>
      </c>
      <c r="DO310">
        <v>0</v>
      </c>
      <c r="DP310">
        <v>1</v>
      </c>
      <c r="DQ310">
        <v>1</v>
      </c>
      <c r="DU310">
        <v>1013</v>
      </c>
      <c r="DV310" t="s">
        <v>245</v>
      </c>
      <c r="DW310" t="s">
        <v>245</v>
      </c>
      <c r="DX310">
        <v>1</v>
      </c>
      <c r="DZ310" t="s">
        <v>3</v>
      </c>
      <c r="EA310" t="s">
        <v>3</v>
      </c>
      <c r="EB310" t="s">
        <v>3</v>
      </c>
      <c r="EC310" t="s">
        <v>3</v>
      </c>
      <c r="EE310">
        <v>1441815344</v>
      </c>
      <c r="EF310">
        <v>1</v>
      </c>
      <c r="EG310" t="s">
        <v>21</v>
      </c>
      <c r="EH310">
        <v>0</v>
      </c>
      <c r="EI310" t="s">
        <v>3</v>
      </c>
      <c r="EJ310">
        <v>4</v>
      </c>
      <c r="EK310">
        <v>0</v>
      </c>
      <c r="EL310" t="s">
        <v>22</v>
      </c>
      <c r="EM310" t="s">
        <v>23</v>
      </c>
      <c r="EO310" t="s">
        <v>3</v>
      </c>
      <c r="EQ310">
        <v>0</v>
      </c>
      <c r="ER310">
        <v>2095.5</v>
      </c>
      <c r="ES310">
        <v>10.08</v>
      </c>
      <c r="ET310">
        <v>1.79</v>
      </c>
      <c r="EU310">
        <v>0.02</v>
      </c>
      <c r="EV310">
        <v>2083.63</v>
      </c>
      <c r="EW310">
        <v>3.14</v>
      </c>
      <c r="EX310">
        <v>0</v>
      </c>
      <c r="EY310">
        <v>0</v>
      </c>
      <c r="FQ310">
        <v>0</v>
      </c>
      <c r="FR310">
        <f t="shared" si="283"/>
        <v>0</v>
      </c>
      <c r="FS310">
        <v>0</v>
      </c>
      <c r="FX310">
        <v>70</v>
      </c>
      <c r="FY310">
        <v>10</v>
      </c>
      <c r="GA310" t="s">
        <v>3</v>
      </c>
      <c r="GD310">
        <v>0</v>
      </c>
      <c r="GF310">
        <v>984652662</v>
      </c>
      <c r="GG310">
        <v>2</v>
      </c>
      <c r="GH310">
        <v>1</v>
      </c>
      <c r="GI310">
        <v>-2</v>
      </c>
      <c r="GJ310">
        <v>0</v>
      </c>
      <c r="GK310">
        <f>ROUND(R310*(R12)/100,2)</f>
        <v>0.04</v>
      </c>
      <c r="GL310">
        <f t="shared" si="284"/>
        <v>0</v>
      </c>
      <c r="GM310">
        <f t="shared" si="285"/>
        <v>7524.85</v>
      </c>
      <c r="GN310">
        <f t="shared" si="286"/>
        <v>0</v>
      </c>
      <c r="GO310">
        <f t="shared" si="287"/>
        <v>0</v>
      </c>
      <c r="GP310">
        <f t="shared" si="288"/>
        <v>7524.85</v>
      </c>
      <c r="GR310">
        <v>0</v>
      </c>
      <c r="GS310">
        <v>3</v>
      </c>
      <c r="GT310">
        <v>0</v>
      </c>
      <c r="GU310" t="s">
        <v>3</v>
      </c>
      <c r="GV310">
        <f t="shared" si="289"/>
        <v>0</v>
      </c>
      <c r="GW310">
        <v>1</v>
      </c>
      <c r="GX310">
        <f t="shared" si="290"/>
        <v>0</v>
      </c>
      <c r="HA310">
        <v>0</v>
      </c>
      <c r="HB310">
        <v>0</v>
      </c>
      <c r="HC310">
        <f t="shared" si="291"/>
        <v>0</v>
      </c>
      <c r="HE310" t="s">
        <v>3</v>
      </c>
      <c r="HF310" t="s">
        <v>3</v>
      </c>
      <c r="HM310" t="s">
        <v>3</v>
      </c>
      <c r="HN310" t="s">
        <v>3</v>
      </c>
      <c r="HO310" t="s">
        <v>3</v>
      </c>
      <c r="HP310" t="s">
        <v>3</v>
      </c>
      <c r="HQ310" t="s">
        <v>3</v>
      </c>
      <c r="IK310">
        <v>0</v>
      </c>
    </row>
    <row r="311" spans="1:245" x14ac:dyDescent="0.2">
      <c r="A311">
        <v>17</v>
      </c>
      <c r="B311">
        <v>1</v>
      </c>
      <c r="C311">
        <f>ROW(SmtRes!A101)</f>
        <v>101</v>
      </c>
      <c r="D311">
        <f>ROW(EtalonRes!A225)</f>
        <v>225</v>
      </c>
      <c r="E311" t="s">
        <v>3</v>
      </c>
      <c r="F311" t="s">
        <v>296</v>
      </c>
      <c r="G311" t="s">
        <v>297</v>
      </c>
      <c r="H311" t="s">
        <v>245</v>
      </c>
      <c r="I311">
        <v>1</v>
      </c>
      <c r="J311">
        <v>0</v>
      </c>
      <c r="K311">
        <v>1</v>
      </c>
      <c r="O311">
        <f t="shared" si="259"/>
        <v>2075.1799999999998</v>
      </c>
      <c r="P311">
        <f t="shared" si="260"/>
        <v>1.26</v>
      </c>
      <c r="Q311">
        <f t="shared" si="261"/>
        <v>3.58</v>
      </c>
      <c r="R311">
        <f t="shared" si="262"/>
        <v>0.04</v>
      </c>
      <c r="S311">
        <f t="shared" si="263"/>
        <v>2070.34</v>
      </c>
      <c r="T311">
        <f t="shared" si="264"/>
        <v>0</v>
      </c>
      <c r="U311">
        <f t="shared" si="265"/>
        <v>3.12</v>
      </c>
      <c r="V311">
        <f t="shared" si="266"/>
        <v>0</v>
      </c>
      <c r="W311">
        <f t="shared" si="267"/>
        <v>0</v>
      </c>
      <c r="X311">
        <f t="shared" si="268"/>
        <v>1449.24</v>
      </c>
      <c r="Y311">
        <f t="shared" si="269"/>
        <v>207.03</v>
      </c>
      <c r="AA311">
        <v>-1</v>
      </c>
      <c r="AB311">
        <f t="shared" si="270"/>
        <v>2075.1799999999998</v>
      </c>
      <c r="AC311">
        <f>ROUND(((ES311*2)),6)</f>
        <v>1.26</v>
      </c>
      <c r="AD311">
        <f>ROUND(((((ET311*2))-((EU311*2)))+AE311),6)</f>
        <v>3.58</v>
      </c>
      <c r="AE311">
        <f>ROUND(((EU311*2)),6)</f>
        <v>0.04</v>
      </c>
      <c r="AF311">
        <f>ROUND(((EV311*2)),6)</f>
        <v>2070.34</v>
      </c>
      <c r="AG311">
        <f t="shared" si="271"/>
        <v>0</v>
      </c>
      <c r="AH311">
        <f>((EW311*2))</f>
        <v>3.12</v>
      </c>
      <c r="AI311">
        <f>((EX311*2))</f>
        <v>0</v>
      </c>
      <c r="AJ311">
        <f t="shared" si="272"/>
        <v>0</v>
      </c>
      <c r="AK311">
        <v>1037.5899999999999</v>
      </c>
      <c r="AL311">
        <v>0.63</v>
      </c>
      <c r="AM311">
        <v>1.79</v>
      </c>
      <c r="AN311">
        <v>0.02</v>
      </c>
      <c r="AO311">
        <v>1035.17</v>
      </c>
      <c r="AP311">
        <v>0</v>
      </c>
      <c r="AQ311">
        <v>1.56</v>
      </c>
      <c r="AR311">
        <v>0</v>
      </c>
      <c r="AS311">
        <v>0</v>
      </c>
      <c r="AT311">
        <v>70</v>
      </c>
      <c r="AU311">
        <v>10</v>
      </c>
      <c r="AV311">
        <v>1</v>
      </c>
      <c r="AW311">
        <v>1</v>
      </c>
      <c r="AZ311">
        <v>1</v>
      </c>
      <c r="BA311">
        <v>1</v>
      </c>
      <c r="BB311">
        <v>1</v>
      </c>
      <c r="BC311">
        <v>1</v>
      </c>
      <c r="BD311" t="s">
        <v>3</v>
      </c>
      <c r="BE311" t="s">
        <v>3</v>
      </c>
      <c r="BF311" t="s">
        <v>3</v>
      </c>
      <c r="BG311" t="s">
        <v>3</v>
      </c>
      <c r="BH311">
        <v>0</v>
      </c>
      <c r="BI311">
        <v>4</v>
      </c>
      <c r="BJ311" t="s">
        <v>298</v>
      </c>
      <c r="BM311">
        <v>0</v>
      </c>
      <c r="BN311">
        <v>0</v>
      </c>
      <c r="BO311" t="s">
        <v>3</v>
      </c>
      <c r="BP311">
        <v>0</v>
      </c>
      <c r="BQ311">
        <v>1</v>
      </c>
      <c r="BR311">
        <v>0</v>
      </c>
      <c r="BS311">
        <v>1</v>
      </c>
      <c r="BT311">
        <v>1</v>
      </c>
      <c r="BU311">
        <v>1</v>
      </c>
      <c r="BV311">
        <v>1</v>
      </c>
      <c r="BW311">
        <v>1</v>
      </c>
      <c r="BX311">
        <v>1</v>
      </c>
      <c r="BY311" t="s">
        <v>3</v>
      </c>
      <c r="BZ311">
        <v>70</v>
      </c>
      <c r="CA311">
        <v>10</v>
      </c>
      <c r="CB311" t="s">
        <v>3</v>
      </c>
      <c r="CE311">
        <v>0</v>
      </c>
      <c r="CF311">
        <v>0</v>
      </c>
      <c r="CG311">
        <v>0</v>
      </c>
      <c r="CM311">
        <v>0</v>
      </c>
      <c r="CN311" t="s">
        <v>3</v>
      </c>
      <c r="CO311">
        <v>0</v>
      </c>
      <c r="CP311">
        <f t="shared" si="273"/>
        <v>2075.1800000000003</v>
      </c>
      <c r="CQ311">
        <f t="shared" si="274"/>
        <v>1.26</v>
      </c>
      <c r="CR311">
        <f>(((((ET311*2))*BB311-((EU311*2))*BS311)+AE311*BS311)*AV311)</f>
        <v>3.58</v>
      </c>
      <c r="CS311">
        <f t="shared" si="275"/>
        <v>0.04</v>
      </c>
      <c r="CT311">
        <f t="shared" si="276"/>
        <v>2070.34</v>
      </c>
      <c r="CU311">
        <f t="shared" si="277"/>
        <v>0</v>
      </c>
      <c r="CV311">
        <f t="shared" si="278"/>
        <v>3.12</v>
      </c>
      <c r="CW311">
        <f t="shared" si="279"/>
        <v>0</v>
      </c>
      <c r="CX311">
        <f t="shared" si="280"/>
        <v>0</v>
      </c>
      <c r="CY311">
        <f t="shared" si="281"/>
        <v>1449.2380000000003</v>
      </c>
      <c r="CZ311">
        <f t="shared" si="282"/>
        <v>207.03400000000002</v>
      </c>
      <c r="DC311" t="s">
        <v>3</v>
      </c>
      <c r="DD311" t="s">
        <v>154</v>
      </c>
      <c r="DE311" t="s">
        <v>154</v>
      </c>
      <c r="DF311" t="s">
        <v>154</v>
      </c>
      <c r="DG311" t="s">
        <v>154</v>
      </c>
      <c r="DH311" t="s">
        <v>3</v>
      </c>
      <c r="DI311" t="s">
        <v>154</v>
      </c>
      <c r="DJ311" t="s">
        <v>154</v>
      </c>
      <c r="DK311" t="s">
        <v>3</v>
      </c>
      <c r="DL311" t="s">
        <v>3</v>
      </c>
      <c r="DM311" t="s">
        <v>3</v>
      </c>
      <c r="DN311">
        <v>0</v>
      </c>
      <c r="DO311">
        <v>0</v>
      </c>
      <c r="DP311">
        <v>1</v>
      </c>
      <c r="DQ311">
        <v>1</v>
      </c>
      <c r="DU311">
        <v>1013</v>
      </c>
      <c r="DV311" t="s">
        <v>245</v>
      </c>
      <c r="DW311" t="s">
        <v>245</v>
      </c>
      <c r="DX311">
        <v>1</v>
      </c>
      <c r="DZ311" t="s">
        <v>3</v>
      </c>
      <c r="EA311" t="s">
        <v>3</v>
      </c>
      <c r="EB311" t="s">
        <v>3</v>
      </c>
      <c r="EC311" t="s">
        <v>3</v>
      </c>
      <c r="EE311">
        <v>1441815344</v>
      </c>
      <c r="EF311">
        <v>1</v>
      </c>
      <c r="EG311" t="s">
        <v>21</v>
      </c>
      <c r="EH311">
        <v>0</v>
      </c>
      <c r="EI311" t="s">
        <v>3</v>
      </c>
      <c r="EJ311">
        <v>4</v>
      </c>
      <c r="EK311">
        <v>0</v>
      </c>
      <c r="EL311" t="s">
        <v>22</v>
      </c>
      <c r="EM311" t="s">
        <v>23</v>
      </c>
      <c r="EO311" t="s">
        <v>3</v>
      </c>
      <c r="EQ311">
        <v>1024</v>
      </c>
      <c r="ER311">
        <v>1037.5899999999999</v>
      </c>
      <c r="ES311">
        <v>0.63</v>
      </c>
      <c r="ET311">
        <v>1.79</v>
      </c>
      <c r="EU311">
        <v>0.02</v>
      </c>
      <c r="EV311">
        <v>1035.17</v>
      </c>
      <c r="EW311">
        <v>1.56</v>
      </c>
      <c r="EX311">
        <v>0</v>
      </c>
      <c r="EY311">
        <v>0</v>
      </c>
      <c r="FQ311">
        <v>0</v>
      </c>
      <c r="FR311">
        <f t="shared" si="283"/>
        <v>0</v>
      </c>
      <c r="FS311">
        <v>0</v>
      </c>
      <c r="FX311">
        <v>70</v>
      </c>
      <c r="FY311">
        <v>10</v>
      </c>
      <c r="GA311" t="s">
        <v>3</v>
      </c>
      <c r="GD311">
        <v>0</v>
      </c>
      <c r="GF311">
        <v>1684339458</v>
      </c>
      <c r="GG311">
        <v>2</v>
      </c>
      <c r="GH311">
        <v>1</v>
      </c>
      <c r="GI311">
        <v>-2</v>
      </c>
      <c r="GJ311">
        <v>0</v>
      </c>
      <c r="GK311">
        <f>ROUND(R311*(R12)/100,2)</f>
        <v>0.04</v>
      </c>
      <c r="GL311">
        <f t="shared" si="284"/>
        <v>0</v>
      </c>
      <c r="GM311">
        <f t="shared" si="285"/>
        <v>3731.49</v>
      </c>
      <c r="GN311">
        <f t="shared" si="286"/>
        <v>0</v>
      </c>
      <c r="GO311">
        <f t="shared" si="287"/>
        <v>0</v>
      </c>
      <c r="GP311">
        <f t="shared" si="288"/>
        <v>3731.49</v>
      </c>
      <c r="GR311">
        <v>0</v>
      </c>
      <c r="GS311">
        <v>3</v>
      </c>
      <c r="GT311">
        <v>0</v>
      </c>
      <c r="GU311" t="s">
        <v>3</v>
      </c>
      <c r="GV311">
        <f t="shared" si="289"/>
        <v>0</v>
      </c>
      <c r="GW311">
        <v>1</v>
      </c>
      <c r="GX311">
        <f t="shared" si="290"/>
        <v>0</v>
      </c>
      <c r="HA311">
        <v>0</v>
      </c>
      <c r="HB311">
        <v>0</v>
      </c>
      <c r="HC311">
        <f t="shared" si="291"/>
        <v>0</v>
      </c>
      <c r="HE311" t="s">
        <v>3</v>
      </c>
      <c r="HF311" t="s">
        <v>3</v>
      </c>
      <c r="HM311" t="s">
        <v>3</v>
      </c>
      <c r="HN311" t="s">
        <v>3</v>
      </c>
      <c r="HO311" t="s">
        <v>3</v>
      </c>
      <c r="HP311" t="s">
        <v>3</v>
      </c>
      <c r="HQ311" t="s">
        <v>3</v>
      </c>
      <c r="IK311">
        <v>0</v>
      </c>
    </row>
    <row r="312" spans="1:245" x14ac:dyDescent="0.2">
      <c r="A312">
        <v>17</v>
      </c>
      <c r="B312">
        <v>1</v>
      </c>
      <c r="D312">
        <f>ROW(EtalonRes!A234)</f>
        <v>234</v>
      </c>
      <c r="E312" t="s">
        <v>3</v>
      </c>
      <c r="F312" t="s">
        <v>299</v>
      </c>
      <c r="G312" t="s">
        <v>300</v>
      </c>
      <c r="H312" t="s">
        <v>245</v>
      </c>
      <c r="I312">
        <v>1</v>
      </c>
      <c r="J312">
        <v>0</v>
      </c>
      <c r="K312">
        <v>1</v>
      </c>
      <c r="O312">
        <f t="shared" si="259"/>
        <v>38028.959999999999</v>
      </c>
      <c r="P312">
        <f t="shared" si="260"/>
        <v>60.12</v>
      </c>
      <c r="Q312">
        <f t="shared" si="261"/>
        <v>14490.72</v>
      </c>
      <c r="R312">
        <f t="shared" si="262"/>
        <v>8876.76</v>
      </c>
      <c r="S312">
        <f t="shared" si="263"/>
        <v>23478.12</v>
      </c>
      <c r="T312">
        <f t="shared" si="264"/>
        <v>0</v>
      </c>
      <c r="U312">
        <f t="shared" si="265"/>
        <v>42.2</v>
      </c>
      <c r="V312">
        <f t="shared" si="266"/>
        <v>0</v>
      </c>
      <c r="W312">
        <f t="shared" si="267"/>
        <v>0</v>
      </c>
      <c r="X312">
        <f t="shared" si="268"/>
        <v>16434.68</v>
      </c>
      <c r="Y312">
        <f t="shared" si="269"/>
        <v>2347.81</v>
      </c>
      <c r="AA312">
        <v>-1</v>
      </c>
      <c r="AB312">
        <f t="shared" si="270"/>
        <v>38028.959999999999</v>
      </c>
      <c r="AC312">
        <f>ROUND(((ES312*4)),6)</f>
        <v>60.12</v>
      </c>
      <c r="AD312">
        <f>ROUND(((((ET312*4))-((EU312*4)))+AE312),6)</f>
        <v>14490.72</v>
      </c>
      <c r="AE312">
        <f>ROUND(((EU312*4)),6)</f>
        <v>8876.76</v>
      </c>
      <c r="AF312">
        <f>ROUND(((EV312*4)),6)</f>
        <v>23478.12</v>
      </c>
      <c r="AG312">
        <f t="shared" si="271"/>
        <v>0</v>
      </c>
      <c r="AH312">
        <f>((EW312*4))</f>
        <v>42.2</v>
      </c>
      <c r="AI312">
        <f>((EX312*4))</f>
        <v>0</v>
      </c>
      <c r="AJ312">
        <f t="shared" si="272"/>
        <v>0</v>
      </c>
      <c r="AK312">
        <v>9507.24</v>
      </c>
      <c r="AL312">
        <v>15.03</v>
      </c>
      <c r="AM312">
        <v>3622.68</v>
      </c>
      <c r="AN312">
        <v>2219.19</v>
      </c>
      <c r="AO312">
        <v>5869.53</v>
      </c>
      <c r="AP312">
        <v>0</v>
      </c>
      <c r="AQ312">
        <v>10.55</v>
      </c>
      <c r="AR312">
        <v>0</v>
      </c>
      <c r="AS312">
        <v>0</v>
      </c>
      <c r="AT312">
        <v>70</v>
      </c>
      <c r="AU312">
        <v>10</v>
      </c>
      <c r="AV312">
        <v>1</v>
      </c>
      <c r="AW312">
        <v>1</v>
      </c>
      <c r="AZ312">
        <v>1</v>
      </c>
      <c r="BA312">
        <v>1</v>
      </c>
      <c r="BB312">
        <v>1</v>
      </c>
      <c r="BC312">
        <v>1</v>
      </c>
      <c r="BD312" t="s">
        <v>3</v>
      </c>
      <c r="BE312" t="s">
        <v>3</v>
      </c>
      <c r="BF312" t="s">
        <v>3</v>
      </c>
      <c r="BG312" t="s">
        <v>3</v>
      </c>
      <c r="BH312">
        <v>0</v>
      </c>
      <c r="BI312">
        <v>4</v>
      </c>
      <c r="BJ312" t="s">
        <v>301</v>
      </c>
      <c r="BM312">
        <v>0</v>
      </c>
      <c r="BN312">
        <v>0</v>
      </c>
      <c r="BO312" t="s">
        <v>3</v>
      </c>
      <c r="BP312">
        <v>0</v>
      </c>
      <c r="BQ312">
        <v>1</v>
      </c>
      <c r="BR312">
        <v>0</v>
      </c>
      <c r="BS312">
        <v>1</v>
      </c>
      <c r="BT312">
        <v>1</v>
      </c>
      <c r="BU312">
        <v>1</v>
      </c>
      <c r="BV312">
        <v>1</v>
      </c>
      <c r="BW312">
        <v>1</v>
      </c>
      <c r="BX312">
        <v>1</v>
      </c>
      <c r="BY312" t="s">
        <v>3</v>
      </c>
      <c r="BZ312">
        <v>70</v>
      </c>
      <c r="CA312">
        <v>10</v>
      </c>
      <c r="CB312" t="s">
        <v>3</v>
      </c>
      <c r="CE312">
        <v>0</v>
      </c>
      <c r="CF312">
        <v>0</v>
      </c>
      <c r="CG312">
        <v>0</v>
      </c>
      <c r="CM312">
        <v>0</v>
      </c>
      <c r="CN312" t="s">
        <v>3</v>
      </c>
      <c r="CO312">
        <v>0</v>
      </c>
      <c r="CP312">
        <f t="shared" si="273"/>
        <v>38028.959999999999</v>
      </c>
      <c r="CQ312">
        <f t="shared" si="274"/>
        <v>60.12</v>
      </c>
      <c r="CR312">
        <f>(((((ET312*4))*BB312-((EU312*4))*BS312)+AE312*BS312)*AV312)</f>
        <v>14490.72</v>
      </c>
      <c r="CS312">
        <f t="shared" si="275"/>
        <v>8876.76</v>
      </c>
      <c r="CT312">
        <f t="shared" si="276"/>
        <v>23478.12</v>
      </c>
      <c r="CU312">
        <f t="shared" si="277"/>
        <v>0</v>
      </c>
      <c r="CV312">
        <f t="shared" si="278"/>
        <v>42.2</v>
      </c>
      <c r="CW312">
        <f t="shared" si="279"/>
        <v>0</v>
      </c>
      <c r="CX312">
        <f t="shared" si="280"/>
        <v>0</v>
      </c>
      <c r="CY312">
        <f t="shared" si="281"/>
        <v>16434.683999999997</v>
      </c>
      <c r="CZ312">
        <f t="shared" si="282"/>
        <v>2347.8119999999999</v>
      </c>
      <c r="DC312" t="s">
        <v>3</v>
      </c>
      <c r="DD312" t="s">
        <v>66</v>
      </c>
      <c r="DE312" t="s">
        <v>66</v>
      </c>
      <c r="DF312" t="s">
        <v>66</v>
      </c>
      <c r="DG312" t="s">
        <v>66</v>
      </c>
      <c r="DH312" t="s">
        <v>3</v>
      </c>
      <c r="DI312" t="s">
        <v>66</v>
      </c>
      <c r="DJ312" t="s">
        <v>66</v>
      </c>
      <c r="DK312" t="s">
        <v>3</v>
      </c>
      <c r="DL312" t="s">
        <v>3</v>
      </c>
      <c r="DM312" t="s">
        <v>3</v>
      </c>
      <c r="DN312">
        <v>0</v>
      </c>
      <c r="DO312">
        <v>0</v>
      </c>
      <c r="DP312">
        <v>1</v>
      </c>
      <c r="DQ312">
        <v>1</v>
      </c>
      <c r="DU312">
        <v>1013</v>
      </c>
      <c r="DV312" t="s">
        <v>245</v>
      </c>
      <c r="DW312" t="s">
        <v>245</v>
      </c>
      <c r="DX312">
        <v>1</v>
      </c>
      <c r="DZ312" t="s">
        <v>3</v>
      </c>
      <c r="EA312" t="s">
        <v>3</v>
      </c>
      <c r="EB312" t="s">
        <v>3</v>
      </c>
      <c r="EC312" t="s">
        <v>3</v>
      </c>
      <c r="EE312">
        <v>1441815344</v>
      </c>
      <c r="EF312">
        <v>1</v>
      </c>
      <c r="EG312" t="s">
        <v>21</v>
      </c>
      <c r="EH312">
        <v>0</v>
      </c>
      <c r="EI312" t="s">
        <v>3</v>
      </c>
      <c r="EJ312">
        <v>4</v>
      </c>
      <c r="EK312">
        <v>0</v>
      </c>
      <c r="EL312" t="s">
        <v>22</v>
      </c>
      <c r="EM312" t="s">
        <v>23</v>
      </c>
      <c r="EO312" t="s">
        <v>3</v>
      </c>
      <c r="EQ312">
        <v>1311744</v>
      </c>
      <c r="ER312">
        <v>9507.24</v>
      </c>
      <c r="ES312">
        <v>15.03</v>
      </c>
      <c r="ET312">
        <v>3622.68</v>
      </c>
      <c r="EU312">
        <v>2219.19</v>
      </c>
      <c r="EV312">
        <v>5869.53</v>
      </c>
      <c r="EW312">
        <v>10.55</v>
      </c>
      <c r="EX312">
        <v>0</v>
      </c>
      <c r="EY312">
        <v>0</v>
      </c>
      <c r="FQ312">
        <v>0</v>
      </c>
      <c r="FR312">
        <f t="shared" si="283"/>
        <v>0</v>
      </c>
      <c r="FS312">
        <v>0</v>
      </c>
      <c r="FX312">
        <v>70</v>
      </c>
      <c r="FY312">
        <v>10</v>
      </c>
      <c r="GA312" t="s">
        <v>3</v>
      </c>
      <c r="GD312">
        <v>0</v>
      </c>
      <c r="GF312">
        <v>-1071680927</v>
      </c>
      <c r="GG312">
        <v>2</v>
      </c>
      <c r="GH312">
        <v>1</v>
      </c>
      <c r="GI312">
        <v>-2</v>
      </c>
      <c r="GJ312">
        <v>0</v>
      </c>
      <c r="GK312">
        <f>ROUND(R312*(R12)/100,2)</f>
        <v>9586.9</v>
      </c>
      <c r="GL312">
        <f t="shared" si="284"/>
        <v>0</v>
      </c>
      <c r="GM312">
        <f t="shared" si="285"/>
        <v>66398.350000000006</v>
      </c>
      <c r="GN312">
        <f t="shared" si="286"/>
        <v>0</v>
      </c>
      <c r="GO312">
        <f t="shared" si="287"/>
        <v>0</v>
      </c>
      <c r="GP312">
        <f t="shared" si="288"/>
        <v>66398.350000000006</v>
      </c>
      <c r="GR312">
        <v>0</v>
      </c>
      <c r="GS312">
        <v>3</v>
      </c>
      <c r="GT312">
        <v>0</v>
      </c>
      <c r="GU312" t="s">
        <v>3</v>
      </c>
      <c r="GV312">
        <f t="shared" si="289"/>
        <v>0</v>
      </c>
      <c r="GW312">
        <v>1</v>
      </c>
      <c r="GX312">
        <f t="shared" si="290"/>
        <v>0</v>
      </c>
      <c r="HA312">
        <v>0</v>
      </c>
      <c r="HB312">
        <v>0</v>
      </c>
      <c r="HC312">
        <f t="shared" si="291"/>
        <v>0</v>
      </c>
      <c r="HE312" t="s">
        <v>3</v>
      </c>
      <c r="HF312" t="s">
        <v>3</v>
      </c>
      <c r="HM312" t="s">
        <v>3</v>
      </c>
      <c r="HN312" t="s">
        <v>3</v>
      </c>
      <c r="HO312" t="s">
        <v>3</v>
      </c>
      <c r="HP312" t="s">
        <v>3</v>
      </c>
      <c r="HQ312" t="s">
        <v>3</v>
      </c>
      <c r="IK312">
        <v>0</v>
      </c>
    </row>
    <row r="313" spans="1:245" x14ac:dyDescent="0.2">
      <c r="A313">
        <v>17</v>
      </c>
      <c r="B313">
        <v>1</v>
      </c>
      <c r="C313">
        <f>ROW(SmtRes!A111)</f>
        <v>111</v>
      </c>
      <c r="D313">
        <f>ROW(EtalonRes!A244)</f>
        <v>244</v>
      </c>
      <c r="E313" t="s">
        <v>3</v>
      </c>
      <c r="F313" t="s">
        <v>302</v>
      </c>
      <c r="G313" t="s">
        <v>303</v>
      </c>
      <c r="H313" t="s">
        <v>245</v>
      </c>
      <c r="I313">
        <v>1</v>
      </c>
      <c r="J313">
        <v>0</v>
      </c>
      <c r="K313">
        <v>1</v>
      </c>
      <c r="O313">
        <f t="shared" si="259"/>
        <v>26634.31</v>
      </c>
      <c r="P313">
        <f t="shared" si="260"/>
        <v>699.73</v>
      </c>
      <c r="Q313">
        <f t="shared" si="261"/>
        <v>0</v>
      </c>
      <c r="R313">
        <f t="shared" si="262"/>
        <v>0</v>
      </c>
      <c r="S313">
        <f t="shared" si="263"/>
        <v>25934.58</v>
      </c>
      <c r="T313">
        <f t="shared" si="264"/>
        <v>0</v>
      </c>
      <c r="U313">
        <f t="shared" si="265"/>
        <v>42</v>
      </c>
      <c r="V313">
        <f t="shared" si="266"/>
        <v>0</v>
      </c>
      <c r="W313">
        <f t="shared" si="267"/>
        <v>0</v>
      </c>
      <c r="X313">
        <f t="shared" si="268"/>
        <v>18154.21</v>
      </c>
      <c r="Y313">
        <f t="shared" si="269"/>
        <v>2593.46</v>
      </c>
      <c r="AA313">
        <v>-1</v>
      </c>
      <c r="AB313">
        <f t="shared" si="270"/>
        <v>26634.31</v>
      </c>
      <c r="AC313">
        <f>ROUND((ES313),6)</f>
        <v>699.73</v>
      </c>
      <c r="AD313">
        <f>ROUND((((ET313)-(EU313))+AE313),6)</f>
        <v>0</v>
      </c>
      <c r="AE313">
        <f>ROUND((EU313),6)</f>
        <v>0</v>
      </c>
      <c r="AF313">
        <f>ROUND((EV313),6)</f>
        <v>25934.58</v>
      </c>
      <c r="AG313">
        <f t="shared" si="271"/>
        <v>0</v>
      </c>
      <c r="AH313">
        <f>(EW313)</f>
        <v>42</v>
      </c>
      <c r="AI313">
        <f>(EX313)</f>
        <v>0</v>
      </c>
      <c r="AJ313">
        <f t="shared" si="272"/>
        <v>0</v>
      </c>
      <c r="AK313">
        <v>26634.31</v>
      </c>
      <c r="AL313">
        <v>699.73</v>
      </c>
      <c r="AM313">
        <v>0</v>
      </c>
      <c r="AN313">
        <v>0</v>
      </c>
      <c r="AO313">
        <v>25934.58</v>
      </c>
      <c r="AP313">
        <v>0</v>
      </c>
      <c r="AQ313">
        <v>42</v>
      </c>
      <c r="AR313">
        <v>0</v>
      </c>
      <c r="AS313">
        <v>0</v>
      </c>
      <c r="AT313">
        <v>70</v>
      </c>
      <c r="AU313">
        <v>10</v>
      </c>
      <c r="AV313">
        <v>1</v>
      </c>
      <c r="AW313">
        <v>1</v>
      </c>
      <c r="AZ313">
        <v>1</v>
      </c>
      <c r="BA313">
        <v>1</v>
      </c>
      <c r="BB313">
        <v>1</v>
      </c>
      <c r="BC313">
        <v>1</v>
      </c>
      <c r="BD313" t="s">
        <v>3</v>
      </c>
      <c r="BE313" t="s">
        <v>3</v>
      </c>
      <c r="BF313" t="s">
        <v>3</v>
      </c>
      <c r="BG313" t="s">
        <v>3</v>
      </c>
      <c r="BH313">
        <v>0</v>
      </c>
      <c r="BI313">
        <v>4</v>
      </c>
      <c r="BJ313" t="s">
        <v>304</v>
      </c>
      <c r="BM313">
        <v>0</v>
      </c>
      <c r="BN313">
        <v>0</v>
      </c>
      <c r="BO313" t="s">
        <v>3</v>
      </c>
      <c r="BP313">
        <v>0</v>
      </c>
      <c r="BQ313">
        <v>1</v>
      </c>
      <c r="BR313">
        <v>0</v>
      </c>
      <c r="BS313">
        <v>1</v>
      </c>
      <c r="BT313">
        <v>1</v>
      </c>
      <c r="BU313">
        <v>1</v>
      </c>
      <c r="BV313">
        <v>1</v>
      </c>
      <c r="BW313">
        <v>1</v>
      </c>
      <c r="BX313">
        <v>1</v>
      </c>
      <c r="BY313" t="s">
        <v>3</v>
      </c>
      <c r="BZ313">
        <v>70</v>
      </c>
      <c r="CA313">
        <v>10</v>
      </c>
      <c r="CB313" t="s">
        <v>3</v>
      </c>
      <c r="CE313">
        <v>0</v>
      </c>
      <c r="CF313">
        <v>0</v>
      </c>
      <c r="CG313">
        <v>0</v>
      </c>
      <c r="CM313">
        <v>0</v>
      </c>
      <c r="CN313" t="s">
        <v>3</v>
      </c>
      <c r="CO313">
        <v>0</v>
      </c>
      <c r="CP313">
        <f t="shared" si="273"/>
        <v>26634.31</v>
      </c>
      <c r="CQ313">
        <f t="shared" si="274"/>
        <v>699.73</v>
      </c>
      <c r="CR313">
        <f>((((ET313)*BB313-(EU313)*BS313)+AE313*BS313)*AV313)</f>
        <v>0</v>
      </c>
      <c r="CS313">
        <f t="shared" si="275"/>
        <v>0</v>
      </c>
      <c r="CT313">
        <f t="shared" si="276"/>
        <v>25934.58</v>
      </c>
      <c r="CU313">
        <f t="shared" si="277"/>
        <v>0</v>
      </c>
      <c r="CV313">
        <f t="shared" si="278"/>
        <v>42</v>
      </c>
      <c r="CW313">
        <f t="shared" si="279"/>
        <v>0</v>
      </c>
      <c r="CX313">
        <f t="shared" si="280"/>
        <v>0</v>
      </c>
      <c r="CY313">
        <f t="shared" si="281"/>
        <v>18154.206000000002</v>
      </c>
      <c r="CZ313">
        <f t="shared" si="282"/>
        <v>2593.4580000000001</v>
      </c>
      <c r="DC313" t="s">
        <v>3</v>
      </c>
      <c r="DD313" t="s">
        <v>3</v>
      </c>
      <c r="DE313" t="s">
        <v>3</v>
      </c>
      <c r="DF313" t="s">
        <v>3</v>
      </c>
      <c r="DG313" t="s">
        <v>3</v>
      </c>
      <c r="DH313" t="s">
        <v>3</v>
      </c>
      <c r="DI313" t="s">
        <v>3</v>
      </c>
      <c r="DJ313" t="s">
        <v>3</v>
      </c>
      <c r="DK313" t="s">
        <v>3</v>
      </c>
      <c r="DL313" t="s">
        <v>3</v>
      </c>
      <c r="DM313" t="s">
        <v>3</v>
      </c>
      <c r="DN313">
        <v>0</v>
      </c>
      <c r="DO313">
        <v>0</v>
      </c>
      <c r="DP313">
        <v>1</v>
      </c>
      <c r="DQ313">
        <v>1</v>
      </c>
      <c r="DU313">
        <v>1013</v>
      </c>
      <c r="DV313" t="s">
        <v>245</v>
      </c>
      <c r="DW313" t="s">
        <v>245</v>
      </c>
      <c r="DX313">
        <v>1</v>
      </c>
      <c r="DZ313" t="s">
        <v>3</v>
      </c>
      <c r="EA313" t="s">
        <v>3</v>
      </c>
      <c r="EB313" t="s">
        <v>3</v>
      </c>
      <c r="EC313" t="s">
        <v>3</v>
      </c>
      <c r="EE313">
        <v>1441815344</v>
      </c>
      <c r="EF313">
        <v>1</v>
      </c>
      <c r="EG313" t="s">
        <v>21</v>
      </c>
      <c r="EH313">
        <v>0</v>
      </c>
      <c r="EI313" t="s">
        <v>3</v>
      </c>
      <c r="EJ313">
        <v>4</v>
      </c>
      <c r="EK313">
        <v>0</v>
      </c>
      <c r="EL313" t="s">
        <v>22</v>
      </c>
      <c r="EM313" t="s">
        <v>23</v>
      </c>
      <c r="EO313" t="s">
        <v>3</v>
      </c>
      <c r="EQ313">
        <v>1024</v>
      </c>
      <c r="ER313">
        <v>26634.31</v>
      </c>
      <c r="ES313">
        <v>699.73</v>
      </c>
      <c r="ET313">
        <v>0</v>
      </c>
      <c r="EU313">
        <v>0</v>
      </c>
      <c r="EV313">
        <v>25934.58</v>
      </c>
      <c r="EW313">
        <v>42</v>
      </c>
      <c r="EX313">
        <v>0</v>
      </c>
      <c r="EY313">
        <v>0</v>
      </c>
      <c r="FQ313">
        <v>0</v>
      </c>
      <c r="FR313">
        <f t="shared" si="283"/>
        <v>0</v>
      </c>
      <c r="FS313">
        <v>0</v>
      </c>
      <c r="FX313">
        <v>70</v>
      </c>
      <c r="FY313">
        <v>10</v>
      </c>
      <c r="GA313" t="s">
        <v>3</v>
      </c>
      <c r="GD313">
        <v>0</v>
      </c>
      <c r="GF313">
        <v>2122512754</v>
      </c>
      <c r="GG313">
        <v>2</v>
      </c>
      <c r="GH313">
        <v>1</v>
      </c>
      <c r="GI313">
        <v>-2</v>
      </c>
      <c r="GJ313">
        <v>0</v>
      </c>
      <c r="GK313">
        <f>ROUND(R313*(R12)/100,2)</f>
        <v>0</v>
      </c>
      <c r="GL313">
        <f t="shared" si="284"/>
        <v>0</v>
      </c>
      <c r="GM313">
        <f t="shared" si="285"/>
        <v>47381.98</v>
      </c>
      <c r="GN313">
        <f t="shared" si="286"/>
        <v>0</v>
      </c>
      <c r="GO313">
        <f t="shared" si="287"/>
        <v>0</v>
      </c>
      <c r="GP313">
        <f t="shared" si="288"/>
        <v>47381.98</v>
      </c>
      <c r="GR313">
        <v>0</v>
      </c>
      <c r="GS313">
        <v>3</v>
      </c>
      <c r="GT313">
        <v>0</v>
      </c>
      <c r="GU313" t="s">
        <v>3</v>
      </c>
      <c r="GV313">
        <f t="shared" si="289"/>
        <v>0</v>
      </c>
      <c r="GW313">
        <v>1</v>
      </c>
      <c r="GX313">
        <f t="shared" si="290"/>
        <v>0</v>
      </c>
      <c r="HA313">
        <v>0</v>
      </c>
      <c r="HB313">
        <v>0</v>
      </c>
      <c r="HC313">
        <f t="shared" si="291"/>
        <v>0</v>
      </c>
      <c r="HE313" t="s">
        <v>3</v>
      </c>
      <c r="HF313" t="s">
        <v>3</v>
      </c>
      <c r="HM313" t="s">
        <v>3</v>
      </c>
      <c r="HN313" t="s">
        <v>3</v>
      </c>
      <c r="HO313" t="s">
        <v>3</v>
      </c>
      <c r="HP313" t="s">
        <v>3</v>
      </c>
      <c r="HQ313" t="s">
        <v>3</v>
      </c>
      <c r="IK313">
        <v>0</v>
      </c>
    </row>
    <row r="314" spans="1:245" x14ac:dyDescent="0.2">
      <c r="A314">
        <v>17</v>
      </c>
      <c r="B314">
        <v>1</v>
      </c>
      <c r="C314">
        <f>ROW(SmtRes!A114)</f>
        <v>114</v>
      </c>
      <c r="D314">
        <f>ROW(EtalonRes!A247)</f>
        <v>247</v>
      </c>
      <c r="E314" t="s">
        <v>305</v>
      </c>
      <c r="F314" t="s">
        <v>293</v>
      </c>
      <c r="G314" t="s">
        <v>294</v>
      </c>
      <c r="H314" t="s">
        <v>245</v>
      </c>
      <c r="I314">
        <v>1</v>
      </c>
      <c r="J314">
        <v>0</v>
      </c>
      <c r="K314">
        <v>1</v>
      </c>
      <c r="O314">
        <f t="shared" si="259"/>
        <v>4191</v>
      </c>
      <c r="P314">
        <f t="shared" si="260"/>
        <v>20.16</v>
      </c>
      <c r="Q314">
        <f t="shared" si="261"/>
        <v>3.58</v>
      </c>
      <c r="R314">
        <f t="shared" si="262"/>
        <v>0.04</v>
      </c>
      <c r="S314">
        <f t="shared" si="263"/>
        <v>4167.26</v>
      </c>
      <c r="T314">
        <f t="shared" si="264"/>
        <v>0</v>
      </c>
      <c r="U314">
        <f t="shared" si="265"/>
        <v>6.28</v>
      </c>
      <c r="V314">
        <f t="shared" si="266"/>
        <v>0</v>
      </c>
      <c r="W314">
        <f t="shared" si="267"/>
        <v>0</v>
      </c>
      <c r="X314">
        <f t="shared" si="268"/>
        <v>2917.08</v>
      </c>
      <c r="Y314">
        <f t="shared" si="269"/>
        <v>416.73</v>
      </c>
      <c r="AA314">
        <v>1473070128</v>
      </c>
      <c r="AB314">
        <f t="shared" si="270"/>
        <v>4191</v>
      </c>
      <c r="AC314">
        <f>ROUND(((ES314*2)),6)</f>
        <v>20.16</v>
      </c>
      <c r="AD314">
        <f>ROUND(((((ET314*2))-((EU314*2)))+AE314),6)</f>
        <v>3.58</v>
      </c>
      <c r="AE314">
        <f>ROUND(((EU314*2)),6)</f>
        <v>0.04</v>
      </c>
      <c r="AF314">
        <f>ROUND(((EV314*2)),6)</f>
        <v>4167.26</v>
      </c>
      <c r="AG314">
        <f t="shared" si="271"/>
        <v>0</v>
      </c>
      <c r="AH314">
        <f>((EW314*2))</f>
        <v>6.28</v>
      </c>
      <c r="AI314">
        <f>((EX314*2))</f>
        <v>0</v>
      </c>
      <c r="AJ314">
        <f t="shared" si="272"/>
        <v>0</v>
      </c>
      <c r="AK314">
        <v>2095.5</v>
      </c>
      <c r="AL314">
        <v>10.08</v>
      </c>
      <c r="AM314">
        <v>1.79</v>
      </c>
      <c r="AN314">
        <v>0.02</v>
      </c>
      <c r="AO314">
        <v>2083.63</v>
      </c>
      <c r="AP314">
        <v>0</v>
      </c>
      <c r="AQ314">
        <v>3.14</v>
      </c>
      <c r="AR314">
        <v>0</v>
      </c>
      <c r="AS314">
        <v>0</v>
      </c>
      <c r="AT314">
        <v>70</v>
      </c>
      <c r="AU314">
        <v>10</v>
      </c>
      <c r="AV314">
        <v>1</v>
      </c>
      <c r="AW314">
        <v>1</v>
      </c>
      <c r="AZ314">
        <v>1</v>
      </c>
      <c r="BA314">
        <v>1</v>
      </c>
      <c r="BB314">
        <v>1</v>
      </c>
      <c r="BC314">
        <v>1</v>
      </c>
      <c r="BD314" t="s">
        <v>3</v>
      </c>
      <c r="BE314" t="s">
        <v>3</v>
      </c>
      <c r="BF314" t="s">
        <v>3</v>
      </c>
      <c r="BG314" t="s">
        <v>3</v>
      </c>
      <c r="BH314">
        <v>0</v>
      </c>
      <c r="BI314">
        <v>4</v>
      </c>
      <c r="BJ314" t="s">
        <v>295</v>
      </c>
      <c r="BM314">
        <v>0</v>
      </c>
      <c r="BN314">
        <v>0</v>
      </c>
      <c r="BO314" t="s">
        <v>3</v>
      </c>
      <c r="BP314">
        <v>0</v>
      </c>
      <c r="BQ314">
        <v>1</v>
      </c>
      <c r="BR314">
        <v>0</v>
      </c>
      <c r="BS314">
        <v>1</v>
      </c>
      <c r="BT314">
        <v>1</v>
      </c>
      <c r="BU314">
        <v>1</v>
      </c>
      <c r="BV314">
        <v>1</v>
      </c>
      <c r="BW314">
        <v>1</v>
      </c>
      <c r="BX314">
        <v>1</v>
      </c>
      <c r="BY314" t="s">
        <v>3</v>
      </c>
      <c r="BZ314">
        <v>70</v>
      </c>
      <c r="CA314">
        <v>10</v>
      </c>
      <c r="CB314" t="s">
        <v>3</v>
      </c>
      <c r="CE314">
        <v>0</v>
      </c>
      <c r="CF314">
        <v>0</v>
      </c>
      <c r="CG314">
        <v>0</v>
      </c>
      <c r="CM314">
        <v>0</v>
      </c>
      <c r="CN314" t="s">
        <v>3</v>
      </c>
      <c r="CO314">
        <v>0</v>
      </c>
      <c r="CP314">
        <f t="shared" si="273"/>
        <v>4191</v>
      </c>
      <c r="CQ314">
        <f t="shared" si="274"/>
        <v>20.16</v>
      </c>
      <c r="CR314">
        <f>(((((ET314*2))*BB314-((EU314*2))*BS314)+AE314*BS314)*AV314)</f>
        <v>3.58</v>
      </c>
      <c r="CS314">
        <f t="shared" si="275"/>
        <v>0.04</v>
      </c>
      <c r="CT314">
        <f t="shared" si="276"/>
        <v>4167.26</v>
      </c>
      <c r="CU314">
        <f t="shared" si="277"/>
        <v>0</v>
      </c>
      <c r="CV314">
        <f t="shared" si="278"/>
        <v>6.28</v>
      </c>
      <c r="CW314">
        <f t="shared" si="279"/>
        <v>0</v>
      </c>
      <c r="CX314">
        <f t="shared" si="280"/>
        <v>0</v>
      </c>
      <c r="CY314">
        <f t="shared" si="281"/>
        <v>2917.0820000000003</v>
      </c>
      <c r="CZ314">
        <f t="shared" si="282"/>
        <v>416.72600000000006</v>
      </c>
      <c r="DC314" t="s">
        <v>3</v>
      </c>
      <c r="DD314" t="s">
        <v>154</v>
      </c>
      <c r="DE314" t="s">
        <v>154</v>
      </c>
      <c r="DF314" t="s">
        <v>154</v>
      </c>
      <c r="DG314" t="s">
        <v>154</v>
      </c>
      <c r="DH314" t="s">
        <v>3</v>
      </c>
      <c r="DI314" t="s">
        <v>154</v>
      </c>
      <c r="DJ314" t="s">
        <v>154</v>
      </c>
      <c r="DK314" t="s">
        <v>3</v>
      </c>
      <c r="DL314" t="s">
        <v>3</v>
      </c>
      <c r="DM314" t="s">
        <v>3</v>
      </c>
      <c r="DN314">
        <v>0</v>
      </c>
      <c r="DO314">
        <v>0</v>
      </c>
      <c r="DP314">
        <v>1</v>
      </c>
      <c r="DQ314">
        <v>1</v>
      </c>
      <c r="DU314">
        <v>1013</v>
      </c>
      <c r="DV314" t="s">
        <v>245</v>
      </c>
      <c r="DW314" t="s">
        <v>245</v>
      </c>
      <c r="DX314">
        <v>1</v>
      </c>
      <c r="DZ314" t="s">
        <v>3</v>
      </c>
      <c r="EA314" t="s">
        <v>3</v>
      </c>
      <c r="EB314" t="s">
        <v>3</v>
      </c>
      <c r="EC314" t="s">
        <v>3</v>
      </c>
      <c r="EE314">
        <v>1441815344</v>
      </c>
      <c r="EF314">
        <v>1</v>
      </c>
      <c r="EG314" t="s">
        <v>21</v>
      </c>
      <c r="EH314">
        <v>0</v>
      </c>
      <c r="EI314" t="s">
        <v>3</v>
      </c>
      <c r="EJ314">
        <v>4</v>
      </c>
      <c r="EK314">
        <v>0</v>
      </c>
      <c r="EL314" t="s">
        <v>22</v>
      </c>
      <c r="EM314" t="s">
        <v>23</v>
      </c>
      <c r="EO314" t="s">
        <v>3</v>
      </c>
      <c r="EQ314">
        <v>0</v>
      </c>
      <c r="ER314">
        <v>2095.5</v>
      </c>
      <c r="ES314">
        <v>10.08</v>
      </c>
      <c r="ET314">
        <v>1.79</v>
      </c>
      <c r="EU314">
        <v>0.02</v>
      </c>
      <c r="EV314">
        <v>2083.63</v>
      </c>
      <c r="EW314">
        <v>3.14</v>
      </c>
      <c r="EX314">
        <v>0</v>
      </c>
      <c r="EY314">
        <v>0</v>
      </c>
      <c r="FQ314">
        <v>0</v>
      </c>
      <c r="FR314">
        <f t="shared" si="283"/>
        <v>0</v>
      </c>
      <c r="FS314">
        <v>0</v>
      </c>
      <c r="FX314">
        <v>70</v>
      </c>
      <c r="FY314">
        <v>10</v>
      </c>
      <c r="GA314" t="s">
        <v>3</v>
      </c>
      <c r="GD314">
        <v>0</v>
      </c>
      <c r="GF314">
        <v>984652662</v>
      </c>
      <c r="GG314">
        <v>2</v>
      </c>
      <c r="GH314">
        <v>1</v>
      </c>
      <c r="GI314">
        <v>-2</v>
      </c>
      <c r="GJ314">
        <v>0</v>
      </c>
      <c r="GK314">
        <f>ROUND(R314*(R12)/100,2)</f>
        <v>0.04</v>
      </c>
      <c r="GL314">
        <f t="shared" si="284"/>
        <v>0</v>
      </c>
      <c r="GM314">
        <f t="shared" si="285"/>
        <v>7524.85</v>
      </c>
      <c r="GN314">
        <f t="shared" si="286"/>
        <v>0</v>
      </c>
      <c r="GO314">
        <f t="shared" si="287"/>
        <v>0</v>
      </c>
      <c r="GP314">
        <f t="shared" si="288"/>
        <v>7524.85</v>
      </c>
      <c r="GR314">
        <v>0</v>
      </c>
      <c r="GS314">
        <v>3</v>
      </c>
      <c r="GT314">
        <v>0</v>
      </c>
      <c r="GU314" t="s">
        <v>3</v>
      </c>
      <c r="GV314">
        <f t="shared" si="289"/>
        <v>0</v>
      </c>
      <c r="GW314">
        <v>1</v>
      </c>
      <c r="GX314">
        <f t="shared" si="290"/>
        <v>0</v>
      </c>
      <c r="HA314">
        <v>0</v>
      </c>
      <c r="HB314">
        <v>0</v>
      </c>
      <c r="HC314">
        <f t="shared" si="291"/>
        <v>0</v>
      </c>
      <c r="HE314" t="s">
        <v>3</v>
      </c>
      <c r="HF314" t="s">
        <v>3</v>
      </c>
      <c r="HM314" t="s">
        <v>3</v>
      </c>
      <c r="HN314" t="s">
        <v>3</v>
      </c>
      <c r="HO314" t="s">
        <v>3</v>
      </c>
      <c r="HP314" t="s">
        <v>3</v>
      </c>
      <c r="HQ314" t="s">
        <v>3</v>
      </c>
      <c r="IK314">
        <v>0</v>
      </c>
    </row>
    <row r="315" spans="1:245" x14ac:dyDescent="0.2">
      <c r="A315">
        <v>17</v>
      </c>
      <c r="B315">
        <v>1</v>
      </c>
      <c r="C315">
        <f>ROW(SmtRes!A117)</f>
        <v>117</v>
      </c>
      <c r="D315">
        <f>ROW(EtalonRes!A250)</f>
        <v>250</v>
      </c>
      <c r="E315" t="s">
        <v>3</v>
      </c>
      <c r="F315" t="s">
        <v>296</v>
      </c>
      <c r="G315" t="s">
        <v>297</v>
      </c>
      <c r="H315" t="s">
        <v>245</v>
      </c>
      <c r="I315">
        <v>1</v>
      </c>
      <c r="J315">
        <v>0</v>
      </c>
      <c r="K315">
        <v>1</v>
      </c>
      <c r="O315">
        <f t="shared" si="259"/>
        <v>2075.1799999999998</v>
      </c>
      <c r="P315">
        <f t="shared" si="260"/>
        <v>1.26</v>
      </c>
      <c r="Q315">
        <f t="shared" si="261"/>
        <v>3.58</v>
      </c>
      <c r="R315">
        <f t="shared" si="262"/>
        <v>0.04</v>
      </c>
      <c r="S315">
        <f t="shared" si="263"/>
        <v>2070.34</v>
      </c>
      <c r="T315">
        <f t="shared" si="264"/>
        <v>0</v>
      </c>
      <c r="U315">
        <f t="shared" si="265"/>
        <v>3.12</v>
      </c>
      <c r="V315">
        <f t="shared" si="266"/>
        <v>0</v>
      </c>
      <c r="W315">
        <f t="shared" si="267"/>
        <v>0</v>
      </c>
      <c r="X315">
        <f t="shared" si="268"/>
        <v>1449.24</v>
      </c>
      <c r="Y315">
        <f t="shared" si="269"/>
        <v>207.03</v>
      </c>
      <c r="AA315">
        <v>-1</v>
      </c>
      <c r="AB315">
        <f t="shared" si="270"/>
        <v>2075.1799999999998</v>
      </c>
      <c r="AC315">
        <f>ROUND(((ES315*2)),6)</f>
        <v>1.26</v>
      </c>
      <c r="AD315">
        <f>ROUND(((((ET315*2))-((EU315*2)))+AE315),6)</f>
        <v>3.58</v>
      </c>
      <c r="AE315">
        <f>ROUND(((EU315*2)),6)</f>
        <v>0.04</v>
      </c>
      <c r="AF315">
        <f>ROUND(((EV315*2)),6)</f>
        <v>2070.34</v>
      </c>
      <c r="AG315">
        <f t="shared" si="271"/>
        <v>0</v>
      </c>
      <c r="AH315">
        <f>((EW315*2))</f>
        <v>3.12</v>
      </c>
      <c r="AI315">
        <f>((EX315*2))</f>
        <v>0</v>
      </c>
      <c r="AJ315">
        <f t="shared" si="272"/>
        <v>0</v>
      </c>
      <c r="AK315">
        <v>1037.5899999999999</v>
      </c>
      <c r="AL315">
        <v>0.63</v>
      </c>
      <c r="AM315">
        <v>1.79</v>
      </c>
      <c r="AN315">
        <v>0.02</v>
      </c>
      <c r="AO315">
        <v>1035.17</v>
      </c>
      <c r="AP315">
        <v>0</v>
      </c>
      <c r="AQ315">
        <v>1.56</v>
      </c>
      <c r="AR315">
        <v>0</v>
      </c>
      <c r="AS315">
        <v>0</v>
      </c>
      <c r="AT315">
        <v>70</v>
      </c>
      <c r="AU315">
        <v>10</v>
      </c>
      <c r="AV315">
        <v>1</v>
      </c>
      <c r="AW315">
        <v>1</v>
      </c>
      <c r="AZ315">
        <v>1</v>
      </c>
      <c r="BA315">
        <v>1</v>
      </c>
      <c r="BB315">
        <v>1</v>
      </c>
      <c r="BC315">
        <v>1</v>
      </c>
      <c r="BD315" t="s">
        <v>3</v>
      </c>
      <c r="BE315" t="s">
        <v>3</v>
      </c>
      <c r="BF315" t="s">
        <v>3</v>
      </c>
      <c r="BG315" t="s">
        <v>3</v>
      </c>
      <c r="BH315">
        <v>0</v>
      </c>
      <c r="BI315">
        <v>4</v>
      </c>
      <c r="BJ315" t="s">
        <v>298</v>
      </c>
      <c r="BM315">
        <v>0</v>
      </c>
      <c r="BN315">
        <v>0</v>
      </c>
      <c r="BO315" t="s">
        <v>3</v>
      </c>
      <c r="BP315">
        <v>0</v>
      </c>
      <c r="BQ315">
        <v>1</v>
      </c>
      <c r="BR315">
        <v>0</v>
      </c>
      <c r="BS315">
        <v>1</v>
      </c>
      <c r="BT315">
        <v>1</v>
      </c>
      <c r="BU315">
        <v>1</v>
      </c>
      <c r="BV315">
        <v>1</v>
      </c>
      <c r="BW315">
        <v>1</v>
      </c>
      <c r="BX315">
        <v>1</v>
      </c>
      <c r="BY315" t="s">
        <v>3</v>
      </c>
      <c r="BZ315">
        <v>70</v>
      </c>
      <c r="CA315">
        <v>10</v>
      </c>
      <c r="CB315" t="s">
        <v>3</v>
      </c>
      <c r="CE315">
        <v>0</v>
      </c>
      <c r="CF315">
        <v>0</v>
      </c>
      <c r="CG315">
        <v>0</v>
      </c>
      <c r="CM315">
        <v>0</v>
      </c>
      <c r="CN315" t="s">
        <v>3</v>
      </c>
      <c r="CO315">
        <v>0</v>
      </c>
      <c r="CP315">
        <f t="shared" si="273"/>
        <v>2075.1800000000003</v>
      </c>
      <c r="CQ315">
        <f t="shared" si="274"/>
        <v>1.26</v>
      </c>
      <c r="CR315">
        <f>(((((ET315*2))*BB315-((EU315*2))*BS315)+AE315*BS315)*AV315)</f>
        <v>3.58</v>
      </c>
      <c r="CS315">
        <f t="shared" si="275"/>
        <v>0.04</v>
      </c>
      <c r="CT315">
        <f t="shared" si="276"/>
        <v>2070.34</v>
      </c>
      <c r="CU315">
        <f t="shared" si="277"/>
        <v>0</v>
      </c>
      <c r="CV315">
        <f t="shared" si="278"/>
        <v>3.12</v>
      </c>
      <c r="CW315">
        <f t="shared" si="279"/>
        <v>0</v>
      </c>
      <c r="CX315">
        <f t="shared" si="280"/>
        <v>0</v>
      </c>
      <c r="CY315">
        <f t="shared" si="281"/>
        <v>1449.2380000000003</v>
      </c>
      <c r="CZ315">
        <f t="shared" si="282"/>
        <v>207.03400000000002</v>
      </c>
      <c r="DC315" t="s">
        <v>3</v>
      </c>
      <c r="DD315" t="s">
        <v>154</v>
      </c>
      <c r="DE315" t="s">
        <v>154</v>
      </c>
      <c r="DF315" t="s">
        <v>154</v>
      </c>
      <c r="DG315" t="s">
        <v>154</v>
      </c>
      <c r="DH315" t="s">
        <v>3</v>
      </c>
      <c r="DI315" t="s">
        <v>154</v>
      </c>
      <c r="DJ315" t="s">
        <v>154</v>
      </c>
      <c r="DK315" t="s">
        <v>3</v>
      </c>
      <c r="DL315" t="s">
        <v>3</v>
      </c>
      <c r="DM315" t="s">
        <v>3</v>
      </c>
      <c r="DN315">
        <v>0</v>
      </c>
      <c r="DO315">
        <v>0</v>
      </c>
      <c r="DP315">
        <v>1</v>
      </c>
      <c r="DQ315">
        <v>1</v>
      </c>
      <c r="DU315">
        <v>1013</v>
      </c>
      <c r="DV315" t="s">
        <v>245</v>
      </c>
      <c r="DW315" t="s">
        <v>245</v>
      </c>
      <c r="DX315">
        <v>1</v>
      </c>
      <c r="DZ315" t="s">
        <v>3</v>
      </c>
      <c r="EA315" t="s">
        <v>3</v>
      </c>
      <c r="EB315" t="s">
        <v>3</v>
      </c>
      <c r="EC315" t="s">
        <v>3</v>
      </c>
      <c r="EE315">
        <v>1441815344</v>
      </c>
      <c r="EF315">
        <v>1</v>
      </c>
      <c r="EG315" t="s">
        <v>21</v>
      </c>
      <c r="EH315">
        <v>0</v>
      </c>
      <c r="EI315" t="s">
        <v>3</v>
      </c>
      <c r="EJ315">
        <v>4</v>
      </c>
      <c r="EK315">
        <v>0</v>
      </c>
      <c r="EL315" t="s">
        <v>22</v>
      </c>
      <c r="EM315" t="s">
        <v>23</v>
      </c>
      <c r="EO315" t="s">
        <v>3</v>
      </c>
      <c r="EQ315">
        <v>1024</v>
      </c>
      <c r="ER315">
        <v>1037.5899999999999</v>
      </c>
      <c r="ES315">
        <v>0.63</v>
      </c>
      <c r="ET315">
        <v>1.79</v>
      </c>
      <c r="EU315">
        <v>0.02</v>
      </c>
      <c r="EV315">
        <v>1035.17</v>
      </c>
      <c r="EW315">
        <v>1.56</v>
      </c>
      <c r="EX315">
        <v>0</v>
      </c>
      <c r="EY315">
        <v>0</v>
      </c>
      <c r="FQ315">
        <v>0</v>
      </c>
      <c r="FR315">
        <f t="shared" si="283"/>
        <v>0</v>
      </c>
      <c r="FS315">
        <v>0</v>
      </c>
      <c r="FX315">
        <v>70</v>
      </c>
      <c r="FY315">
        <v>10</v>
      </c>
      <c r="GA315" t="s">
        <v>3</v>
      </c>
      <c r="GD315">
        <v>0</v>
      </c>
      <c r="GF315">
        <v>1684339458</v>
      </c>
      <c r="GG315">
        <v>2</v>
      </c>
      <c r="GH315">
        <v>1</v>
      </c>
      <c r="GI315">
        <v>-2</v>
      </c>
      <c r="GJ315">
        <v>0</v>
      </c>
      <c r="GK315">
        <f>ROUND(R315*(R12)/100,2)</f>
        <v>0.04</v>
      </c>
      <c r="GL315">
        <f t="shared" si="284"/>
        <v>0</v>
      </c>
      <c r="GM315">
        <f t="shared" si="285"/>
        <v>3731.49</v>
      </c>
      <c r="GN315">
        <f t="shared" si="286"/>
        <v>0</v>
      </c>
      <c r="GO315">
        <f t="shared" si="287"/>
        <v>0</v>
      </c>
      <c r="GP315">
        <f t="shared" si="288"/>
        <v>3731.49</v>
      </c>
      <c r="GR315">
        <v>0</v>
      </c>
      <c r="GS315">
        <v>3</v>
      </c>
      <c r="GT315">
        <v>0</v>
      </c>
      <c r="GU315" t="s">
        <v>3</v>
      </c>
      <c r="GV315">
        <f t="shared" si="289"/>
        <v>0</v>
      </c>
      <c r="GW315">
        <v>1</v>
      </c>
      <c r="GX315">
        <f t="shared" si="290"/>
        <v>0</v>
      </c>
      <c r="HA315">
        <v>0</v>
      </c>
      <c r="HB315">
        <v>0</v>
      </c>
      <c r="HC315">
        <f t="shared" si="291"/>
        <v>0</v>
      </c>
      <c r="HE315" t="s">
        <v>3</v>
      </c>
      <c r="HF315" t="s">
        <v>3</v>
      </c>
      <c r="HM315" t="s">
        <v>3</v>
      </c>
      <c r="HN315" t="s">
        <v>3</v>
      </c>
      <c r="HO315" t="s">
        <v>3</v>
      </c>
      <c r="HP315" t="s">
        <v>3</v>
      </c>
      <c r="HQ315" t="s">
        <v>3</v>
      </c>
      <c r="IK315">
        <v>0</v>
      </c>
    </row>
    <row r="316" spans="1:245" x14ac:dyDescent="0.2">
      <c r="A316">
        <v>17</v>
      </c>
      <c r="B316">
        <v>1</v>
      </c>
      <c r="C316">
        <f>ROW(SmtRes!A121)</f>
        <v>121</v>
      </c>
      <c r="D316">
        <f>ROW(EtalonRes!A254)</f>
        <v>254</v>
      </c>
      <c r="E316" t="s">
        <v>3</v>
      </c>
      <c r="F316" t="s">
        <v>306</v>
      </c>
      <c r="G316" t="s">
        <v>307</v>
      </c>
      <c r="H316" t="s">
        <v>245</v>
      </c>
      <c r="I316">
        <v>1</v>
      </c>
      <c r="J316">
        <v>0</v>
      </c>
      <c r="K316">
        <v>1</v>
      </c>
      <c r="O316">
        <f t="shared" si="259"/>
        <v>28401.360000000001</v>
      </c>
      <c r="P316">
        <f t="shared" si="260"/>
        <v>18.88</v>
      </c>
      <c r="Q316">
        <f t="shared" si="261"/>
        <v>12705.72</v>
      </c>
      <c r="R316">
        <f t="shared" si="262"/>
        <v>8031.24</v>
      </c>
      <c r="S316">
        <f t="shared" si="263"/>
        <v>15676.76</v>
      </c>
      <c r="T316">
        <f t="shared" si="264"/>
        <v>0</v>
      </c>
      <c r="U316">
        <f t="shared" si="265"/>
        <v>25.76</v>
      </c>
      <c r="V316">
        <f t="shared" si="266"/>
        <v>0</v>
      </c>
      <c r="W316">
        <f t="shared" si="267"/>
        <v>0</v>
      </c>
      <c r="X316">
        <f t="shared" si="268"/>
        <v>10973.73</v>
      </c>
      <c r="Y316">
        <f t="shared" si="269"/>
        <v>1567.68</v>
      </c>
      <c r="AA316">
        <v>-1</v>
      </c>
      <c r="AB316">
        <f t="shared" si="270"/>
        <v>28401.360000000001</v>
      </c>
      <c r="AC316">
        <f>ROUND(((ES316*4)),6)</f>
        <v>18.88</v>
      </c>
      <c r="AD316">
        <f>ROUND(((((ET316*4))-((EU316*4)))+AE316),6)</f>
        <v>12705.72</v>
      </c>
      <c r="AE316">
        <f>ROUND(((EU316*4)),6)</f>
        <v>8031.24</v>
      </c>
      <c r="AF316">
        <f>ROUND(((EV316*4)),6)</f>
        <v>15676.76</v>
      </c>
      <c r="AG316">
        <f t="shared" si="271"/>
        <v>0</v>
      </c>
      <c r="AH316">
        <f>((EW316*4))</f>
        <v>25.76</v>
      </c>
      <c r="AI316">
        <f>((EX316*4))</f>
        <v>0</v>
      </c>
      <c r="AJ316">
        <f t="shared" si="272"/>
        <v>0</v>
      </c>
      <c r="AK316">
        <v>7100.34</v>
      </c>
      <c r="AL316">
        <v>4.72</v>
      </c>
      <c r="AM316">
        <v>3176.43</v>
      </c>
      <c r="AN316">
        <v>2007.81</v>
      </c>
      <c r="AO316">
        <v>3919.19</v>
      </c>
      <c r="AP316">
        <v>0</v>
      </c>
      <c r="AQ316">
        <v>6.44</v>
      </c>
      <c r="AR316">
        <v>0</v>
      </c>
      <c r="AS316">
        <v>0</v>
      </c>
      <c r="AT316">
        <v>70</v>
      </c>
      <c r="AU316">
        <v>10</v>
      </c>
      <c r="AV316">
        <v>1</v>
      </c>
      <c r="AW316">
        <v>1</v>
      </c>
      <c r="AZ316">
        <v>1</v>
      </c>
      <c r="BA316">
        <v>1</v>
      </c>
      <c r="BB316">
        <v>1</v>
      </c>
      <c r="BC316">
        <v>1</v>
      </c>
      <c r="BD316" t="s">
        <v>3</v>
      </c>
      <c r="BE316" t="s">
        <v>3</v>
      </c>
      <c r="BF316" t="s">
        <v>3</v>
      </c>
      <c r="BG316" t="s">
        <v>3</v>
      </c>
      <c r="BH316">
        <v>0</v>
      </c>
      <c r="BI316">
        <v>4</v>
      </c>
      <c r="BJ316" t="s">
        <v>308</v>
      </c>
      <c r="BM316">
        <v>0</v>
      </c>
      <c r="BN316">
        <v>0</v>
      </c>
      <c r="BO316" t="s">
        <v>3</v>
      </c>
      <c r="BP316">
        <v>0</v>
      </c>
      <c r="BQ316">
        <v>1</v>
      </c>
      <c r="BR316">
        <v>0</v>
      </c>
      <c r="BS316">
        <v>1</v>
      </c>
      <c r="BT316">
        <v>1</v>
      </c>
      <c r="BU316">
        <v>1</v>
      </c>
      <c r="BV316">
        <v>1</v>
      </c>
      <c r="BW316">
        <v>1</v>
      </c>
      <c r="BX316">
        <v>1</v>
      </c>
      <c r="BY316" t="s">
        <v>3</v>
      </c>
      <c r="BZ316">
        <v>70</v>
      </c>
      <c r="CA316">
        <v>10</v>
      </c>
      <c r="CB316" t="s">
        <v>3</v>
      </c>
      <c r="CE316">
        <v>0</v>
      </c>
      <c r="CF316">
        <v>0</v>
      </c>
      <c r="CG316">
        <v>0</v>
      </c>
      <c r="CM316">
        <v>0</v>
      </c>
      <c r="CN316" t="s">
        <v>3</v>
      </c>
      <c r="CO316">
        <v>0</v>
      </c>
      <c r="CP316">
        <f t="shared" si="273"/>
        <v>28401.360000000001</v>
      </c>
      <c r="CQ316">
        <f t="shared" si="274"/>
        <v>18.88</v>
      </c>
      <c r="CR316">
        <f>(((((ET316*4))*BB316-((EU316*4))*BS316)+AE316*BS316)*AV316)</f>
        <v>12705.72</v>
      </c>
      <c r="CS316">
        <f t="shared" si="275"/>
        <v>8031.24</v>
      </c>
      <c r="CT316">
        <f t="shared" si="276"/>
        <v>15676.76</v>
      </c>
      <c r="CU316">
        <f t="shared" si="277"/>
        <v>0</v>
      </c>
      <c r="CV316">
        <f t="shared" si="278"/>
        <v>25.76</v>
      </c>
      <c r="CW316">
        <f t="shared" si="279"/>
        <v>0</v>
      </c>
      <c r="CX316">
        <f t="shared" si="280"/>
        <v>0</v>
      </c>
      <c r="CY316">
        <f t="shared" si="281"/>
        <v>10973.732</v>
      </c>
      <c r="CZ316">
        <f t="shared" si="282"/>
        <v>1567.6760000000002</v>
      </c>
      <c r="DC316" t="s">
        <v>3</v>
      </c>
      <c r="DD316" t="s">
        <v>66</v>
      </c>
      <c r="DE316" t="s">
        <v>66</v>
      </c>
      <c r="DF316" t="s">
        <v>66</v>
      </c>
      <c r="DG316" t="s">
        <v>66</v>
      </c>
      <c r="DH316" t="s">
        <v>3</v>
      </c>
      <c r="DI316" t="s">
        <v>66</v>
      </c>
      <c r="DJ316" t="s">
        <v>66</v>
      </c>
      <c r="DK316" t="s">
        <v>3</v>
      </c>
      <c r="DL316" t="s">
        <v>3</v>
      </c>
      <c r="DM316" t="s">
        <v>3</v>
      </c>
      <c r="DN316">
        <v>0</v>
      </c>
      <c r="DO316">
        <v>0</v>
      </c>
      <c r="DP316">
        <v>1</v>
      </c>
      <c r="DQ316">
        <v>1</v>
      </c>
      <c r="DU316">
        <v>1013</v>
      </c>
      <c r="DV316" t="s">
        <v>245</v>
      </c>
      <c r="DW316" t="s">
        <v>245</v>
      </c>
      <c r="DX316">
        <v>1</v>
      </c>
      <c r="DZ316" t="s">
        <v>3</v>
      </c>
      <c r="EA316" t="s">
        <v>3</v>
      </c>
      <c r="EB316" t="s">
        <v>3</v>
      </c>
      <c r="EC316" t="s">
        <v>3</v>
      </c>
      <c r="EE316">
        <v>1441815344</v>
      </c>
      <c r="EF316">
        <v>1</v>
      </c>
      <c r="EG316" t="s">
        <v>21</v>
      </c>
      <c r="EH316">
        <v>0</v>
      </c>
      <c r="EI316" t="s">
        <v>3</v>
      </c>
      <c r="EJ316">
        <v>4</v>
      </c>
      <c r="EK316">
        <v>0</v>
      </c>
      <c r="EL316" t="s">
        <v>22</v>
      </c>
      <c r="EM316" t="s">
        <v>23</v>
      </c>
      <c r="EO316" t="s">
        <v>3</v>
      </c>
      <c r="EQ316">
        <v>1311744</v>
      </c>
      <c r="ER316">
        <v>7100.34</v>
      </c>
      <c r="ES316">
        <v>4.72</v>
      </c>
      <c r="ET316">
        <v>3176.43</v>
      </c>
      <c r="EU316">
        <v>2007.81</v>
      </c>
      <c r="EV316">
        <v>3919.19</v>
      </c>
      <c r="EW316">
        <v>6.44</v>
      </c>
      <c r="EX316">
        <v>0</v>
      </c>
      <c r="EY316">
        <v>0</v>
      </c>
      <c r="FQ316">
        <v>0</v>
      </c>
      <c r="FR316">
        <f t="shared" si="283"/>
        <v>0</v>
      </c>
      <c r="FS316">
        <v>0</v>
      </c>
      <c r="FX316">
        <v>70</v>
      </c>
      <c r="FY316">
        <v>10</v>
      </c>
      <c r="GA316" t="s">
        <v>3</v>
      </c>
      <c r="GD316">
        <v>0</v>
      </c>
      <c r="GF316">
        <v>438330013</v>
      </c>
      <c r="GG316">
        <v>2</v>
      </c>
      <c r="GH316">
        <v>1</v>
      </c>
      <c r="GI316">
        <v>-2</v>
      </c>
      <c r="GJ316">
        <v>0</v>
      </c>
      <c r="GK316">
        <f>ROUND(R316*(R12)/100,2)</f>
        <v>8673.74</v>
      </c>
      <c r="GL316">
        <f t="shared" si="284"/>
        <v>0</v>
      </c>
      <c r="GM316">
        <f t="shared" si="285"/>
        <v>49616.51</v>
      </c>
      <c r="GN316">
        <f t="shared" si="286"/>
        <v>0</v>
      </c>
      <c r="GO316">
        <f t="shared" si="287"/>
        <v>0</v>
      </c>
      <c r="GP316">
        <f t="shared" si="288"/>
        <v>49616.51</v>
      </c>
      <c r="GR316">
        <v>0</v>
      </c>
      <c r="GS316">
        <v>3</v>
      </c>
      <c r="GT316">
        <v>0</v>
      </c>
      <c r="GU316" t="s">
        <v>3</v>
      </c>
      <c r="GV316">
        <f t="shared" si="289"/>
        <v>0</v>
      </c>
      <c r="GW316">
        <v>1</v>
      </c>
      <c r="GX316">
        <f t="shared" si="290"/>
        <v>0</v>
      </c>
      <c r="HA316">
        <v>0</v>
      </c>
      <c r="HB316">
        <v>0</v>
      </c>
      <c r="HC316">
        <f t="shared" si="291"/>
        <v>0</v>
      </c>
      <c r="HE316" t="s">
        <v>3</v>
      </c>
      <c r="HF316" t="s">
        <v>3</v>
      </c>
      <c r="HM316" t="s">
        <v>3</v>
      </c>
      <c r="HN316" t="s">
        <v>3</v>
      </c>
      <c r="HO316" t="s">
        <v>3</v>
      </c>
      <c r="HP316" t="s">
        <v>3</v>
      </c>
      <c r="HQ316" t="s">
        <v>3</v>
      </c>
      <c r="IK316">
        <v>0</v>
      </c>
    </row>
    <row r="317" spans="1:245" x14ac:dyDescent="0.2">
      <c r="A317">
        <v>17</v>
      </c>
      <c r="B317">
        <v>1</v>
      </c>
      <c r="C317">
        <f>ROW(SmtRes!A135)</f>
        <v>135</v>
      </c>
      <c r="D317">
        <f>ROW(EtalonRes!A268)</f>
        <v>268</v>
      </c>
      <c r="E317" t="s">
        <v>3</v>
      </c>
      <c r="F317" t="s">
        <v>289</v>
      </c>
      <c r="G317" t="s">
        <v>309</v>
      </c>
      <c r="H317" t="s">
        <v>245</v>
      </c>
      <c r="I317">
        <v>1</v>
      </c>
      <c r="J317">
        <v>0</v>
      </c>
      <c r="K317">
        <v>1</v>
      </c>
      <c r="O317">
        <f t="shared" si="259"/>
        <v>58964.81</v>
      </c>
      <c r="P317">
        <f t="shared" si="260"/>
        <v>3224.09</v>
      </c>
      <c r="Q317">
        <f t="shared" si="261"/>
        <v>0</v>
      </c>
      <c r="R317">
        <f t="shared" si="262"/>
        <v>0</v>
      </c>
      <c r="S317">
        <f t="shared" si="263"/>
        <v>55740.72</v>
      </c>
      <c r="T317">
        <f t="shared" si="264"/>
        <v>0</v>
      </c>
      <c r="U317">
        <f t="shared" si="265"/>
        <v>84</v>
      </c>
      <c r="V317">
        <f t="shared" si="266"/>
        <v>0</v>
      </c>
      <c r="W317">
        <f t="shared" si="267"/>
        <v>0</v>
      </c>
      <c r="X317">
        <f t="shared" si="268"/>
        <v>39018.5</v>
      </c>
      <c r="Y317">
        <f t="shared" si="269"/>
        <v>5574.07</v>
      </c>
      <c r="AA317">
        <v>-1</v>
      </c>
      <c r="AB317">
        <f t="shared" si="270"/>
        <v>58964.81</v>
      </c>
      <c r="AC317">
        <f>ROUND((ES317),6)</f>
        <v>3224.09</v>
      </c>
      <c r="AD317">
        <f>ROUND((((ET317)-(EU317))+AE317),6)</f>
        <v>0</v>
      </c>
      <c r="AE317">
        <f>ROUND((EU317),6)</f>
        <v>0</v>
      </c>
      <c r="AF317">
        <f>ROUND((EV317),6)</f>
        <v>55740.72</v>
      </c>
      <c r="AG317">
        <f t="shared" si="271"/>
        <v>0</v>
      </c>
      <c r="AH317">
        <f>(EW317)</f>
        <v>84</v>
      </c>
      <c r="AI317">
        <f>(EX317)</f>
        <v>0</v>
      </c>
      <c r="AJ317">
        <f t="shared" si="272"/>
        <v>0</v>
      </c>
      <c r="AK317">
        <v>58964.81</v>
      </c>
      <c r="AL317">
        <v>3224.09</v>
      </c>
      <c r="AM317">
        <v>0</v>
      </c>
      <c r="AN317">
        <v>0</v>
      </c>
      <c r="AO317">
        <v>55740.72</v>
      </c>
      <c r="AP317">
        <v>0</v>
      </c>
      <c r="AQ317">
        <v>84</v>
      </c>
      <c r="AR317">
        <v>0</v>
      </c>
      <c r="AS317">
        <v>0</v>
      </c>
      <c r="AT317">
        <v>70</v>
      </c>
      <c r="AU317">
        <v>10</v>
      </c>
      <c r="AV317">
        <v>1</v>
      </c>
      <c r="AW317">
        <v>1</v>
      </c>
      <c r="AZ317">
        <v>1</v>
      </c>
      <c r="BA317">
        <v>1</v>
      </c>
      <c r="BB317">
        <v>1</v>
      </c>
      <c r="BC317">
        <v>1</v>
      </c>
      <c r="BD317" t="s">
        <v>3</v>
      </c>
      <c r="BE317" t="s">
        <v>3</v>
      </c>
      <c r="BF317" t="s">
        <v>3</v>
      </c>
      <c r="BG317" t="s">
        <v>3</v>
      </c>
      <c r="BH317">
        <v>0</v>
      </c>
      <c r="BI317">
        <v>4</v>
      </c>
      <c r="BJ317" t="s">
        <v>291</v>
      </c>
      <c r="BM317">
        <v>0</v>
      </c>
      <c r="BN317">
        <v>0</v>
      </c>
      <c r="BO317" t="s">
        <v>3</v>
      </c>
      <c r="BP317">
        <v>0</v>
      </c>
      <c r="BQ317">
        <v>1</v>
      </c>
      <c r="BR317">
        <v>0</v>
      </c>
      <c r="BS317">
        <v>1</v>
      </c>
      <c r="BT317">
        <v>1</v>
      </c>
      <c r="BU317">
        <v>1</v>
      </c>
      <c r="BV317">
        <v>1</v>
      </c>
      <c r="BW317">
        <v>1</v>
      </c>
      <c r="BX317">
        <v>1</v>
      </c>
      <c r="BY317" t="s">
        <v>3</v>
      </c>
      <c r="BZ317">
        <v>70</v>
      </c>
      <c r="CA317">
        <v>10</v>
      </c>
      <c r="CB317" t="s">
        <v>3</v>
      </c>
      <c r="CE317">
        <v>0</v>
      </c>
      <c r="CF317">
        <v>0</v>
      </c>
      <c r="CG317">
        <v>0</v>
      </c>
      <c r="CM317">
        <v>0</v>
      </c>
      <c r="CN317" t="s">
        <v>3</v>
      </c>
      <c r="CO317">
        <v>0</v>
      </c>
      <c r="CP317">
        <f t="shared" si="273"/>
        <v>58964.81</v>
      </c>
      <c r="CQ317">
        <f t="shared" si="274"/>
        <v>3224.09</v>
      </c>
      <c r="CR317">
        <f>((((ET317)*BB317-(EU317)*BS317)+AE317*BS317)*AV317)</f>
        <v>0</v>
      </c>
      <c r="CS317">
        <f t="shared" si="275"/>
        <v>0</v>
      </c>
      <c r="CT317">
        <f t="shared" si="276"/>
        <v>55740.72</v>
      </c>
      <c r="CU317">
        <f t="shared" si="277"/>
        <v>0</v>
      </c>
      <c r="CV317">
        <f t="shared" si="278"/>
        <v>84</v>
      </c>
      <c r="CW317">
        <f t="shared" si="279"/>
        <v>0</v>
      </c>
      <c r="CX317">
        <f t="shared" si="280"/>
        <v>0</v>
      </c>
      <c r="CY317">
        <f t="shared" si="281"/>
        <v>39018.504000000001</v>
      </c>
      <c r="CZ317">
        <f t="shared" si="282"/>
        <v>5574.0719999999992</v>
      </c>
      <c r="DC317" t="s">
        <v>3</v>
      </c>
      <c r="DD317" t="s">
        <v>3</v>
      </c>
      <c r="DE317" t="s">
        <v>3</v>
      </c>
      <c r="DF317" t="s">
        <v>3</v>
      </c>
      <c r="DG317" t="s">
        <v>3</v>
      </c>
      <c r="DH317" t="s">
        <v>3</v>
      </c>
      <c r="DI317" t="s">
        <v>3</v>
      </c>
      <c r="DJ317" t="s">
        <v>3</v>
      </c>
      <c r="DK317" t="s">
        <v>3</v>
      </c>
      <c r="DL317" t="s">
        <v>3</v>
      </c>
      <c r="DM317" t="s">
        <v>3</v>
      </c>
      <c r="DN317">
        <v>0</v>
      </c>
      <c r="DO317">
        <v>0</v>
      </c>
      <c r="DP317">
        <v>1</v>
      </c>
      <c r="DQ317">
        <v>1</v>
      </c>
      <c r="DU317">
        <v>1013</v>
      </c>
      <c r="DV317" t="s">
        <v>245</v>
      </c>
      <c r="DW317" t="s">
        <v>245</v>
      </c>
      <c r="DX317">
        <v>1</v>
      </c>
      <c r="DZ317" t="s">
        <v>3</v>
      </c>
      <c r="EA317" t="s">
        <v>3</v>
      </c>
      <c r="EB317" t="s">
        <v>3</v>
      </c>
      <c r="EC317" t="s">
        <v>3</v>
      </c>
      <c r="EE317">
        <v>1441815344</v>
      </c>
      <c r="EF317">
        <v>1</v>
      </c>
      <c r="EG317" t="s">
        <v>21</v>
      </c>
      <c r="EH317">
        <v>0</v>
      </c>
      <c r="EI317" t="s">
        <v>3</v>
      </c>
      <c r="EJ317">
        <v>4</v>
      </c>
      <c r="EK317">
        <v>0</v>
      </c>
      <c r="EL317" t="s">
        <v>22</v>
      </c>
      <c r="EM317" t="s">
        <v>23</v>
      </c>
      <c r="EO317" t="s">
        <v>3</v>
      </c>
      <c r="EQ317">
        <v>1024</v>
      </c>
      <c r="ER317">
        <v>58964.81</v>
      </c>
      <c r="ES317">
        <v>3224.09</v>
      </c>
      <c r="ET317">
        <v>0</v>
      </c>
      <c r="EU317">
        <v>0</v>
      </c>
      <c r="EV317">
        <v>55740.72</v>
      </c>
      <c r="EW317">
        <v>84</v>
      </c>
      <c r="EX317">
        <v>0</v>
      </c>
      <c r="EY317">
        <v>0</v>
      </c>
      <c r="FQ317">
        <v>0</v>
      </c>
      <c r="FR317">
        <f t="shared" si="283"/>
        <v>0</v>
      </c>
      <c r="FS317">
        <v>0</v>
      </c>
      <c r="FX317">
        <v>70</v>
      </c>
      <c r="FY317">
        <v>10</v>
      </c>
      <c r="GA317" t="s">
        <v>3</v>
      </c>
      <c r="GD317">
        <v>0</v>
      </c>
      <c r="GF317">
        <v>1472041036</v>
      </c>
      <c r="GG317">
        <v>2</v>
      </c>
      <c r="GH317">
        <v>1</v>
      </c>
      <c r="GI317">
        <v>-2</v>
      </c>
      <c r="GJ317">
        <v>0</v>
      </c>
      <c r="GK317">
        <f>ROUND(R317*(R12)/100,2)</f>
        <v>0</v>
      </c>
      <c r="GL317">
        <f t="shared" si="284"/>
        <v>0</v>
      </c>
      <c r="GM317">
        <f t="shared" si="285"/>
        <v>103557.38</v>
      </c>
      <c r="GN317">
        <f t="shared" si="286"/>
        <v>0</v>
      </c>
      <c r="GO317">
        <f t="shared" si="287"/>
        <v>0</v>
      </c>
      <c r="GP317">
        <f t="shared" si="288"/>
        <v>103557.38</v>
      </c>
      <c r="GR317">
        <v>0</v>
      </c>
      <c r="GS317">
        <v>3</v>
      </c>
      <c r="GT317">
        <v>0</v>
      </c>
      <c r="GU317" t="s">
        <v>3</v>
      </c>
      <c r="GV317">
        <f t="shared" si="289"/>
        <v>0</v>
      </c>
      <c r="GW317">
        <v>1</v>
      </c>
      <c r="GX317">
        <f t="shared" si="290"/>
        <v>0</v>
      </c>
      <c r="HA317">
        <v>0</v>
      </c>
      <c r="HB317">
        <v>0</v>
      </c>
      <c r="HC317">
        <f t="shared" si="291"/>
        <v>0</v>
      </c>
      <c r="HE317" t="s">
        <v>3</v>
      </c>
      <c r="HF317" t="s">
        <v>3</v>
      </c>
      <c r="HM317" t="s">
        <v>3</v>
      </c>
      <c r="HN317" t="s">
        <v>3</v>
      </c>
      <c r="HO317" t="s">
        <v>3</v>
      </c>
      <c r="HP317" t="s">
        <v>3</v>
      </c>
      <c r="HQ317" t="s">
        <v>3</v>
      </c>
      <c r="IK317">
        <v>0</v>
      </c>
    </row>
    <row r="318" spans="1:245" x14ac:dyDescent="0.2">
      <c r="A318">
        <v>17</v>
      </c>
      <c r="B318">
        <v>1</v>
      </c>
      <c r="C318">
        <f>ROW(SmtRes!A138)</f>
        <v>138</v>
      </c>
      <c r="D318">
        <f>ROW(EtalonRes!A271)</f>
        <v>271</v>
      </c>
      <c r="E318" t="s">
        <v>310</v>
      </c>
      <c r="F318" t="s">
        <v>293</v>
      </c>
      <c r="G318" t="s">
        <v>294</v>
      </c>
      <c r="H318" t="s">
        <v>245</v>
      </c>
      <c r="I318">
        <v>1</v>
      </c>
      <c r="J318">
        <v>0</v>
      </c>
      <c r="K318">
        <v>1</v>
      </c>
      <c r="O318">
        <f t="shared" si="259"/>
        <v>4191</v>
      </c>
      <c r="P318">
        <f t="shared" si="260"/>
        <v>20.16</v>
      </c>
      <c r="Q318">
        <f t="shared" si="261"/>
        <v>3.58</v>
      </c>
      <c r="R318">
        <f t="shared" si="262"/>
        <v>0.04</v>
      </c>
      <c r="S318">
        <f t="shared" si="263"/>
        <v>4167.26</v>
      </c>
      <c r="T318">
        <f t="shared" si="264"/>
        <v>0</v>
      </c>
      <c r="U318">
        <f t="shared" si="265"/>
        <v>6.28</v>
      </c>
      <c r="V318">
        <f t="shared" si="266"/>
        <v>0</v>
      </c>
      <c r="W318">
        <f t="shared" si="267"/>
        <v>0</v>
      </c>
      <c r="X318">
        <f t="shared" si="268"/>
        <v>2917.08</v>
      </c>
      <c r="Y318">
        <f t="shared" si="269"/>
        <v>416.73</v>
      </c>
      <c r="AA318">
        <v>1473070128</v>
      </c>
      <c r="AB318">
        <f t="shared" si="270"/>
        <v>4191</v>
      </c>
      <c r="AC318">
        <f>ROUND(((ES318*2)),6)</f>
        <v>20.16</v>
      </c>
      <c r="AD318">
        <f>ROUND(((((ET318*2))-((EU318*2)))+AE318),6)</f>
        <v>3.58</v>
      </c>
      <c r="AE318">
        <f>ROUND(((EU318*2)),6)</f>
        <v>0.04</v>
      </c>
      <c r="AF318">
        <f>ROUND(((EV318*2)),6)</f>
        <v>4167.26</v>
      </c>
      <c r="AG318">
        <f t="shared" si="271"/>
        <v>0</v>
      </c>
      <c r="AH318">
        <f>((EW318*2))</f>
        <v>6.28</v>
      </c>
      <c r="AI318">
        <f>((EX318*2))</f>
        <v>0</v>
      </c>
      <c r="AJ318">
        <f t="shared" si="272"/>
        <v>0</v>
      </c>
      <c r="AK318">
        <v>2095.5</v>
      </c>
      <c r="AL318">
        <v>10.08</v>
      </c>
      <c r="AM318">
        <v>1.79</v>
      </c>
      <c r="AN318">
        <v>0.02</v>
      </c>
      <c r="AO318">
        <v>2083.63</v>
      </c>
      <c r="AP318">
        <v>0</v>
      </c>
      <c r="AQ318">
        <v>3.14</v>
      </c>
      <c r="AR318">
        <v>0</v>
      </c>
      <c r="AS318">
        <v>0</v>
      </c>
      <c r="AT318">
        <v>70</v>
      </c>
      <c r="AU318">
        <v>10</v>
      </c>
      <c r="AV318">
        <v>1</v>
      </c>
      <c r="AW318">
        <v>1</v>
      </c>
      <c r="AZ318">
        <v>1</v>
      </c>
      <c r="BA318">
        <v>1</v>
      </c>
      <c r="BB318">
        <v>1</v>
      </c>
      <c r="BC318">
        <v>1</v>
      </c>
      <c r="BD318" t="s">
        <v>3</v>
      </c>
      <c r="BE318" t="s">
        <v>3</v>
      </c>
      <c r="BF318" t="s">
        <v>3</v>
      </c>
      <c r="BG318" t="s">
        <v>3</v>
      </c>
      <c r="BH318">
        <v>0</v>
      </c>
      <c r="BI318">
        <v>4</v>
      </c>
      <c r="BJ318" t="s">
        <v>295</v>
      </c>
      <c r="BM318">
        <v>0</v>
      </c>
      <c r="BN318">
        <v>0</v>
      </c>
      <c r="BO318" t="s">
        <v>3</v>
      </c>
      <c r="BP318">
        <v>0</v>
      </c>
      <c r="BQ318">
        <v>1</v>
      </c>
      <c r="BR318">
        <v>0</v>
      </c>
      <c r="BS318">
        <v>1</v>
      </c>
      <c r="BT318">
        <v>1</v>
      </c>
      <c r="BU318">
        <v>1</v>
      </c>
      <c r="BV318">
        <v>1</v>
      </c>
      <c r="BW318">
        <v>1</v>
      </c>
      <c r="BX318">
        <v>1</v>
      </c>
      <c r="BY318" t="s">
        <v>3</v>
      </c>
      <c r="BZ318">
        <v>70</v>
      </c>
      <c r="CA318">
        <v>10</v>
      </c>
      <c r="CB318" t="s">
        <v>3</v>
      </c>
      <c r="CE318">
        <v>0</v>
      </c>
      <c r="CF318">
        <v>0</v>
      </c>
      <c r="CG318">
        <v>0</v>
      </c>
      <c r="CM318">
        <v>0</v>
      </c>
      <c r="CN318" t="s">
        <v>3</v>
      </c>
      <c r="CO318">
        <v>0</v>
      </c>
      <c r="CP318">
        <f t="shared" si="273"/>
        <v>4191</v>
      </c>
      <c r="CQ318">
        <f t="shared" si="274"/>
        <v>20.16</v>
      </c>
      <c r="CR318">
        <f>(((((ET318*2))*BB318-((EU318*2))*BS318)+AE318*BS318)*AV318)</f>
        <v>3.58</v>
      </c>
      <c r="CS318">
        <f t="shared" si="275"/>
        <v>0.04</v>
      </c>
      <c r="CT318">
        <f t="shared" si="276"/>
        <v>4167.26</v>
      </c>
      <c r="CU318">
        <f t="shared" si="277"/>
        <v>0</v>
      </c>
      <c r="CV318">
        <f t="shared" si="278"/>
        <v>6.28</v>
      </c>
      <c r="CW318">
        <f t="shared" si="279"/>
        <v>0</v>
      </c>
      <c r="CX318">
        <f t="shared" si="280"/>
        <v>0</v>
      </c>
      <c r="CY318">
        <f t="shared" si="281"/>
        <v>2917.0820000000003</v>
      </c>
      <c r="CZ318">
        <f t="shared" si="282"/>
        <v>416.72600000000006</v>
      </c>
      <c r="DC318" t="s">
        <v>3</v>
      </c>
      <c r="DD318" t="s">
        <v>154</v>
      </c>
      <c r="DE318" t="s">
        <v>154</v>
      </c>
      <c r="DF318" t="s">
        <v>154</v>
      </c>
      <c r="DG318" t="s">
        <v>154</v>
      </c>
      <c r="DH318" t="s">
        <v>3</v>
      </c>
      <c r="DI318" t="s">
        <v>154</v>
      </c>
      <c r="DJ318" t="s">
        <v>154</v>
      </c>
      <c r="DK318" t="s">
        <v>3</v>
      </c>
      <c r="DL318" t="s">
        <v>3</v>
      </c>
      <c r="DM318" t="s">
        <v>3</v>
      </c>
      <c r="DN318">
        <v>0</v>
      </c>
      <c r="DO318">
        <v>0</v>
      </c>
      <c r="DP318">
        <v>1</v>
      </c>
      <c r="DQ318">
        <v>1</v>
      </c>
      <c r="DU318">
        <v>1013</v>
      </c>
      <c r="DV318" t="s">
        <v>245</v>
      </c>
      <c r="DW318" t="s">
        <v>245</v>
      </c>
      <c r="DX318">
        <v>1</v>
      </c>
      <c r="DZ318" t="s">
        <v>3</v>
      </c>
      <c r="EA318" t="s">
        <v>3</v>
      </c>
      <c r="EB318" t="s">
        <v>3</v>
      </c>
      <c r="EC318" t="s">
        <v>3</v>
      </c>
      <c r="EE318">
        <v>1441815344</v>
      </c>
      <c r="EF318">
        <v>1</v>
      </c>
      <c r="EG318" t="s">
        <v>21</v>
      </c>
      <c r="EH318">
        <v>0</v>
      </c>
      <c r="EI318" t="s">
        <v>3</v>
      </c>
      <c r="EJ318">
        <v>4</v>
      </c>
      <c r="EK318">
        <v>0</v>
      </c>
      <c r="EL318" t="s">
        <v>22</v>
      </c>
      <c r="EM318" t="s">
        <v>23</v>
      </c>
      <c r="EO318" t="s">
        <v>3</v>
      </c>
      <c r="EQ318">
        <v>0</v>
      </c>
      <c r="ER318">
        <v>2095.5</v>
      </c>
      <c r="ES318">
        <v>10.08</v>
      </c>
      <c r="ET318">
        <v>1.79</v>
      </c>
      <c r="EU318">
        <v>0.02</v>
      </c>
      <c r="EV318">
        <v>2083.63</v>
      </c>
      <c r="EW318">
        <v>3.14</v>
      </c>
      <c r="EX318">
        <v>0</v>
      </c>
      <c r="EY318">
        <v>0</v>
      </c>
      <c r="FQ318">
        <v>0</v>
      </c>
      <c r="FR318">
        <f t="shared" si="283"/>
        <v>0</v>
      </c>
      <c r="FS318">
        <v>0</v>
      </c>
      <c r="FX318">
        <v>70</v>
      </c>
      <c r="FY318">
        <v>10</v>
      </c>
      <c r="GA318" t="s">
        <v>3</v>
      </c>
      <c r="GD318">
        <v>0</v>
      </c>
      <c r="GF318">
        <v>984652662</v>
      </c>
      <c r="GG318">
        <v>2</v>
      </c>
      <c r="GH318">
        <v>1</v>
      </c>
      <c r="GI318">
        <v>-2</v>
      </c>
      <c r="GJ318">
        <v>0</v>
      </c>
      <c r="GK318">
        <f>ROUND(R318*(R12)/100,2)</f>
        <v>0.04</v>
      </c>
      <c r="GL318">
        <f t="shared" si="284"/>
        <v>0</v>
      </c>
      <c r="GM318">
        <f t="shared" si="285"/>
        <v>7524.85</v>
      </c>
      <c r="GN318">
        <f t="shared" si="286"/>
        <v>0</v>
      </c>
      <c r="GO318">
        <f t="shared" si="287"/>
        <v>0</v>
      </c>
      <c r="GP318">
        <f t="shared" si="288"/>
        <v>7524.85</v>
      </c>
      <c r="GR318">
        <v>0</v>
      </c>
      <c r="GS318">
        <v>3</v>
      </c>
      <c r="GT318">
        <v>0</v>
      </c>
      <c r="GU318" t="s">
        <v>3</v>
      </c>
      <c r="GV318">
        <f t="shared" si="289"/>
        <v>0</v>
      </c>
      <c r="GW318">
        <v>1</v>
      </c>
      <c r="GX318">
        <f t="shared" si="290"/>
        <v>0</v>
      </c>
      <c r="HA318">
        <v>0</v>
      </c>
      <c r="HB318">
        <v>0</v>
      </c>
      <c r="HC318">
        <f t="shared" si="291"/>
        <v>0</v>
      </c>
      <c r="HE318" t="s">
        <v>3</v>
      </c>
      <c r="HF318" t="s">
        <v>3</v>
      </c>
      <c r="HM318" t="s">
        <v>3</v>
      </c>
      <c r="HN318" t="s">
        <v>3</v>
      </c>
      <c r="HO318" t="s">
        <v>3</v>
      </c>
      <c r="HP318" t="s">
        <v>3</v>
      </c>
      <c r="HQ318" t="s">
        <v>3</v>
      </c>
      <c r="IK318">
        <v>0</v>
      </c>
    </row>
    <row r="319" spans="1:245" x14ac:dyDescent="0.2">
      <c r="A319">
        <v>17</v>
      </c>
      <c r="B319">
        <v>1</v>
      </c>
      <c r="C319">
        <f>ROW(SmtRes!A141)</f>
        <v>141</v>
      </c>
      <c r="D319">
        <f>ROW(EtalonRes!A274)</f>
        <v>274</v>
      </c>
      <c r="E319" t="s">
        <v>3</v>
      </c>
      <c r="F319" t="s">
        <v>296</v>
      </c>
      <c r="G319" t="s">
        <v>297</v>
      </c>
      <c r="H319" t="s">
        <v>245</v>
      </c>
      <c r="I319">
        <v>1</v>
      </c>
      <c r="J319">
        <v>0</v>
      </c>
      <c r="K319">
        <v>1</v>
      </c>
      <c r="O319">
        <f t="shared" si="259"/>
        <v>2075.1799999999998</v>
      </c>
      <c r="P319">
        <f t="shared" si="260"/>
        <v>1.26</v>
      </c>
      <c r="Q319">
        <f t="shared" si="261"/>
        <v>3.58</v>
      </c>
      <c r="R319">
        <f t="shared" si="262"/>
        <v>0.04</v>
      </c>
      <c r="S319">
        <f t="shared" si="263"/>
        <v>2070.34</v>
      </c>
      <c r="T319">
        <f t="shared" si="264"/>
        <v>0</v>
      </c>
      <c r="U319">
        <f t="shared" si="265"/>
        <v>3.12</v>
      </c>
      <c r="V319">
        <f t="shared" si="266"/>
        <v>0</v>
      </c>
      <c r="W319">
        <f t="shared" si="267"/>
        <v>0</v>
      </c>
      <c r="X319">
        <f t="shared" si="268"/>
        <v>1449.24</v>
      </c>
      <c r="Y319">
        <f t="shared" si="269"/>
        <v>207.03</v>
      </c>
      <c r="AA319">
        <v>-1</v>
      </c>
      <c r="AB319">
        <f t="shared" si="270"/>
        <v>2075.1799999999998</v>
      </c>
      <c r="AC319">
        <f>ROUND(((ES319*2)),6)</f>
        <v>1.26</v>
      </c>
      <c r="AD319">
        <f>ROUND(((((ET319*2))-((EU319*2)))+AE319),6)</f>
        <v>3.58</v>
      </c>
      <c r="AE319">
        <f>ROUND(((EU319*2)),6)</f>
        <v>0.04</v>
      </c>
      <c r="AF319">
        <f>ROUND(((EV319*2)),6)</f>
        <v>2070.34</v>
      </c>
      <c r="AG319">
        <f t="shared" si="271"/>
        <v>0</v>
      </c>
      <c r="AH319">
        <f>((EW319*2))</f>
        <v>3.12</v>
      </c>
      <c r="AI319">
        <f>((EX319*2))</f>
        <v>0</v>
      </c>
      <c r="AJ319">
        <f t="shared" si="272"/>
        <v>0</v>
      </c>
      <c r="AK319">
        <v>1037.5899999999999</v>
      </c>
      <c r="AL319">
        <v>0.63</v>
      </c>
      <c r="AM319">
        <v>1.79</v>
      </c>
      <c r="AN319">
        <v>0.02</v>
      </c>
      <c r="AO319">
        <v>1035.17</v>
      </c>
      <c r="AP319">
        <v>0</v>
      </c>
      <c r="AQ319">
        <v>1.56</v>
      </c>
      <c r="AR319">
        <v>0</v>
      </c>
      <c r="AS319">
        <v>0</v>
      </c>
      <c r="AT319">
        <v>70</v>
      </c>
      <c r="AU319">
        <v>10</v>
      </c>
      <c r="AV319">
        <v>1</v>
      </c>
      <c r="AW319">
        <v>1</v>
      </c>
      <c r="AZ319">
        <v>1</v>
      </c>
      <c r="BA319">
        <v>1</v>
      </c>
      <c r="BB319">
        <v>1</v>
      </c>
      <c r="BC319">
        <v>1</v>
      </c>
      <c r="BD319" t="s">
        <v>3</v>
      </c>
      <c r="BE319" t="s">
        <v>3</v>
      </c>
      <c r="BF319" t="s">
        <v>3</v>
      </c>
      <c r="BG319" t="s">
        <v>3</v>
      </c>
      <c r="BH319">
        <v>0</v>
      </c>
      <c r="BI319">
        <v>4</v>
      </c>
      <c r="BJ319" t="s">
        <v>298</v>
      </c>
      <c r="BM319">
        <v>0</v>
      </c>
      <c r="BN319">
        <v>0</v>
      </c>
      <c r="BO319" t="s">
        <v>3</v>
      </c>
      <c r="BP319">
        <v>0</v>
      </c>
      <c r="BQ319">
        <v>1</v>
      </c>
      <c r="BR319">
        <v>0</v>
      </c>
      <c r="BS319">
        <v>1</v>
      </c>
      <c r="BT319">
        <v>1</v>
      </c>
      <c r="BU319">
        <v>1</v>
      </c>
      <c r="BV319">
        <v>1</v>
      </c>
      <c r="BW319">
        <v>1</v>
      </c>
      <c r="BX319">
        <v>1</v>
      </c>
      <c r="BY319" t="s">
        <v>3</v>
      </c>
      <c r="BZ319">
        <v>70</v>
      </c>
      <c r="CA319">
        <v>10</v>
      </c>
      <c r="CB319" t="s">
        <v>3</v>
      </c>
      <c r="CE319">
        <v>0</v>
      </c>
      <c r="CF319">
        <v>0</v>
      </c>
      <c r="CG319">
        <v>0</v>
      </c>
      <c r="CM319">
        <v>0</v>
      </c>
      <c r="CN319" t="s">
        <v>3</v>
      </c>
      <c r="CO319">
        <v>0</v>
      </c>
      <c r="CP319">
        <f t="shared" si="273"/>
        <v>2075.1800000000003</v>
      </c>
      <c r="CQ319">
        <f t="shared" si="274"/>
        <v>1.26</v>
      </c>
      <c r="CR319">
        <f>(((((ET319*2))*BB319-((EU319*2))*BS319)+AE319*BS319)*AV319)</f>
        <v>3.58</v>
      </c>
      <c r="CS319">
        <f t="shared" si="275"/>
        <v>0.04</v>
      </c>
      <c r="CT319">
        <f t="shared" si="276"/>
        <v>2070.34</v>
      </c>
      <c r="CU319">
        <f t="shared" si="277"/>
        <v>0</v>
      </c>
      <c r="CV319">
        <f t="shared" si="278"/>
        <v>3.12</v>
      </c>
      <c r="CW319">
        <f t="shared" si="279"/>
        <v>0</v>
      </c>
      <c r="CX319">
        <f t="shared" si="280"/>
        <v>0</v>
      </c>
      <c r="CY319">
        <f t="shared" si="281"/>
        <v>1449.2380000000003</v>
      </c>
      <c r="CZ319">
        <f t="shared" si="282"/>
        <v>207.03400000000002</v>
      </c>
      <c r="DC319" t="s">
        <v>3</v>
      </c>
      <c r="DD319" t="s">
        <v>154</v>
      </c>
      <c r="DE319" t="s">
        <v>154</v>
      </c>
      <c r="DF319" t="s">
        <v>154</v>
      </c>
      <c r="DG319" t="s">
        <v>154</v>
      </c>
      <c r="DH319" t="s">
        <v>3</v>
      </c>
      <c r="DI319" t="s">
        <v>154</v>
      </c>
      <c r="DJ319" t="s">
        <v>154</v>
      </c>
      <c r="DK319" t="s">
        <v>3</v>
      </c>
      <c r="DL319" t="s">
        <v>3</v>
      </c>
      <c r="DM319" t="s">
        <v>3</v>
      </c>
      <c r="DN319">
        <v>0</v>
      </c>
      <c r="DO319">
        <v>0</v>
      </c>
      <c r="DP319">
        <v>1</v>
      </c>
      <c r="DQ319">
        <v>1</v>
      </c>
      <c r="DU319">
        <v>1013</v>
      </c>
      <c r="DV319" t="s">
        <v>245</v>
      </c>
      <c r="DW319" t="s">
        <v>245</v>
      </c>
      <c r="DX319">
        <v>1</v>
      </c>
      <c r="DZ319" t="s">
        <v>3</v>
      </c>
      <c r="EA319" t="s">
        <v>3</v>
      </c>
      <c r="EB319" t="s">
        <v>3</v>
      </c>
      <c r="EC319" t="s">
        <v>3</v>
      </c>
      <c r="EE319">
        <v>1441815344</v>
      </c>
      <c r="EF319">
        <v>1</v>
      </c>
      <c r="EG319" t="s">
        <v>21</v>
      </c>
      <c r="EH319">
        <v>0</v>
      </c>
      <c r="EI319" t="s">
        <v>3</v>
      </c>
      <c r="EJ319">
        <v>4</v>
      </c>
      <c r="EK319">
        <v>0</v>
      </c>
      <c r="EL319" t="s">
        <v>22</v>
      </c>
      <c r="EM319" t="s">
        <v>23</v>
      </c>
      <c r="EO319" t="s">
        <v>3</v>
      </c>
      <c r="EQ319">
        <v>1024</v>
      </c>
      <c r="ER319">
        <v>1037.5899999999999</v>
      </c>
      <c r="ES319">
        <v>0.63</v>
      </c>
      <c r="ET319">
        <v>1.79</v>
      </c>
      <c r="EU319">
        <v>0.02</v>
      </c>
      <c r="EV319">
        <v>1035.17</v>
      </c>
      <c r="EW319">
        <v>1.56</v>
      </c>
      <c r="EX319">
        <v>0</v>
      </c>
      <c r="EY319">
        <v>0</v>
      </c>
      <c r="FQ319">
        <v>0</v>
      </c>
      <c r="FR319">
        <f t="shared" si="283"/>
        <v>0</v>
      </c>
      <c r="FS319">
        <v>0</v>
      </c>
      <c r="FX319">
        <v>70</v>
      </c>
      <c r="FY319">
        <v>10</v>
      </c>
      <c r="GA319" t="s">
        <v>3</v>
      </c>
      <c r="GD319">
        <v>0</v>
      </c>
      <c r="GF319">
        <v>1684339458</v>
      </c>
      <c r="GG319">
        <v>2</v>
      </c>
      <c r="GH319">
        <v>1</v>
      </c>
      <c r="GI319">
        <v>-2</v>
      </c>
      <c r="GJ319">
        <v>0</v>
      </c>
      <c r="GK319">
        <f>ROUND(R319*(R12)/100,2)</f>
        <v>0.04</v>
      </c>
      <c r="GL319">
        <f t="shared" si="284"/>
        <v>0</v>
      </c>
      <c r="GM319">
        <f t="shared" si="285"/>
        <v>3731.49</v>
      </c>
      <c r="GN319">
        <f t="shared" si="286"/>
        <v>0</v>
      </c>
      <c r="GO319">
        <f t="shared" si="287"/>
        <v>0</v>
      </c>
      <c r="GP319">
        <f t="shared" si="288"/>
        <v>3731.49</v>
      </c>
      <c r="GR319">
        <v>0</v>
      </c>
      <c r="GS319">
        <v>3</v>
      </c>
      <c r="GT319">
        <v>0</v>
      </c>
      <c r="GU319" t="s">
        <v>3</v>
      </c>
      <c r="GV319">
        <f t="shared" si="289"/>
        <v>0</v>
      </c>
      <c r="GW319">
        <v>1</v>
      </c>
      <c r="GX319">
        <f t="shared" si="290"/>
        <v>0</v>
      </c>
      <c r="HA319">
        <v>0</v>
      </c>
      <c r="HB319">
        <v>0</v>
      </c>
      <c r="HC319">
        <f t="shared" si="291"/>
        <v>0</v>
      </c>
      <c r="HE319" t="s">
        <v>3</v>
      </c>
      <c r="HF319" t="s">
        <v>3</v>
      </c>
      <c r="HM319" t="s">
        <v>3</v>
      </c>
      <c r="HN319" t="s">
        <v>3</v>
      </c>
      <c r="HO319" t="s">
        <v>3</v>
      </c>
      <c r="HP319" t="s">
        <v>3</v>
      </c>
      <c r="HQ319" t="s">
        <v>3</v>
      </c>
      <c r="IK319">
        <v>0</v>
      </c>
    </row>
    <row r="320" spans="1:245" x14ac:dyDescent="0.2">
      <c r="A320">
        <v>17</v>
      </c>
      <c r="B320">
        <v>1</v>
      </c>
      <c r="C320">
        <f>ROW(SmtRes!A151)</f>
        <v>151</v>
      </c>
      <c r="D320">
        <f>ROW(EtalonRes!A284)</f>
        <v>284</v>
      </c>
      <c r="E320" t="s">
        <v>3</v>
      </c>
      <c r="F320" t="s">
        <v>302</v>
      </c>
      <c r="G320" t="s">
        <v>311</v>
      </c>
      <c r="H320" t="s">
        <v>245</v>
      </c>
      <c r="I320">
        <v>1</v>
      </c>
      <c r="J320">
        <v>0</v>
      </c>
      <c r="K320">
        <v>1</v>
      </c>
      <c r="O320">
        <f t="shared" si="259"/>
        <v>26634.31</v>
      </c>
      <c r="P320">
        <f t="shared" si="260"/>
        <v>699.73</v>
      </c>
      <c r="Q320">
        <f t="shared" si="261"/>
        <v>0</v>
      </c>
      <c r="R320">
        <f t="shared" si="262"/>
        <v>0</v>
      </c>
      <c r="S320">
        <f t="shared" si="263"/>
        <v>25934.58</v>
      </c>
      <c r="T320">
        <f t="shared" si="264"/>
        <v>0</v>
      </c>
      <c r="U320">
        <f t="shared" si="265"/>
        <v>42</v>
      </c>
      <c r="V320">
        <f t="shared" si="266"/>
        <v>0</v>
      </c>
      <c r="W320">
        <f t="shared" si="267"/>
        <v>0</v>
      </c>
      <c r="X320">
        <f t="shared" si="268"/>
        <v>18154.21</v>
      </c>
      <c r="Y320">
        <f t="shared" si="269"/>
        <v>2593.46</v>
      </c>
      <c r="AA320">
        <v>-1</v>
      </c>
      <c r="AB320">
        <f t="shared" si="270"/>
        <v>26634.31</v>
      </c>
      <c r="AC320">
        <f>ROUND((ES320),6)</f>
        <v>699.73</v>
      </c>
      <c r="AD320">
        <f>ROUND((((ET320)-(EU320))+AE320),6)</f>
        <v>0</v>
      </c>
      <c r="AE320">
        <f>ROUND((EU320),6)</f>
        <v>0</v>
      </c>
      <c r="AF320">
        <f>ROUND((EV320),6)</f>
        <v>25934.58</v>
      </c>
      <c r="AG320">
        <f t="shared" si="271"/>
        <v>0</v>
      </c>
      <c r="AH320">
        <f>(EW320)</f>
        <v>42</v>
      </c>
      <c r="AI320">
        <f>(EX320)</f>
        <v>0</v>
      </c>
      <c r="AJ320">
        <f t="shared" si="272"/>
        <v>0</v>
      </c>
      <c r="AK320">
        <v>26634.31</v>
      </c>
      <c r="AL320">
        <v>699.73</v>
      </c>
      <c r="AM320">
        <v>0</v>
      </c>
      <c r="AN320">
        <v>0</v>
      </c>
      <c r="AO320">
        <v>25934.58</v>
      </c>
      <c r="AP320">
        <v>0</v>
      </c>
      <c r="AQ320">
        <v>42</v>
      </c>
      <c r="AR320">
        <v>0</v>
      </c>
      <c r="AS320">
        <v>0</v>
      </c>
      <c r="AT320">
        <v>70</v>
      </c>
      <c r="AU320">
        <v>10</v>
      </c>
      <c r="AV320">
        <v>1</v>
      </c>
      <c r="AW320">
        <v>1</v>
      </c>
      <c r="AZ320">
        <v>1</v>
      </c>
      <c r="BA320">
        <v>1</v>
      </c>
      <c r="BB320">
        <v>1</v>
      </c>
      <c r="BC320">
        <v>1</v>
      </c>
      <c r="BD320" t="s">
        <v>3</v>
      </c>
      <c r="BE320" t="s">
        <v>3</v>
      </c>
      <c r="BF320" t="s">
        <v>3</v>
      </c>
      <c r="BG320" t="s">
        <v>3</v>
      </c>
      <c r="BH320">
        <v>0</v>
      </c>
      <c r="BI320">
        <v>4</v>
      </c>
      <c r="BJ320" t="s">
        <v>304</v>
      </c>
      <c r="BM320">
        <v>0</v>
      </c>
      <c r="BN320">
        <v>0</v>
      </c>
      <c r="BO320" t="s">
        <v>3</v>
      </c>
      <c r="BP320">
        <v>0</v>
      </c>
      <c r="BQ320">
        <v>1</v>
      </c>
      <c r="BR320">
        <v>0</v>
      </c>
      <c r="BS320">
        <v>1</v>
      </c>
      <c r="BT320">
        <v>1</v>
      </c>
      <c r="BU320">
        <v>1</v>
      </c>
      <c r="BV320">
        <v>1</v>
      </c>
      <c r="BW320">
        <v>1</v>
      </c>
      <c r="BX320">
        <v>1</v>
      </c>
      <c r="BY320" t="s">
        <v>3</v>
      </c>
      <c r="BZ320">
        <v>70</v>
      </c>
      <c r="CA320">
        <v>10</v>
      </c>
      <c r="CB320" t="s">
        <v>3</v>
      </c>
      <c r="CE320">
        <v>0</v>
      </c>
      <c r="CF320">
        <v>0</v>
      </c>
      <c r="CG320">
        <v>0</v>
      </c>
      <c r="CM320">
        <v>0</v>
      </c>
      <c r="CN320" t="s">
        <v>3</v>
      </c>
      <c r="CO320">
        <v>0</v>
      </c>
      <c r="CP320">
        <f t="shared" si="273"/>
        <v>26634.31</v>
      </c>
      <c r="CQ320">
        <f t="shared" si="274"/>
        <v>699.73</v>
      </c>
      <c r="CR320">
        <f>((((ET320)*BB320-(EU320)*BS320)+AE320*BS320)*AV320)</f>
        <v>0</v>
      </c>
      <c r="CS320">
        <f t="shared" si="275"/>
        <v>0</v>
      </c>
      <c r="CT320">
        <f t="shared" si="276"/>
        <v>25934.58</v>
      </c>
      <c r="CU320">
        <f t="shared" si="277"/>
        <v>0</v>
      </c>
      <c r="CV320">
        <f t="shared" si="278"/>
        <v>42</v>
      </c>
      <c r="CW320">
        <f t="shared" si="279"/>
        <v>0</v>
      </c>
      <c r="CX320">
        <f t="shared" si="280"/>
        <v>0</v>
      </c>
      <c r="CY320">
        <f t="shared" si="281"/>
        <v>18154.206000000002</v>
      </c>
      <c r="CZ320">
        <f t="shared" si="282"/>
        <v>2593.4580000000001</v>
      </c>
      <c r="DC320" t="s">
        <v>3</v>
      </c>
      <c r="DD320" t="s">
        <v>3</v>
      </c>
      <c r="DE320" t="s">
        <v>3</v>
      </c>
      <c r="DF320" t="s">
        <v>3</v>
      </c>
      <c r="DG320" t="s">
        <v>3</v>
      </c>
      <c r="DH320" t="s">
        <v>3</v>
      </c>
      <c r="DI320" t="s">
        <v>3</v>
      </c>
      <c r="DJ320" t="s">
        <v>3</v>
      </c>
      <c r="DK320" t="s">
        <v>3</v>
      </c>
      <c r="DL320" t="s">
        <v>3</v>
      </c>
      <c r="DM320" t="s">
        <v>3</v>
      </c>
      <c r="DN320">
        <v>0</v>
      </c>
      <c r="DO320">
        <v>0</v>
      </c>
      <c r="DP320">
        <v>1</v>
      </c>
      <c r="DQ320">
        <v>1</v>
      </c>
      <c r="DU320">
        <v>1013</v>
      </c>
      <c r="DV320" t="s">
        <v>245</v>
      </c>
      <c r="DW320" t="s">
        <v>245</v>
      </c>
      <c r="DX320">
        <v>1</v>
      </c>
      <c r="DZ320" t="s">
        <v>3</v>
      </c>
      <c r="EA320" t="s">
        <v>3</v>
      </c>
      <c r="EB320" t="s">
        <v>3</v>
      </c>
      <c r="EC320" t="s">
        <v>3</v>
      </c>
      <c r="EE320">
        <v>1441815344</v>
      </c>
      <c r="EF320">
        <v>1</v>
      </c>
      <c r="EG320" t="s">
        <v>21</v>
      </c>
      <c r="EH320">
        <v>0</v>
      </c>
      <c r="EI320" t="s">
        <v>3</v>
      </c>
      <c r="EJ320">
        <v>4</v>
      </c>
      <c r="EK320">
        <v>0</v>
      </c>
      <c r="EL320" t="s">
        <v>22</v>
      </c>
      <c r="EM320" t="s">
        <v>23</v>
      </c>
      <c r="EO320" t="s">
        <v>3</v>
      </c>
      <c r="EQ320">
        <v>1024</v>
      </c>
      <c r="ER320">
        <v>26634.31</v>
      </c>
      <c r="ES320">
        <v>699.73</v>
      </c>
      <c r="ET320">
        <v>0</v>
      </c>
      <c r="EU320">
        <v>0</v>
      </c>
      <c r="EV320">
        <v>25934.58</v>
      </c>
      <c r="EW320">
        <v>42</v>
      </c>
      <c r="EX320">
        <v>0</v>
      </c>
      <c r="EY320">
        <v>0</v>
      </c>
      <c r="FQ320">
        <v>0</v>
      </c>
      <c r="FR320">
        <f t="shared" si="283"/>
        <v>0</v>
      </c>
      <c r="FS320">
        <v>0</v>
      </c>
      <c r="FX320">
        <v>70</v>
      </c>
      <c r="FY320">
        <v>10</v>
      </c>
      <c r="GA320" t="s">
        <v>3</v>
      </c>
      <c r="GD320">
        <v>0</v>
      </c>
      <c r="GF320">
        <v>-255905360</v>
      </c>
      <c r="GG320">
        <v>2</v>
      </c>
      <c r="GH320">
        <v>1</v>
      </c>
      <c r="GI320">
        <v>-2</v>
      </c>
      <c r="GJ320">
        <v>0</v>
      </c>
      <c r="GK320">
        <f>ROUND(R320*(R12)/100,2)</f>
        <v>0</v>
      </c>
      <c r="GL320">
        <f t="shared" si="284"/>
        <v>0</v>
      </c>
      <c r="GM320">
        <f t="shared" si="285"/>
        <v>47381.98</v>
      </c>
      <c r="GN320">
        <f t="shared" si="286"/>
        <v>0</v>
      </c>
      <c r="GO320">
        <f t="shared" si="287"/>
        <v>0</v>
      </c>
      <c r="GP320">
        <f t="shared" si="288"/>
        <v>47381.98</v>
      </c>
      <c r="GR320">
        <v>0</v>
      </c>
      <c r="GS320">
        <v>3</v>
      </c>
      <c r="GT320">
        <v>0</v>
      </c>
      <c r="GU320" t="s">
        <v>3</v>
      </c>
      <c r="GV320">
        <f t="shared" si="289"/>
        <v>0</v>
      </c>
      <c r="GW320">
        <v>1</v>
      </c>
      <c r="GX320">
        <f t="shared" si="290"/>
        <v>0</v>
      </c>
      <c r="HA320">
        <v>0</v>
      </c>
      <c r="HB320">
        <v>0</v>
      </c>
      <c r="HC320">
        <f t="shared" si="291"/>
        <v>0</v>
      </c>
      <c r="HE320" t="s">
        <v>3</v>
      </c>
      <c r="HF320" t="s">
        <v>3</v>
      </c>
      <c r="HM320" t="s">
        <v>3</v>
      </c>
      <c r="HN320" t="s">
        <v>3</v>
      </c>
      <c r="HO320" t="s">
        <v>3</v>
      </c>
      <c r="HP320" t="s">
        <v>3</v>
      </c>
      <c r="HQ320" t="s">
        <v>3</v>
      </c>
      <c r="IK320">
        <v>0</v>
      </c>
    </row>
    <row r="321" spans="1:245" x14ac:dyDescent="0.2">
      <c r="A321">
        <v>17</v>
      </c>
      <c r="B321">
        <v>1</v>
      </c>
      <c r="C321">
        <f>ROW(SmtRes!A154)</f>
        <v>154</v>
      </c>
      <c r="D321">
        <f>ROW(EtalonRes!A287)</f>
        <v>287</v>
      </c>
      <c r="E321" t="s">
        <v>312</v>
      </c>
      <c r="F321" t="s">
        <v>293</v>
      </c>
      <c r="G321" t="s">
        <v>294</v>
      </c>
      <c r="H321" t="s">
        <v>245</v>
      </c>
      <c r="I321">
        <v>1</v>
      </c>
      <c r="J321">
        <v>0</v>
      </c>
      <c r="K321">
        <v>1</v>
      </c>
      <c r="O321">
        <f t="shared" si="259"/>
        <v>4191</v>
      </c>
      <c r="P321">
        <f t="shared" si="260"/>
        <v>20.16</v>
      </c>
      <c r="Q321">
        <f t="shared" si="261"/>
        <v>3.58</v>
      </c>
      <c r="R321">
        <f t="shared" si="262"/>
        <v>0.04</v>
      </c>
      <c r="S321">
        <f t="shared" si="263"/>
        <v>4167.26</v>
      </c>
      <c r="T321">
        <f t="shared" si="264"/>
        <v>0</v>
      </c>
      <c r="U321">
        <f t="shared" si="265"/>
        <v>6.28</v>
      </c>
      <c r="V321">
        <f t="shared" si="266"/>
        <v>0</v>
      </c>
      <c r="W321">
        <f t="shared" si="267"/>
        <v>0</v>
      </c>
      <c r="X321">
        <f t="shared" si="268"/>
        <v>2917.08</v>
      </c>
      <c r="Y321">
        <f t="shared" si="269"/>
        <v>416.73</v>
      </c>
      <c r="AA321">
        <v>1473070128</v>
      </c>
      <c r="AB321">
        <f t="shared" si="270"/>
        <v>4191</v>
      </c>
      <c r="AC321">
        <f>ROUND(((ES321*2)),6)</f>
        <v>20.16</v>
      </c>
      <c r="AD321">
        <f>ROUND(((((ET321*2))-((EU321*2)))+AE321),6)</f>
        <v>3.58</v>
      </c>
      <c r="AE321">
        <f>ROUND(((EU321*2)),6)</f>
        <v>0.04</v>
      </c>
      <c r="AF321">
        <f>ROUND(((EV321*2)),6)</f>
        <v>4167.26</v>
      </c>
      <c r="AG321">
        <f t="shared" si="271"/>
        <v>0</v>
      </c>
      <c r="AH321">
        <f>((EW321*2))</f>
        <v>6.28</v>
      </c>
      <c r="AI321">
        <f>((EX321*2))</f>
        <v>0</v>
      </c>
      <c r="AJ321">
        <f t="shared" si="272"/>
        <v>0</v>
      </c>
      <c r="AK321">
        <v>2095.5</v>
      </c>
      <c r="AL321">
        <v>10.08</v>
      </c>
      <c r="AM321">
        <v>1.79</v>
      </c>
      <c r="AN321">
        <v>0.02</v>
      </c>
      <c r="AO321">
        <v>2083.63</v>
      </c>
      <c r="AP321">
        <v>0</v>
      </c>
      <c r="AQ321">
        <v>3.14</v>
      </c>
      <c r="AR321">
        <v>0</v>
      </c>
      <c r="AS321">
        <v>0</v>
      </c>
      <c r="AT321">
        <v>70</v>
      </c>
      <c r="AU321">
        <v>10</v>
      </c>
      <c r="AV321">
        <v>1</v>
      </c>
      <c r="AW321">
        <v>1</v>
      </c>
      <c r="AZ321">
        <v>1</v>
      </c>
      <c r="BA321">
        <v>1</v>
      </c>
      <c r="BB321">
        <v>1</v>
      </c>
      <c r="BC321">
        <v>1</v>
      </c>
      <c r="BD321" t="s">
        <v>3</v>
      </c>
      <c r="BE321" t="s">
        <v>3</v>
      </c>
      <c r="BF321" t="s">
        <v>3</v>
      </c>
      <c r="BG321" t="s">
        <v>3</v>
      </c>
      <c r="BH321">
        <v>0</v>
      </c>
      <c r="BI321">
        <v>4</v>
      </c>
      <c r="BJ321" t="s">
        <v>295</v>
      </c>
      <c r="BM321">
        <v>0</v>
      </c>
      <c r="BN321">
        <v>0</v>
      </c>
      <c r="BO321" t="s">
        <v>3</v>
      </c>
      <c r="BP321">
        <v>0</v>
      </c>
      <c r="BQ321">
        <v>1</v>
      </c>
      <c r="BR321">
        <v>0</v>
      </c>
      <c r="BS321">
        <v>1</v>
      </c>
      <c r="BT321">
        <v>1</v>
      </c>
      <c r="BU321">
        <v>1</v>
      </c>
      <c r="BV321">
        <v>1</v>
      </c>
      <c r="BW321">
        <v>1</v>
      </c>
      <c r="BX321">
        <v>1</v>
      </c>
      <c r="BY321" t="s">
        <v>3</v>
      </c>
      <c r="BZ321">
        <v>70</v>
      </c>
      <c r="CA321">
        <v>10</v>
      </c>
      <c r="CB321" t="s">
        <v>3</v>
      </c>
      <c r="CE321">
        <v>0</v>
      </c>
      <c r="CF321">
        <v>0</v>
      </c>
      <c r="CG321">
        <v>0</v>
      </c>
      <c r="CM321">
        <v>0</v>
      </c>
      <c r="CN321" t="s">
        <v>3</v>
      </c>
      <c r="CO321">
        <v>0</v>
      </c>
      <c r="CP321">
        <f t="shared" si="273"/>
        <v>4191</v>
      </c>
      <c r="CQ321">
        <f t="shared" si="274"/>
        <v>20.16</v>
      </c>
      <c r="CR321">
        <f>(((((ET321*2))*BB321-((EU321*2))*BS321)+AE321*BS321)*AV321)</f>
        <v>3.58</v>
      </c>
      <c r="CS321">
        <f t="shared" si="275"/>
        <v>0.04</v>
      </c>
      <c r="CT321">
        <f t="shared" si="276"/>
        <v>4167.26</v>
      </c>
      <c r="CU321">
        <f t="shared" si="277"/>
        <v>0</v>
      </c>
      <c r="CV321">
        <f t="shared" si="278"/>
        <v>6.28</v>
      </c>
      <c r="CW321">
        <f t="shared" si="279"/>
        <v>0</v>
      </c>
      <c r="CX321">
        <f t="shared" si="280"/>
        <v>0</v>
      </c>
      <c r="CY321">
        <f t="shared" si="281"/>
        <v>2917.0820000000003</v>
      </c>
      <c r="CZ321">
        <f t="shared" si="282"/>
        <v>416.72600000000006</v>
      </c>
      <c r="DC321" t="s">
        <v>3</v>
      </c>
      <c r="DD321" t="s">
        <v>154</v>
      </c>
      <c r="DE321" t="s">
        <v>154</v>
      </c>
      <c r="DF321" t="s">
        <v>154</v>
      </c>
      <c r="DG321" t="s">
        <v>154</v>
      </c>
      <c r="DH321" t="s">
        <v>3</v>
      </c>
      <c r="DI321" t="s">
        <v>154</v>
      </c>
      <c r="DJ321" t="s">
        <v>154</v>
      </c>
      <c r="DK321" t="s">
        <v>3</v>
      </c>
      <c r="DL321" t="s">
        <v>3</v>
      </c>
      <c r="DM321" t="s">
        <v>3</v>
      </c>
      <c r="DN321">
        <v>0</v>
      </c>
      <c r="DO321">
        <v>0</v>
      </c>
      <c r="DP321">
        <v>1</v>
      </c>
      <c r="DQ321">
        <v>1</v>
      </c>
      <c r="DU321">
        <v>1013</v>
      </c>
      <c r="DV321" t="s">
        <v>245</v>
      </c>
      <c r="DW321" t="s">
        <v>245</v>
      </c>
      <c r="DX321">
        <v>1</v>
      </c>
      <c r="DZ321" t="s">
        <v>3</v>
      </c>
      <c r="EA321" t="s">
        <v>3</v>
      </c>
      <c r="EB321" t="s">
        <v>3</v>
      </c>
      <c r="EC321" t="s">
        <v>3</v>
      </c>
      <c r="EE321">
        <v>1441815344</v>
      </c>
      <c r="EF321">
        <v>1</v>
      </c>
      <c r="EG321" t="s">
        <v>21</v>
      </c>
      <c r="EH321">
        <v>0</v>
      </c>
      <c r="EI321" t="s">
        <v>3</v>
      </c>
      <c r="EJ321">
        <v>4</v>
      </c>
      <c r="EK321">
        <v>0</v>
      </c>
      <c r="EL321" t="s">
        <v>22</v>
      </c>
      <c r="EM321" t="s">
        <v>23</v>
      </c>
      <c r="EO321" t="s">
        <v>3</v>
      </c>
      <c r="EQ321">
        <v>0</v>
      </c>
      <c r="ER321">
        <v>2095.5</v>
      </c>
      <c r="ES321">
        <v>10.08</v>
      </c>
      <c r="ET321">
        <v>1.79</v>
      </c>
      <c r="EU321">
        <v>0.02</v>
      </c>
      <c r="EV321">
        <v>2083.63</v>
      </c>
      <c r="EW321">
        <v>3.14</v>
      </c>
      <c r="EX321">
        <v>0</v>
      </c>
      <c r="EY321">
        <v>0</v>
      </c>
      <c r="FQ321">
        <v>0</v>
      </c>
      <c r="FR321">
        <f t="shared" si="283"/>
        <v>0</v>
      </c>
      <c r="FS321">
        <v>0</v>
      </c>
      <c r="FX321">
        <v>70</v>
      </c>
      <c r="FY321">
        <v>10</v>
      </c>
      <c r="GA321" t="s">
        <v>3</v>
      </c>
      <c r="GD321">
        <v>0</v>
      </c>
      <c r="GF321">
        <v>984652662</v>
      </c>
      <c r="GG321">
        <v>2</v>
      </c>
      <c r="GH321">
        <v>1</v>
      </c>
      <c r="GI321">
        <v>-2</v>
      </c>
      <c r="GJ321">
        <v>0</v>
      </c>
      <c r="GK321">
        <f>ROUND(R321*(R12)/100,2)</f>
        <v>0.04</v>
      </c>
      <c r="GL321">
        <f t="shared" si="284"/>
        <v>0</v>
      </c>
      <c r="GM321">
        <f t="shared" si="285"/>
        <v>7524.85</v>
      </c>
      <c r="GN321">
        <f t="shared" si="286"/>
        <v>0</v>
      </c>
      <c r="GO321">
        <f t="shared" si="287"/>
        <v>0</v>
      </c>
      <c r="GP321">
        <f t="shared" si="288"/>
        <v>7524.85</v>
      </c>
      <c r="GR321">
        <v>0</v>
      </c>
      <c r="GS321">
        <v>3</v>
      </c>
      <c r="GT321">
        <v>0</v>
      </c>
      <c r="GU321" t="s">
        <v>3</v>
      </c>
      <c r="GV321">
        <f t="shared" si="289"/>
        <v>0</v>
      </c>
      <c r="GW321">
        <v>1</v>
      </c>
      <c r="GX321">
        <f t="shared" si="290"/>
        <v>0</v>
      </c>
      <c r="HA321">
        <v>0</v>
      </c>
      <c r="HB321">
        <v>0</v>
      </c>
      <c r="HC321">
        <f t="shared" si="291"/>
        <v>0</v>
      </c>
      <c r="HE321" t="s">
        <v>3</v>
      </c>
      <c r="HF321" t="s">
        <v>3</v>
      </c>
      <c r="HM321" t="s">
        <v>3</v>
      </c>
      <c r="HN321" t="s">
        <v>3</v>
      </c>
      <c r="HO321" t="s">
        <v>3</v>
      </c>
      <c r="HP321" t="s">
        <v>3</v>
      </c>
      <c r="HQ321" t="s">
        <v>3</v>
      </c>
      <c r="IK321">
        <v>0</v>
      </c>
    </row>
    <row r="322" spans="1:245" x14ac:dyDescent="0.2">
      <c r="A322">
        <v>17</v>
      </c>
      <c r="B322">
        <v>1</v>
      </c>
      <c r="C322">
        <f>ROW(SmtRes!A157)</f>
        <v>157</v>
      </c>
      <c r="D322">
        <f>ROW(EtalonRes!A290)</f>
        <v>290</v>
      </c>
      <c r="E322" t="s">
        <v>3</v>
      </c>
      <c r="F322" t="s">
        <v>296</v>
      </c>
      <c r="G322" t="s">
        <v>297</v>
      </c>
      <c r="H322" t="s">
        <v>245</v>
      </c>
      <c r="I322">
        <v>1</v>
      </c>
      <c r="J322">
        <v>0</v>
      </c>
      <c r="K322">
        <v>1</v>
      </c>
      <c r="O322">
        <f t="shared" si="259"/>
        <v>2075.1799999999998</v>
      </c>
      <c r="P322">
        <f t="shared" si="260"/>
        <v>1.26</v>
      </c>
      <c r="Q322">
        <f t="shared" si="261"/>
        <v>3.58</v>
      </c>
      <c r="R322">
        <f t="shared" si="262"/>
        <v>0.04</v>
      </c>
      <c r="S322">
        <f t="shared" si="263"/>
        <v>2070.34</v>
      </c>
      <c r="T322">
        <f t="shared" si="264"/>
        <v>0</v>
      </c>
      <c r="U322">
        <f t="shared" si="265"/>
        <v>3.12</v>
      </c>
      <c r="V322">
        <f t="shared" si="266"/>
        <v>0</v>
      </c>
      <c r="W322">
        <f t="shared" si="267"/>
        <v>0</v>
      </c>
      <c r="X322">
        <f t="shared" si="268"/>
        <v>1449.24</v>
      </c>
      <c r="Y322">
        <f t="shared" si="269"/>
        <v>207.03</v>
      </c>
      <c r="AA322">
        <v>-1</v>
      </c>
      <c r="AB322">
        <f t="shared" si="270"/>
        <v>2075.1799999999998</v>
      </c>
      <c r="AC322">
        <f>ROUND(((ES322*2)),6)</f>
        <v>1.26</v>
      </c>
      <c r="AD322">
        <f>ROUND(((((ET322*2))-((EU322*2)))+AE322),6)</f>
        <v>3.58</v>
      </c>
      <c r="AE322">
        <f>ROUND(((EU322*2)),6)</f>
        <v>0.04</v>
      </c>
      <c r="AF322">
        <f>ROUND(((EV322*2)),6)</f>
        <v>2070.34</v>
      </c>
      <c r="AG322">
        <f t="shared" si="271"/>
        <v>0</v>
      </c>
      <c r="AH322">
        <f>((EW322*2))</f>
        <v>3.12</v>
      </c>
      <c r="AI322">
        <f>((EX322*2))</f>
        <v>0</v>
      </c>
      <c r="AJ322">
        <f t="shared" si="272"/>
        <v>0</v>
      </c>
      <c r="AK322">
        <v>1037.5899999999999</v>
      </c>
      <c r="AL322">
        <v>0.63</v>
      </c>
      <c r="AM322">
        <v>1.79</v>
      </c>
      <c r="AN322">
        <v>0.02</v>
      </c>
      <c r="AO322">
        <v>1035.17</v>
      </c>
      <c r="AP322">
        <v>0</v>
      </c>
      <c r="AQ322">
        <v>1.56</v>
      </c>
      <c r="AR322">
        <v>0</v>
      </c>
      <c r="AS322">
        <v>0</v>
      </c>
      <c r="AT322">
        <v>70</v>
      </c>
      <c r="AU322">
        <v>10</v>
      </c>
      <c r="AV322">
        <v>1</v>
      </c>
      <c r="AW322">
        <v>1</v>
      </c>
      <c r="AZ322">
        <v>1</v>
      </c>
      <c r="BA322">
        <v>1</v>
      </c>
      <c r="BB322">
        <v>1</v>
      </c>
      <c r="BC322">
        <v>1</v>
      </c>
      <c r="BD322" t="s">
        <v>3</v>
      </c>
      <c r="BE322" t="s">
        <v>3</v>
      </c>
      <c r="BF322" t="s">
        <v>3</v>
      </c>
      <c r="BG322" t="s">
        <v>3</v>
      </c>
      <c r="BH322">
        <v>0</v>
      </c>
      <c r="BI322">
        <v>4</v>
      </c>
      <c r="BJ322" t="s">
        <v>298</v>
      </c>
      <c r="BM322">
        <v>0</v>
      </c>
      <c r="BN322">
        <v>0</v>
      </c>
      <c r="BO322" t="s">
        <v>3</v>
      </c>
      <c r="BP322">
        <v>0</v>
      </c>
      <c r="BQ322">
        <v>1</v>
      </c>
      <c r="BR322">
        <v>0</v>
      </c>
      <c r="BS322">
        <v>1</v>
      </c>
      <c r="BT322">
        <v>1</v>
      </c>
      <c r="BU322">
        <v>1</v>
      </c>
      <c r="BV322">
        <v>1</v>
      </c>
      <c r="BW322">
        <v>1</v>
      </c>
      <c r="BX322">
        <v>1</v>
      </c>
      <c r="BY322" t="s">
        <v>3</v>
      </c>
      <c r="BZ322">
        <v>70</v>
      </c>
      <c r="CA322">
        <v>10</v>
      </c>
      <c r="CB322" t="s">
        <v>3</v>
      </c>
      <c r="CE322">
        <v>0</v>
      </c>
      <c r="CF322">
        <v>0</v>
      </c>
      <c r="CG322">
        <v>0</v>
      </c>
      <c r="CM322">
        <v>0</v>
      </c>
      <c r="CN322" t="s">
        <v>3</v>
      </c>
      <c r="CO322">
        <v>0</v>
      </c>
      <c r="CP322">
        <f t="shared" si="273"/>
        <v>2075.1800000000003</v>
      </c>
      <c r="CQ322">
        <f t="shared" si="274"/>
        <v>1.26</v>
      </c>
      <c r="CR322">
        <f>(((((ET322*2))*BB322-((EU322*2))*BS322)+AE322*BS322)*AV322)</f>
        <v>3.58</v>
      </c>
      <c r="CS322">
        <f t="shared" si="275"/>
        <v>0.04</v>
      </c>
      <c r="CT322">
        <f t="shared" si="276"/>
        <v>2070.34</v>
      </c>
      <c r="CU322">
        <f t="shared" si="277"/>
        <v>0</v>
      </c>
      <c r="CV322">
        <f t="shared" si="278"/>
        <v>3.12</v>
      </c>
      <c r="CW322">
        <f t="shared" si="279"/>
        <v>0</v>
      </c>
      <c r="CX322">
        <f t="shared" si="280"/>
        <v>0</v>
      </c>
      <c r="CY322">
        <f t="shared" si="281"/>
        <v>1449.2380000000003</v>
      </c>
      <c r="CZ322">
        <f t="shared" si="282"/>
        <v>207.03400000000002</v>
      </c>
      <c r="DC322" t="s">
        <v>3</v>
      </c>
      <c r="DD322" t="s">
        <v>154</v>
      </c>
      <c r="DE322" t="s">
        <v>154</v>
      </c>
      <c r="DF322" t="s">
        <v>154</v>
      </c>
      <c r="DG322" t="s">
        <v>154</v>
      </c>
      <c r="DH322" t="s">
        <v>3</v>
      </c>
      <c r="DI322" t="s">
        <v>154</v>
      </c>
      <c r="DJ322" t="s">
        <v>154</v>
      </c>
      <c r="DK322" t="s">
        <v>3</v>
      </c>
      <c r="DL322" t="s">
        <v>3</v>
      </c>
      <c r="DM322" t="s">
        <v>3</v>
      </c>
      <c r="DN322">
        <v>0</v>
      </c>
      <c r="DO322">
        <v>0</v>
      </c>
      <c r="DP322">
        <v>1</v>
      </c>
      <c r="DQ322">
        <v>1</v>
      </c>
      <c r="DU322">
        <v>1013</v>
      </c>
      <c r="DV322" t="s">
        <v>245</v>
      </c>
      <c r="DW322" t="s">
        <v>245</v>
      </c>
      <c r="DX322">
        <v>1</v>
      </c>
      <c r="DZ322" t="s">
        <v>3</v>
      </c>
      <c r="EA322" t="s">
        <v>3</v>
      </c>
      <c r="EB322" t="s">
        <v>3</v>
      </c>
      <c r="EC322" t="s">
        <v>3</v>
      </c>
      <c r="EE322">
        <v>1441815344</v>
      </c>
      <c r="EF322">
        <v>1</v>
      </c>
      <c r="EG322" t="s">
        <v>21</v>
      </c>
      <c r="EH322">
        <v>0</v>
      </c>
      <c r="EI322" t="s">
        <v>3</v>
      </c>
      <c r="EJ322">
        <v>4</v>
      </c>
      <c r="EK322">
        <v>0</v>
      </c>
      <c r="EL322" t="s">
        <v>22</v>
      </c>
      <c r="EM322" t="s">
        <v>23</v>
      </c>
      <c r="EO322" t="s">
        <v>3</v>
      </c>
      <c r="EQ322">
        <v>1024</v>
      </c>
      <c r="ER322">
        <v>1037.5899999999999</v>
      </c>
      <c r="ES322">
        <v>0.63</v>
      </c>
      <c r="ET322">
        <v>1.79</v>
      </c>
      <c r="EU322">
        <v>0.02</v>
      </c>
      <c r="EV322">
        <v>1035.17</v>
      </c>
      <c r="EW322">
        <v>1.56</v>
      </c>
      <c r="EX322">
        <v>0</v>
      </c>
      <c r="EY322">
        <v>0</v>
      </c>
      <c r="FQ322">
        <v>0</v>
      </c>
      <c r="FR322">
        <f t="shared" si="283"/>
        <v>0</v>
      </c>
      <c r="FS322">
        <v>0</v>
      </c>
      <c r="FX322">
        <v>70</v>
      </c>
      <c r="FY322">
        <v>10</v>
      </c>
      <c r="GA322" t="s">
        <v>3</v>
      </c>
      <c r="GD322">
        <v>0</v>
      </c>
      <c r="GF322">
        <v>1684339458</v>
      </c>
      <c r="GG322">
        <v>2</v>
      </c>
      <c r="GH322">
        <v>1</v>
      </c>
      <c r="GI322">
        <v>-2</v>
      </c>
      <c r="GJ322">
        <v>0</v>
      </c>
      <c r="GK322">
        <f>ROUND(R322*(R12)/100,2)</f>
        <v>0.04</v>
      </c>
      <c r="GL322">
        <f t="shared" si="284"/>
        <v>0</v>
      </c>
      <c r="GM322">
        <f t="shared" si="285"/>
        <v>3731.49</v>
      </c>
      <c r="GN322">
        <f t="shared" si="286"/>
        <v>0</v>
      </c>
      <c r="GO322">
        <f t="shared" si="287"/>
        <v>0</v>
      </c>
      <c r="GP322">
        <f t="shared" si="288"/>
        <v>3731.49</v>
      </c>
      <c r="GR322">
        <v>0</v>
      </c>
      <c r="GS322">
        <v>3</v>
      </c>
      <c r="GT322">
        <v>0</v>
      </c>
      <c r="GU322" t="s">
        <v>3</v>
      </c>
      <c r="GV322">
        <f t="shared" si="289"/>
        <v>0</v>
      </c>
      <c r="GW322">
        <v>1</v>
      </c>
      <c r="GX322">
        <f t="shared" si="290"/>
        <v>0</v>
      </c>
      <c r="HA322">
        <v>0</v>
      </c>
      <c r="HB322">
        <v>0</v>
      </c>
      <c r="HC322">
        <f t="shared" si="291"/>
        <v>0</v>
      </c>
      <c r="HE322" t="s">
        <v>3</v>
      </c>
      <c r="HF322" t="s">
        <v>3</v>
      </c>
      <c r="HM322" t="s">
        <v>3</v>
      </c>
      <c r="HN322" t="s">
        <v>3</v>
      </c>
      <c r="HO322" t="s">
        <v>3</v>
      </c>
      <c r="HP322" t="s">
        <v>3</v>
      </c>
      <c r="HQ322" t="s">
        <v>3</v>
      </c>
      <c r="IK322">
        <v>0</v>
      </c>
    </row>
    <row r="323" spans="1:245" x14ac:dyDescent="0.2">
      <c r="A323">
        <v>17</v>
      </c>
      <c r="B323">
        <v>1</v>
      </c>
      <c r="D323">
        <f>ROW(EtalonRes!A299)</f>
        <v>299</v>
      </c>
      <c r="E323" t="s">
        <v>3</v>
      </c>
      <c r="F323" t="s">
        <v>299</v>
      </c>
      <c r="G323" t="s">
        <v>300</v>
      </c>
      <c r="H323" t="s">
        <v>245</v>
      </c>
      <c r="I323">
        <v>1</v>
      </c>
      <c r="J323">
        <v>0</v>
      </c>
      <c r="K323">
        <v>1</v>
      </c>
      <c r="O323">
        <f t="shared" si="259"/>
        <v>38028.959999999999</v>
      </c>
      <c r="P323">
        <f t="shared" si="260"/>
        <v>60.12</v>
      </c>
      <c r="Q323">
        <f t="shared" si="261"/>
        <v>14490.72</v>
      </c>
      <c r="R323">
        <f t="shared" si="262"/>
        <v>8876.76</v>
      </c>
      <c r="S323">
        <f t="shared" si="263"/>
        <v>23478.12</v>
      </c>
      <c r="T323">
        <f t="shared" si="264"/>
        <v>0</v>
      </c>
      <c r="U323">
        <f t="shared" si="265"/>
        <v>42.2</v>
      </c>
      <c r="V323">
        <f t="shared" si="266"/>
        <v>0</v>
      </c>
      <c r="W323">
        <f t="shared" si="267"/>
        <v>0</v>
      </c>
      <c r="X323">
        <f t="shared" si="268"/>
        <v>16434.68</v>
      </c>
      <c r="Y323">
        <f t="shared" si="269"/>
        <v>2347.81</v>
      </c>
      <c r="AA323">
        <v>-1</v>
      </c>
      <c r="AB323">
        <f t="shared" si="270"/>
        <v>38028.959999999999</v>
      </c>
      <c r="AC323">
        <f>ROUND(((ES323*4)),6)</f>
        <v>60.12</v>
      </c>
      <c r="AD323">
        <f>ROUND(((((ET323*4))-((EU323*4)))+AE323),6)</f>
        <v>14490.72</v>
      </c>
      <c r="AE323">
        <f>ROUND(((EU323*4)),6)</f>
        <v>8876.76</v>
      </c>
      <c r="AF323">
        <f>ROUND(((EV323*4)),6)</f>
        <v>23478.12</v>
      </c>
      <c r="AG323">
        <f t="shared" si="271"/>
        <v>0</v>
      </c>
      <c r="AH323">
        <f>((EW323*4))</f>
        <v>42.2</v>
      </c>
      <c r="AI323">
        <f>((EX323*4))</f>
        <v>0</v>
      </c>
      <c r="AJ323">
        <f t="shared" si="272"/>
        <v>0</v>
      </c>
      <c r="AK323">
        <v>9507.24</v>
      </c>
      <c r="AL323">
        <v>15.03</v>
      </c>
      <c r="AM323">
        <v>3622.68</v>
      </c>
      <c r="AN323">
        <v>2219.19</v>
      </c>
      <c r="AO323">
        <v>5869.53</v>
      </c>
      <c r="AP323">
        <v>0</v>
      </c>
      <c r="AQ323">
        <v>10.55</v>
      </c>
      <c r="AR323">
        <v>0</v>
      </c>
      <c r="AS323">
        <v>0</v>
      </c>
      <c r="AT323">
        <v>70</v>
      </c>
      <c r="AU323">
        <v>10</v>
      </c>
      <c r="AV323">
        <v>1</v>
      </c>
      <c r="AW323">
        <v>1</v>
      </c>
      <c r="AZ323">
        <v>1</v>
      </c>
      <c r="BA323">
        <v>1</v>
      </c>
      <c r="BB323">
        <v>1</v>
      </c>
      <c r="BC323">
        <v>1</v>
      </c>
      <c r="BD323" t="s">
        <v>3</v>
      </c>
      <c r="BE323" t="s">
        <v>3</v>
      </c>
      <c r="BF323" t="s">
        <v>3</v>
      </c>
      <c r="BG323" t="s">
        <v>3</v>
      </c>
      <c r="BH323">
        <v>0</v>
      </c>
      <c r="BI323">
        <v>4</v>
      </c>
      <c r="BJ323" t="s">
        <v>301</v>
      </c>
      <c r="BM323">
        <v>0</v>
      </c>
      <c r="BN323">
        <v>0</v>
      </c>
      <c r="BO323" t="s">
        <v>3</v>
      </c>
      <c r="BP323">
        <v>0</v>
      </c>
      <c r="BQ323">
        <v>1</v>
      </c>
      <c r="BR323">
        <v>0</v>
      </c>
      <c r="BS323">
        <v>1</v>
      </c>
      <c r="BT323">
        <v>1</v>
      </c>
      <c r="BU323">
        <v>1</v>
      </c>
      <c r="BV323">
        <v>1</v>
      </c>
      <c r="BW323">
        <v>1</v>
      </c>
      <c r="BX323">
        <v>1</v>
      </c>
      <c r="BY323" t="s">
        <v>3</v>
      </c>
      <c r="BZ323">
        <v>70</v>
      </c>
      <c r="CA323">
        <v>10</v>
      </c>
      <c r="CB323" t="s">
        <v>3</v>
      </c>
      <c r="CE323">
        <v>0</v>
      </c>
      <c r="CF323">
        <v>0</v>
      </c>
      <c r="CG323">
        <v>0</v>
      </c>
      <c r="CM323">
        <v>0</v>
      </c>
      <c r="CN323" t="s">
        <v>3</v>
      </c>
      <c r="CO323">
        <v>0</v>
      </c>
      <c r="CP323">
        <f t="shared" si="273"/>
        <v>38028.959999999999</v>
      </c>
      <c r="CQ323">
        <f t="shared" si="274"/>
        <v>60.12</v>
      </c>
      <c r="CR323">
        <f>(((((ET323*4))*BB323-((EU323*4))*BS323)+AE323*BS323)*AV323)</f>
        <v>14490.72</v>
      </c>
      <c r="CS323">
        <f t="shared" si="275"/>
        <v>8876.76</v>
      </c>
      <c r="CT323">
        <f t="shared" si="276"/>
        <v>23478.12</v>
      </c>
      <c r="CU323">
        <f t="shared" si="277"/>
        <v>0</v>
      </c>
      <c r="CV323">
        <f t="shared" si="278"/>
        <v>42.2</v>
      </c>
      <c r="CW323">
        <f t="shared" si="279"/>
        <v>0</v>
      </c>
      <c r="CX323">
        <f t="shared" si="280"/>
        <v>0</v>
      </c>
      <c r="CY323">
        <f t="shared" si="281"/>
        <v>16434.683999999997</v>
      </c>
      <c r="CZ323">
        <f t="shared" si="282"/>
        <v>2347.8119999999999</v>
      </c>
      <c r="DC323" t="s">
        <v>3</v>
      </c>
      <c r="DD323" t="s">
        <v>66</v>
      </c>
      <c r="DE323" t="s">
        <v>66</v>
      </c>
      <c r="DF323" t="s">
        <v>66</v>
      </c>
      <c r="DG323" t="s">
        <v>66</v>
      </c>
      <c r="DH323" t="s">
        <v>3</v>
      </c>
      <c r="DI323" t="s">
        <v>66</v>
      </c>
      <c r="DJ323" t="s">
        <v>66</v>
      </c>
      <c r="DK323" t="s">
        <v>3</v>
      </c>
      <c r="DL323" t="s">
        <v>3</v>
      </c>
      <c r="DM323" t="s">
        <v>3</v>
      </c>
      <c r="DN323">
        <v>0</v>
      </c>
      <c r="DO323">
        <v>0</v>
      </c>
      <c r="DP323">
        <v>1</v>
      </c>
      <c r="DQ323">
        <v>1</v>
      </c>
      <c r="DU323">
        <v>1013</v>
      </c>
      <c r="DV323" t="s">
        <v>245</v>
      </c>
      <c r="DW323" t="s">
        <v>245</v>
      </c>
      <c r="DX323">
        <v>1</v>
      </c>
      <c r="DZ323" t="s">
        <v>3</v>
      </c>
      <c r="EA323" t="s">
        <v>3</v>
      </c>
      <c r="EB323" t="s">
        <v>3</v>
      </c>
      <c r="EC323" t="s">
        <v>3</v>
      </c>
      <c r="EE323">
        <v>1441815344</v>
      </c>
      <c r="EF323">
        <v>1</v>
      </c>
      <c r="EG323" t="s">
        <v>21</v>
      </c>
      <c r="EH323">
        <v>0</v>
      </c>
      <c r="EI323" t="s">
        <v>3</v>
      </c>
      <c r="EJ323">
        <v>4</v>
      </c>
      <c r="EK323">
        <v>0</v>
      </c>
      <c r="EL323" t="s">
        <v>22</v>
      </c>
      <c r="EM323" t="s">
        <v>23</v>
      </c>
      <c r="EO323" t="s">
        <v>3</v>
      </c>
      <c r="EQ323">
        <v>1311744</v>
      </c>
      <c r="ER323">
        <v>9507.24</v>
      </c>
      <c r="ES323">
        <v>15.03</v>
      </c>
      <c r="ET323">
        <v>3622.68</v>
      </c>
      <c r="EU323">
        <v>2219.19</v>
      </c>
      <c r="EV323">
        <v>5869.53</v>
      </c>
      <c r="EW323">
        <v>10.55</v>
      </c>
      <c r="EX323">
        <v>0</v>
      </c>
      <c r="EY323">
        <v>0</v>
      </c>
      <c r="FQ323">
        <v>0</v>
      </c>
      <c r="FR323">
        <f t="shared" si="283"/>
        <v>0</v>
      </c>
      <c r="FS323">
        <v>0</v>
      </c>
      <c r="FX323">
        <v>70</v>
      </c>
      <c r="FY323">
        <v>10</v>
      </c>
      <c r="GA323" t="s">
        <v>3</v>
      </c>
      <c r="GD323">
        <v>0</v>
      </c>
      <c r="GF323">
        <v>-1071680927</v>
      </c>
      <c r="GG323">
        <v>2</v>
      </c>
      <c r="GH323">
        <v>1</v>
      </c>
      <c r="GI323">
        <v>-2</v>
      </c>
      <c r="GJ323">
        <v>0</v>
      </c>
      <c r="GK323">
        <f>ROUND(R323*(R12)/100,2)</f>
        <v>9586.9</v>
      </c>
      <c r="GL323">
        <f t="shared" si="284"/>
        <v>0</v>
      </c>
      <c r="GM323">
        <f t="shared" si="285"/>
        <v>66398.350000000006</v>
      </c>
      <c r="GN323">
        <f t="shared" si="286"/>
        <v>0</v>
      </c>
      <c r="GO323">
        <f t="shared" si="287"/>
        <v>0</v>
      </c>
      <c r="GP323">
        <f t="shared" si="288"/>
        <v>66398.350000000006</v>
      </c>
      <c r="GR323">
        <v>0</v>
      </c>
      <c r="GS323">
        <v>3</v>
      </c>
      <c r="GT323">
        <v>0</v>
      </c>
      <c r="GU323" t="s">
        <v>3</v>
      </c>
      <c r="GV323">
        <f t="shared" si="289"/>
        <v>0</v>
      </c>
      <c r="GW323">
        <v>1</v>
      </c>
      <c r="GX323">
        <f t="shared" si="290"/>
        <v>0</v>
      </c>
      <c r="HA323">
        <v>0</v>
      </c>
      <c r="HB323">
        <v>0</v>
      </c>
      <c r="HC323">
        <f t="shared" si="291"/>
        <v>0</v>
      </c>
      <c r="HE323" t="s">
        <v>3</v>
      </c>
      <c r="HF323" t="s">
        <v>3</v>
      </c>
      <c r="HM323" t="s">
        <v>3</v>
      </c>
      <c r="HN323" t="s">
        <v>3</v>
      </c>
      <c r="HO323" t="s">
        <v>3</v>
      </c>
      <c r="HP323" t="s">
        <v>3</v>
      </c>
      <c r="HQ323" t="s">
        <v>3</v>
      </c>
      <c r="IK323">
        <v>0</v>
      </c>
    </row>
    <row r="324" spans="1:245" x14ac:dyDescent="0.2">
      <c r="A324">
        <v>17</v>
      </c>
      <c r="B324">
        <v>1</v>
      </c>
      <c r="C324">
        <f>ROW(SmtRes!A161)</f>
        <v>161</v>
      </c>
      <c r="D324">
        <f>ROW(EtalonRes!A303)</f>
        <v>303</v>
      </c>
      <c r="E324" t="s">
        <v>3</v>
      </c>
      <c r="F324" t="s">
        <v>306</v>
      </c>
      <c r="G324" t="s">
        <v>307</v>
      </c>
      <c r="H324" t="s">
        <v>245</v>
      </c>
      <c r="I324">
        <v>1</v>
      </c>
      <c r="J324">
        <v>0</v>
      </c>
      <c r="K324">
        <v>1</v>
      </c>
      <c r="O324">
        <f t="shared" si="259"/>
        <v>28401.360000000001</v>
      </c>
      <c r="P324">
        <f t="shared" si="260"/>
        <v>18.88</v>
      </c>
      <c r="Q324">
        <f t="shared" si="261"/>
        <v>12705.72</v>
      </c>
      <c r="R324">
        <f t="shared" si="262"/>
        <v>8031.24</v>
      </c>
      <c r="S324">
        <f t="shared" si="263"/>
        <v>15676.76</v>
      </c>
      <c r="T324">
        <f t="shared" si="264"/>
        <v>0</v>
      </c>
      <c r="U324">
        <f t="shared" si="265"/>
        <v>25.76</v>
      </c>
      <c r="V324">
        <f t="shared" si="266"/>
        <v>0</v>
      </c>
      <c r="W324">
        <f t="shared" si="267"/>
        <v>0</v>
      </c>
      <c r="X324">
        <f t="shared" si="268"/>
        <v>10973.73</v>
      </c>
      <c r="Y324">
        <f t="shared" si="269"/>
        <v>1567.68</v>
      </c>
      <c r="AA324">
        <v>-1</v>
      </c>
      <c r="AB324">
        <f t="shared" si="270"/>
        <v>28401.360000000001</v>
      </c>
      <c r="AC324">
        <f>ROUND(((ES324*4)),6)</f>
        <v>18.88</v>
      </c>
      <c r="AD324">
        <f>ROUND(((((ET324*4))-((EU324*4)))+AE324),6)</f>
        <v>12705.72</v>
      </c>
      <c r="AE324">
        <f>ROUND(((EU324*4)),6)</f>
        <v>8031.24</v>
      </c>
      <c r="AF324">
        <f>ROUND(((EV324*4)),6)</f>
        <v>15676.76</v>
      </c>
      <c r="AG324">
        <f t="shared" si="271"/>
        <v>0</v>
      </c>
      <c r="AH324">
        <f>((EW324*4))</f>
        <v>25.76</v>
      </c>
      <c r="AI324">
        <f>((EX324*4))</f>
        <v>0</v>
      </c>
      <c r="AJ324">
        <f t="shared" si="272"/>
        <v>0</v>
      </c>
      <c r="AK324">
        <v>7100.34</v>
      </c>
      <c r="AL324">
        <v>4.72</v>
      </c>
      <c r="AM324">
        <v>3176.43</v>
      </c>
      <c r="AN324">
        <v>2007.81</v>
      </c>
      <c r="AO324">
        <v>3919.19</v>
      </c>
      <c r="AP324">
        <v>0</v>
      </c>
      <c r="AQ324">
        <v>6.44</v>
      </c>
      <c r="AR324">
        <v>0</v>
      </c>
      <c r="AS324">
        <v>0</v>
      </c>
      <c r="AT324">
        <v>70</v>
      </c>
      <c r="AU324">
        <v>10</v>
      </c>
      <c r="AV324">
        <v>1</v>
      </c>
      <c r="AW324">
        <v>1</v>
      </c>
      <c r="AZ324">
        <v>1</v>
      </c>
      <c r="BA324">
        <v>1</v>
      </c>
      <c r="BB324">
        <v>1</v>
      </c>
      <c r="BC324">
        <v>1</v>
      </c>
      <c r="BD324" t="s">
        <v>3</v>
      </c>
      <c r="BE324" t="s">
        <v>3</v>
      </c>
      <c r="BF324" t="s">
        <v>3</v>
      </c>
      <c r="BG324" t="s">
        <v>3</v>
      </c>
      <c r="BH324">
        <v>0</v>
      </c>
      <c r="BI324">
        <v>4</v>
      </c>
      <c r="BJ324" t="s">
        <v>308</v>
      </c>
      <c r="BM324">
        <v>0</v>
      </c>
      <c r="BN324">
        <v>0</v>
      </c>
      <c r="BO324" t="s">
        <v>3</v>
      </c>
      <c r="BP324">
        <v>0</v>
      </c>
      <c r="BQ324">
        <v>1</v>
      </c>
      <c r="BR324">
        <v>0</v>
      </c>
      <c r="BS324">
        <v>1</v>
      </c>
      <c r="BT324">
        <v>1</v>
      </c>
      <c r="BU324">
        <v>1</v>
      </c>
      <c r="BV324">
        <v>1</v>
      </c>
      <c r="BW324">
        <v>1</v>
      </c>
      <c r="BX324">
        <v>1</v>
      </c>
      <c r="BY324" t="s">
        <v>3</v>
      </c>
      <c r="BZ324">
        <v>70</v>
      </c>
      <c r="CA324">
        <v>10</v>
      </c>
      <c r="CB324" t="s">
        <v>3</v>
      </c>
      <c r="CE324">
        <v>0</v>
      </c>
      <c r="CF324">
        <v>0</v>
      </c>
      <c r="CG324">
        <v>0</v>
      </c>
      <c r="CM324">
        <v>0</v>
      </c>
      <c r="CN324" t="s">
        <v>3</v>
      </c>
      <c r="CO324">
        <v>0</v>
      </c>
      <c r="CP324">
        <f t="shared" si="273"/>
        <v>28401.360000000001</v>
      </c>
      <c r="CQ324">
        <f t="shared" si="274"/>
        <v>18.88</v>
      </c>
      <c r="CR324">
        <f>(((((ET324*4))*BB324-((EU324*4))*BS324)+AE324*BS324)*AV324)</f>
        <v>12705.72</v>
      </c>
      <c r="CS324">
        <f t="shared" si="275"/>
        <v>8031.24</v>
      </c>
      <c r="CT324">
        <f t="shared" si="276"/>
        <v>15676.76</v>
      </c>
      <c r="CU324">
        <f t="shared" si="277"/>
        <v>0</v>
      </c>
      <c r="CV324">
        <f t="shared" si="278"/>
        <v>25.76</v>
      </c>
      <c r="CW324">
        <f t="shared" si="279"/>
        <v>0</v>
      </c>
      <c r="CX324">
        <f t="shared" si="280"/>
        <v>0</v>
      </c>
      <c r="CY324">
        <f t="shared" si="281"/>
        <v>10973.732</v>
      </c>
      <c r="CZ324">
        <f t="shared" si="282"/>
        <v>1567.6760000000002</v>
      </c>
      <c r="DC324" t="s">
        <v>3</v>
      </c>
      <c r="DD324" t="s">
        <v>66</v>
      </c>
      <c r="DE324" t="s">
        <v>66</v>
      </c>
      <c r="DF324" t="s">
        <v>66</v>
      </c>
      <c r="DG324" t="s">
        <v>66</v>
      </c>
      <c r="DH324" t="s">
        <v>3</v>
      </c>
      <c r="DI324" t="s">
        <v>66</v>
      </c>
      <c r="DJ324" t="s">
        <v>66</v>
      </c>
      <c r="DK324" t="s">
        <v>3</v>
      </c>
      <c r="DL324" t="s">
        <v>3</v>
      </c>
      <c r="DM324" t="s">
        <v>3</v>
      </c>
      <c r="DN324">
        <v>0</v>
      </c>
      <c r="DO324">
        <v>0</v>
      </c>
      <c r="DP324">
        <v>1</v>
      </c>
      <c r="DQ324">
        <v>1</v>
      </c>
      <c r="DU324">
        <v>1013</v>
      </c>
      <c r="DV324" t="s">
        <v>245</v>
      </c>
      <c r="DW324" t="s">
        <v>245</v>
      </c>
      <c r="DX324">
        <v>1</v>
      </c>
      <c r="DZ324" t="s">
        <v>3</v>
      </c>
      <c r="EA324" t="s">
        <v>3</v>
      </c>
      <c r="EB324" t="s">
        <v>3</v>
      </c>
      <c r="EC324" t="s">
        <v>3</v>
      </c>
      <c r="EE324">
        <v>1441815344</v>
      </c>
      <c r="EF324">
        <v>1</v>
      </c>
      <c r="EG324" t="s">
        <v>21</v>
      </c>
      <c r="EH324">
        <v>0</v>
      </c>
      <c r="EI324" t="s">
        <v>3</v>
      </c>
      <c r="EJ324">
        <v>4</v>
      </c>
      <c r="EK324">
        <v>0</v>
      </c>
      <c r="EL324" t="s">
        <v>22</v>
      </c>
      <c r="EM324" t="s">
        <v>23</v>
      </c>
      <c r="EO324" t="s">
        <v>3</v>
      </c>
      <c r="EQ324">
        <v>1311744</v>
      </c>
      <c r="ER324">
        <v>7100.34</v>
      </c>
      <c r="ES324">
        <v>4.72</v>
      </c>
      <c r="ET324">
        <v>3176.43</v>
      </c>
      <c r="EU324">
        <v>2007.81</v>
      </c>
      <c r="EV324">
        <v>3919.19</v>
      </c>
      <c r="EW324">
        <v>6.44</v>
      </c>
      <c r="EX324">
        <v>0</v>
      </c>
      <c r="EY324">
        <v>0</v>
      </c>
      <c r="FQ324">
        <v>0</v>
      </c>
      <c r="FR324">
        <f t="shared" si="283"/>
        <v>0</v>
      </c>
      <c r="FS324">
        <v>0</v>
      </c>
      <c r="FX324">
        <v>70</v>
      </c>
      <c r="FY324">
        <v>10</v>
      </c>
      <c r="GA324" t="s">
        <v>3</v>
      </c>
      <c r="GD324">
        <v>0</v>
      </c>
      <c r="GF324">
        <v>438330013</v>
      </c>
      <c r="GG324">
        <v>2</v>
      </c>
      <c r="GH324">
        <v>1</v>
      </c>
      <c r="GI324">
        <v>-2</v>
      </c>
      <c r="GJ324">
        <v>0</v>
      </c>
      <c r="GK324">
        <f>ROUND(R324*(R12)/100,2)</f>
        <v>8673.74</v>
      </c>
      <c r="GL324">
        <f t="shared" si="284"/>
        <v>0</v>
      </c>
      <c r="GM324">
        <f t="shared" si="285"/>
        <v>49616.51</v>
      </c>
      <c r="GN324">
        <f t="shared" si="286"/>
        <v>0</v>
      </c>
      <c r="GO324">
        <f t="shared" si="287"/>
        <v>0</v>
      </c>
      <c r="GP324">
        <f t="shared" si="288"/>
        <v>49616.51</v>
      </c>
      <c r="GR324">
        <v>0</v>
      </c>
      <c r="GS324">
        <v>3</v>
      </c>
      <c r="GT324">
        <v>0</v>
      </c>
      <c r="GU324" t="s">
        <v>3</v>
      </c>
      <c r="GV324">
        <f t="shared" si="289"/>
        <v>0</v>
      </c>
      <c r="GW324">
        <v>1</v>
      </c>
      <c r="GX324">
        <f t="shared" si="290"/>
        <v>0</v>
      </c>
      <c r="HA324">
        <v>0</v>
      </c>
      <c r="HB324">
        <v>0</v>
      </c>
      <c r="HC324">
        <f t="shared" si="291"/>
        <v>0</v>
      </c>
      <c r="HE324" t="s">
        <v>3</v>
      </c>
      <c r="HF324" t="s">
        <v>3</v>
      </c>
      <c r="HM324" t="s">
        <v>3</v>
      </c>
      <c r="HN324" t="s">
        <v>3</v>
      </c>
      <c r="HO324" t="s">
        <v>3</v>
      </c>
      <c r="HP324" t="s">
        <v>3</v>
      </c>
      <c r="HQ324" t="s">
        <v>3</v>
      </c>
      <c r="IK324">
        <v>0</v>
      </c>
    </row>
    <row r="325" spans="1:245" x14ac:dyDescent="0.2">
      <c r="A325">
        <v>17</v>
      </c>
      <c r="B325">
        <v>1</v>
      </c>
      <c r="C325">
        <f>ROW(SmtRes!A175)</f>
        <v>175</v>
      </c>
      <c r="D325">
        <f>ROW(EtalonRes!A317)</f>
        <v>317</v>
      </c>
      <c r="E325" t="s">
        <v>3</v>
      </c>
      <c r="F325" t="s">
        <v>289</v>
      </c>
      <c r="G325" t="s">
        <v>313</v>
      </c>
      <c r="H325" t="s">
        <v>245</v>
      </c>
      <c r="I325">
        <v>2</v>
      </c>
      <c r="J325">
        <v>0</v>
      </c>
      <c r="K325">
        <v>2</v>
      </c>
      <c r="O325">
        <f t="shared" si="259"/>
        <v>117929.62</v>
      </c>
      <c r="P325">
        <f t="shared" si="260"/>
        <v>6448.18</v>
      </c>
      <c r="Q325">
        <f t="shared" si="261"/>
        <v>0</v>
      </c>
      <c r="R325">
        <f t="shared" si="262"/>
        <v>0</v>
      </c>
      <c r="S325">
        <f t="shared" si="263"/>
        <v>111481.44</v>
      </c>
      <c r="T325">
        <f t="shared" si="264"/>
        <v>0</v>
      </c>
      <c r="U325">
        <f t="shared" si="265"/>
        <v>168</v>
      </c>
      <c r="V325">
        <f t="shared" si="266"/>
        <v>0</v>
      </c>
      <c r="W325">
        <f t="shared" si="267"/>
        <v>0</v>
      </c>
      <c r="X325">
        <f t="shared" si="268"/>
        <v>78037.009999999995</v>
      </c>
      <c r="Y325">
        <f t="shared" si="269"/>
        <v>11148.14</v>
      </c>
      <c r="AA325">
        <v>-1</v>
      </c>
      <c r="AB325">
        <f t="shared" si="270"/>
        <v>58964.81</v>
      </c>
      <c r="AC325">
        <f>ROUND((ES325),6)</f>
        <v>3224.09</v>
      </c>
      <c r="AD325">
        <f>ROUND((((ET325)-(EU325))+AE325),6)</f>
        <v>0</v>
      </c>
      <c r="AE325">
        <f>ROUND((EU325),6)</f>
        <v>0</v>
      </c>
      <c r="AF325">
        <f>ROUND((EV325),6)</f>
        <v>55740.72</v>
      </c>
      <c r="AG325">
        <f t="shared" si="271"/>
        <v>0</v>
      </c>
      <c r="AH325">
        <f>(EW325)</f>
        <v>84</v>
      </c>
      <c r="AI325">
        <f>(EX325)</f>
        <v>0</v>
      </c>
      <c r="AJ325">
        <f t="shared" si="272"/>
        <v>0</v>
      </c>
      <c r="AK325">
        <v>58964.81</v>
      </c>
      <c r="AL325">
        <v>3224.09</v>
      </c>
      <c r="AM325">
        <v>0</v>
      </c>
      <c r="AN325">
        <v>0</v>
      </c>
      <c r="AO325">
        <v>55740.72</v>
      </c>
      <c r="AP325">
        <v>0</v>
      </c>
      <c r="AQ325">
        <v>84</v>
      </c>
      <c r="AR325">
        <v>0</v>
      </c>
      <c r="AS325">
        <v>0</v>
      </c>
      <c r="AT325">
        <v>70</v>
      </c>
      <c r="AU325">
        <v>10</v>
      </c>
      <c r="AV325">
        <v>1</v>
      </c>
      <c r="AW325">
        <v>1</v>
      </c>
      <c r="AZ325">
        <v>1</v>
      </c>
      <c r="BA325">
        <v>1</v>
      </c>
      <c r="BB325">
        <v>1</v>
      </c>
      <c r="BC325">
        <v>1</v>
      </c>
      <c r="BD325" t="s">
        <v>3</v>
      </c>
      <c r="BE325" t="s">
        <v>3</v>
      </c>
      <c r="BF325" t="s">
        <v>3</v>
      </c>
      <c r="BG325" t="s">
        <v>3</v>
      </c>
      <c r="BH325">
        <v>0</v>
      </c>
      <c r="BI325">
        <v>4</v>
      </c>
      <c r="BJ325" t="s">
        <v>291</v>
      </c>
      <c r="BM325">
        <v>0</v>
      </c>
      <c r="BN325">
        <v>0</v>
      </c>
      <c r="BO325" t="s">
        <v>3</v>
      </c>
      <c r="BP325">
        <v>0</v>
      </c>
      <c r="BQ325">
        <v>1</v>
      </c>
      <c r="BR325">
        <v>0</v>
      </c>
      <c r="BS325">
        <v>1</v>
      </c>
      <c r="BT325">
        <v>1</v>
      </c>
      <c r="BU325">
        <v>1</v>
      </c>
      <c r="BV325">
        <v>1</v>
      </c>
      <c r="BW325">
        <v>1</v>
      </c>
      <c r="BX325">
        <v>1</v>
      </c>
      <c r="BY325" t="s">
        <v>3</v>
      </c>
      <c r="BZ325">
        <v>70</v>
      </c>
      <c r="CA325">
        <v>10</v>
      </c>
      <c r="CB325" t="s">
        <v>3</v>
      </c>
      <c r="CE325">
        <v>0</v>
      </c>
      <c r="CF325">
        <v>0</v>
      </c>
      <c r="CG325">
        <v>0</v>
      </c>
      <c r="CM325">
        <v>0</v>
      </c>
      <c r="CN325" t="s">
        <v>3</v>
      </c>
      <c r="CO325">
        <v>0</v>
      </c>
      <c r="CP325">
        <f t="shared" si="273"/>
        <v>117929.62</v>
      </c>
      <c r="CQ325">
        <f t="shared" si="274"/>
        <v>3224.09</v>
      </c>
      <c r="CR325">
        <f>((((ET325)*BB325-(EU325)*BS325)+AE325*BS325)*AV325)</f>
        <v>0</v>
      </c>
      <c r="CS325">
        <f t="shared" si="275"/>
        <v>0</v>
      </c>
      <c r="CT325">
        <f t="shared" si="276"/>
        <v>55740.72</v>
      </c>
      <c r="CU325">
        <f t="shared" si="277"/>
        <v>0</v>
      </c>
      <c r="CV325">
        <f t="shared" si="278"/>
        <v>84</v>
      </c>
      <c r="CW325">
        <f t="shared" si="279"/>
        <v>0</v>
      </c>
      <c r="CX325">
        <f t="shared" si="280"/>
        <v>0</v>
      </c>
      <c r="CY325">
        <f t="shared" si="281"/>
        <v>78037.008000000002</v>
      </c>
      <c r="CZ325">
        <f t="shared" si="282"/>
        <v>11148.143999999998</v>
      </c>
      <c r="DC325" t="s">
        <v>3</v>
      </c>
      <c r="DD325" t="s">
        <v>3</v>
      </c>
      <c r="DE325" t="s">
        <v>3</v>
      </c>
      <c r="DF325" t="s">
        <v>3</v>
      </c>
      <c r="DG325" t="s">
        <v>3</v>
      </c>
      <c r="DH325" t="s">
        <v>3</v>
      </c>
      <c r="DI325" t="s">
        <v>3</v>
      </c>
      <c r="DJ325" t="s">
        <v>3</v>
      </c>
      <c r="DK325" t="s">
        <v>3</v>
      </c>
      <c r="DL325" t="s">
        <v>3</v>
      </c>
      <c r="DM325" t="s">
        <v>3</v>
      </c>
      <c r="DN325">
        <v>0</v>
      </c>
      <c r="DO325">
        <v>0</v>
      </c>
      <c r="DP325">
        <v>1</v>
      </c>
      <c r="DQ325">
        <v>1</v>
      </c>
      <c r="DU325">
        <v>1013</v>
      </c>
      <c r="DV325" t="s">
        <v>245</v>
      </c>
      <c r="DW325" t="s">
        <v>245</v>
      </c>
      <c r="DX325">
        <v>1</v>
      </c>
      <c r="DZ325" t="s">
        <v>3</v>
      </c>
      <c r="EA325" t="s">
        <v>3</v>
      </c>
      <c r="EB325" t="s">
        <v>3</v>
      </c>
      <c r="EC325" t="s">
        <v>3</v>
      </c>
      <c r="EE325">
        <v>1441815344</v>
      </c>
      <c r="EF325">
        <v>1</v>
      </c>
      <c r="EG325" t="s">
        <v>21</v>
      </c>
      <c r="EH325">
        <v>0</v>
      </c>
      <c r="EI325" t="s">
        <v>3</v>
      </c>
      <c r="EJ325">
        <v>4</v>
      </c>
      <c r="EK325">
        <v>0</v>
      </c>
      <c r="EL325" t="s">
        <v>22</v>
      </c>
      <c r="EM325" t="s">
        <v>23</v>
      </c>
      <c r="EO325" t="s">
        <v>3</v>
      </c>
      <c r="EQ325">
        <v>1024</v>
      </c>
      <c r="ER325">
        <v>58964.81</v>
      </c>
      <c r="ES325">
        <v>3224.09</v>
      </c>
      <c r="ET325">
        <v>0</v>
      </c>
      <c r="EU325">
        <v>0</v>
      </c>
      <c r="EV325">
        <v>55740.72</v>
      </c>
      <c r="EW325">
        <v>84</v>
      </c>
      <c r="EX325">
        <v>0</v>
      </c>
      <c r="EY325">
        <v>0</v>
      </c>
      <c r="FQ325">
        <v>0</v>
      </c>
      <c r="FR325">
        <f t="shared" si="283"/>
        <v>0</v>
      </c>
      <c r="FS325">
        <v>0</v>
      </c>
      <c r="FX325">
        <v>70</v>
      </c>
      <c r="FY325">
        <v>10</v>
      </c>
      <c r="GA325" t="s">
        <v>3</v>
      </c>
      <c r="GD325">
        <v>0</v>
      </c>
      <c r="GF325">
        <v>-2081592768</v>
      </c>
      <c r="GG325">
        <v>2</v>
      </c>
      <c r="GH325">
        <v>1</v>
      </c>
      <c r="GI325">
        <v>-2</v>
      </c>
      <c r="GJ325">
        <v>0</v>
      </c>
      <c r="GK325">
        <f>ROUND(R325*(R12)/100,2)</f>
        <v>0</v>
      </c>
      <c r="GL325">
        <f t="shared" si="284"/>
        <v>0</v>
      </c>
      <c r="GM325">
        <f t="shared" si="285"/>
        <v>207114.77</v>
      </c>
      <c r="GN325">
        <f t="shared" si="286"/>
        <v>0</v>
      </c>
      <c r="GO325">
        <f t="shared" si="287"/>
        <v>0</v>
      </c>
      <c r="GP325">
        <f t="shared" si="288"/>
        <v>207114.77</v>
      </c>
      <c r="GR325">
        <v>0</v>
      </c>
      <c r="GS325">
        <v>3</v>
      </c>
      <c r="GT325">
        <v>0</v>
      </c>
      <c r="GU325" t="s">
        <v>3</v>
      </c>
      <c r="GV325">
        <f t="shared" si="289"/>
        <v>0</v>
      </c>
      <c r="GW325">
        <v>1</v>
      </c>
      <c r="GX325">
        <f t="shared" si="290"/>
        <v>0</v>
      </c>
      <c r="HA325">
        <v>0</v>
      </c>
      <c r="HB325">
        <v>0</v>
      </c>
      <c r="HC325">
        <f t="shared" si="291"/>
        <v>0</v>
      </c>
      <c r="HE325" t="s">
        <v>3</v>
      </c>
      <c r="HF325" t="s">
        <v>3</v>
      </c>
      <c r="HM325" t="s">
        <v>3</v>
      </c>
      <c r="HN325" t="s">
        <v>3</v>
      </c>
      <c r="HO325" t="s">
        <v>3</v>
      </c>
      <c r="HP325" t="s">
        <v>3</v>
      </c>
      <c r="HQ325" t="s">
        <v>3</v>
      </c>
      <c r="IK325">
        <v>0</v>
      </c>
    </row>
    <row r="326" spans="1:245" x14ac:dyDescent="0.2">
      <c r="A326">
        <v>17</v>
      </c>
      <c r="B326">
        <v>1</v>
      </c>
      <c r="C326">
        <f>ROW(SmtRes!A178)</f>
        <v>178</v>
      </c>
      <c r="D326">
        <f>ROW(EtalonRes!A320)</f>
        <v>320</v>
      </c>
      <c r="E326" t="s">
        <v>314</v>
      </c>
      <c r="F326" t="s">
        <v>293</v>
      </c>
      <c r="G326" t="s">
        <v>294</v>
      </c>
      <c r="H326" t="s">
        <v>245</v>
      </c>
      <c r="I326">
        <v>2</v>
      </c>
      <c r="J326">
        <v>0</v>
      </c>
      <c r="K326">
        <v>2</v>
      </c>
      <c r="O326">
        <f t="shared" ref="O326:O357" si="292">ROUND(CP326,2)</f>
        <v>8382</v>
      </c>
      <c r="P326">
        <f t="shared" ref="P326:P357" si="293">ROUND(CQ326*I326,2)</f>
        <v>40.32</v>
      </c>
      <c r="Q326">
        <f t="shared" ref="Q326:Q357" si="294">ROUND(CR326*I326,2)</f>
        <v>7.16</v>
      </c>
      <c r="R326">
        <f t="shared" ref="R326:R357" si="295">ROUND(CS326*I326,2)</f>
        <v>0.08</v>
      </c>
      <c r="S326">
        <f t="shared" ref="S326:S357" si="296">ROUND(CT326*I326,2)</f>
        <v>8334.52</v>
      </c>
      <c r="T326">
        <f t="shared" ref="T326:T357" si="297">ROUND(CU326*I326,2)</f>
        <v>0</v>
      </c>
      <c r="U326">
        <f t="shared" ref="U326:U357" si="298">CV326*I326</f>
        <v>12.56</v>
      </c>
      <c r="V326">
        <f t="shared" ref="V326:V357" si="299">CW326*I326</f>
        <v>0</v>
      </c>
      <c r="W326">
        <f t="shared" ref="W326:W357" si="300">ROUND(CX326*I326,2)</f>
        <v>0</v>
      </c>
      <c r="X326">
        <f t="shared" ref="X326:X357" si="301">ROUND(CY326,2)</f>
        <v>5834.16</v>
      </c>
      <c r="Y326">
        <f t="shared" ref="Y326:Y357" si="302">ROUND(CZ326,2)</f>
        <v>833.45</v>
      </c>
      <c r="AA326">
        <v>1473070128</v>
      </c>
      <c r="AB326">
        <f t="shared" ref="AB326:AB357" si="303">ROUND((AC326+AD326+AF326),6)</f>
        <v>4191</v>
      </c>
      <c r="AC326">
        <f>ROUND(((ES326*2)),6)</f>
        <v>20.16</v>
      </c>
      <c r="AD326">
        <f>ROUND(((((ET326*2))-((EU326*2)))+AE326),6)</f>
        <v>3.58</v>
      </c>
      <c r="AE326">
        <f>ROUND(((EU326*2)),6)</f>
        <v>0.04</v>
      </c>
      <c r="AF326">
        <f>ROUND(((EV326*2)),6)</f>
        <v>4167.26</v>
      </c>
      <c r="AG326">
        <f t="shared" ref="AG326:AG357" si="304">ROUND((AP326),6)</f>
        <v>0</v>
      </c>
      <c r="AH326">
        <f>((EW326*2))</f>
        <v>6.28</v>
      </c>
      <c r="AI326">
        <f>((EX326*2))</f>
        <v>0</v>
      </c>
      <c r="AJ326">
        <f t="shared" ref="AJ326:AJ357" si="305">(AS326)</f>
        <v>0</v>
      </c>
      <c r="AK326">
        <v>2095.5</v>
      </c>
      <c r="AL326">
        <v>10.08</v>
      </c>
      <c r="AM326">
        <v>1.79</v>
      </c>
      <c r="AN326">
        <v>0.02</v>
      </c>
      <c r="AO326">
        <v>2083.63</v>
      </c>
      <c r="AP326">
        <v>0</v>
      </c>
      <c r="AQ326">
        <v>3.14</v>
      </c>
      <c r="AR326">
        <v>0</v>
      </c>
      <c r="AS326">
        <v>0</v>
      </c>
      <c r="AT326">
        <v>70</v>
      </c>
      <c r="AU326">
        <v>10</v>
      </c>
      <c r="AV326">
        <v>1</v>
      </c>
      <c r="AW326">
        <v>1</v>
      </c>
      <c r="AZ326">
        <v>1</v>
      </c>
      <c r="BA326">
        <v>1</v>
      </c>
      <c r="BB326">
        <v>1</v>
      </c>
      <c r="BC326">
        <v>1</v>
      </c>
      <c r="BD326" t="s">
        <v>3</v>
      </c>
      <c r="BE326" t="s">
        <v>3</v>
      </c>
      <c r="BF326" t="s">
        <v>3</v>
      </c>
      <c r="BG326" t="s">
        <v>3</v>
      </c>
      <c r="BH326">
        <v>0</v>
      </c>
      <c r="BI326">
        <v>4</v>
      </c>
      <c r="BJ326" t="s">
        <v>295</v>
      </c>
      <c r="BM326">
        <v>0</v>
      </c>
      <c r="BN326">
        <v>0</v>
      </c>
      <c r="BO326" t="s">
        <v>3</v>
      </c>
      <c r="BP326">
        <v>0</v>
      </c>
      <c r="BQ326">
        <v>1</v>
      </c>
      <c r="BR326">
        <v>0</v>
      </c>
      <c r="BS326">
        <v>1</v>
      </c>
      <c r="BT326">
        <v>1</v>
      </c>
      <c r="BU326">
        <v>1</v>
      </c>
      <c r="BV326">
        <v>1</v>
      </c>
      <c r="BW326">
        <v>1</v>
      </c>
      <c r="BX326">
        <v>1</v>
      </c>
      <c r="BY326" t="s">
        <v>3</v>
      </c>
      <c r="BZ326">
        <v>70</v>
      </c>
      <c r="CA326">
        <v>10</v>
      </c>
      <c r="CB326" t="s">
        <v>3</v>
      </c>
      <c r="CE326">
        <v>0</v>
      </c>
      <c r="CF326">
        <v>0</v>
      </c>
      <c r="CG326">
        <v>0</v>
      </c>
      <c r="CM326">
        <v>0</v>
      </c>
      <c r="CN326" t="s">
        <v>3</v>
      </c>
      <c r="CO326">
        <v>0</v>
      </c>
      <c r="CP326">
        <f t="shared" ref="CP326:CP357" si="306">(P326+Q326+S326)</f>
        <v>8382</v>
      </c>
      <c r="CQ326">
        <f t="shared" ref="CQ326:CQ357" si="307">(AC326*BC326*AW326)</f>
        <v>20.16</v>
      </c>
      <c r="CR326">
        <f>(((((ET326*2))*BB326-((EU326*2))*BS326)+AE326*BS326)*AV326)</f>
        <v>3.58</v>
      </c>
      <c r="CS326">
        <f t="shared" ref="CS326:CS357" si="308">(AE326*BS326*AV326)</f>
        <v>0.04</v>
      </c>
      <c r="CT326">
        <f t="shared" ref="CT326:CT357" si="309">(AF326*BA326*AV326)</f>
        <v>4167.26</v>
      </c>
      <c r="CU326">
        <f t="shared" ref="CU326:CU357" si="310">AG326</f>
        <v>0</v>
      </c>
      <c r="CV326">
        <f t="shared" ref="CV326:CV357" si="311">(AH326*AV326)</f>
        <v>6.28</v>
      </c>
      <c r="CW326">
        <f t="shared" ref="CW326:CW357" si="312">AI326</f>
        <v>0</v>
      </c>
      <c r="CX326">
        <f t="shared" ref="CX326:CX357" si="313">AJ326</f>
        <v>0</v>
      </c>
      <c r="CY326">
        <f t="shared" ref="CY326:CY357" si="314">((S326*BZ326)/100)</f>
        <v>5834.1640000000007</v>
      </c>
      <c r="CZ326">
        <f t="shared" ref="CZ326:CZ357" si="315">((S326*CA326)/100)</f>
        <v>833.45200000000011</v>
      </c>
      <c r="DC326" t="s">
        <v>3</v>
      </c>
      <c r="DD326" t="s">
        <v>154</v>
      </c>
      <c r="DE326" t="s">
        <v>154</v>
      </c>
      <c r="DF326" t="s">
        <v>154</v>
      </c>
      <c r="DG326" t="s">
        <v>154</v>
      </c>
      <c r="DH326" t="s">
        <v>3</v>
      </c>
      <c r="DI326" t="s">
        <v>154</v>
      </c>
      <c r="DJ326" t="s">
        <v>154</v>
      </c>
      <c r="DK326" t="s">
        <v>3</v>
      </c>
      <c r="DL326" t="s">
        <v>3</v>
      </c>
      <c r="DM326" t="s">
        <v>3</v>
      </c>
      <c r="DN326">
        <v>0</v>
      </c>
      <c r="DO326">
        <v>0</v>
      </c>
      <c r="DP326">
        <v>1</v>
      </c>
      <c r="DQ326">
        <v>1</v>
      </c>
      <c r="DU326">
        <v>1013</v>
      </c>
      <c r="DV326" t="s">
        <v>245</v>
      </c>
      <c r="DW326" t="s">
        <v>245</v>
      </c>
      <c r="DX326">
        <v>1</v>
      </c>
      <c r="DZ326" t="s">
        <v>3</v>
      </c>
      <c r="EA326" t="s">
        <v>3</v>
      </c>
      <c r="EB326" t="s">
        <v>3</v>
      </c>
      <c r="EC326" t="s">
        <v>3</v>
      </c>
      <c r="EE326">
        <v>1441815344</v>
      </c>
      <c r="EF326">
        <v>1</v>
      </c>
      <c r="EG326" t="s">
        <v>21</v>
      </c>
      <c r="EH326">
        <v>0</v>
      </c>
      <c r="EI326" t="s">
        <v>3</v>
      </c>
      <c r="EJ326">
        <v>4</v>
      </c>
      <c r="EK326">
        <v>0</v>
      </c>
      <c r="EL326" t="s">
        <v>22</v>
      </c>
      <c r="EM326" t="s">
        <v>23</v>
      </c>
      <c r="EO326" t="s">
        <v>3</v>
      </c>
      <c r="EQ326">
        <v>0</v>
      </c>
      <c r="ER326">
        <v>2095.5</v>
      </c>
      <c r="ES326">
        <v>10.08</v>
      </c>
      <c r="ET326">
        <v>1.79</v>
      </c>
      <c r="EU326">
        <v>0.02</v>
      </c>
      <c r="EV326">
        <v>2083.63</v>
      </c>
      <c r="EW326">
        <v>3.14</v>
      </c>
      <c r="EX326">
        <v>0</v>
      </c>
      <c r="EY326">
        <v>0</v>
      </c>
      <c r="FQ326">
        <v>0</v>
      </c>
      <c r="FR326">
        <f t="shared" ref="FR326:FR357" si="316">ROUND(IF(BI326=3,GM326,0),2)</f>
        <v>0</v>
      </c>
      <c r="FS326">
        <v>0</v>
      </c>
      <c r="FX326">
        <v>70</v>
      </c>
      <c r="FY326">
        <v>10</v>
      </c>
      <c r="GA326" t="s">
        <v>3</v>
      </c>
      <c r="GD326">
        <v>0</v>
      </c>
      <c r="GF326">
        <v>984652662</v>
      </c>
      <c r="GG326">
        <v>2</v>
      </c>
      <c r="GH326">
        <v>1</v>
      </c>
      <c r="GI326">
        <v>-2</v>
      </c>
      <c r="GJ326">
        <v>0</v>
      </c>
      <c r="GK326">
        <f>ROUND(R326*(R12)/100,2)</f>
        <v>0.09</v>
      </c>
      <c r="GL326">
        <f t="shared" ref="GL326:GL357" si="317">ROUND(IF(AND(BH326=3,BI326=3,FS326&lt;&gt;0),P326,0),2)</f>
        <v>0</v>
      </c>
      <c r="GM326">
        <f t="shared" ref="GM326:GM357" si="318">ROUND(O326+X326+Y326+GK326,2)+GX326</f>
        <v>15049.7</v>
      </c>
      <c r="GN326">
        <f t="shared" ref="GN326:GN357" si="319">IF(OR(BI326=0,BI326=1),GM326-GX326,0)</f>
        <v>0</v>
      </c>
      <c r="GO326">
        <f t="shared" ref="GO326:GO357" si="320">IF(BI326=2,GM326-GX326,0)</f>
        <v>0</v>
      </c>
      <c r="GP326">
        <f t="shared" ref="GP326:GP357" si="321">IF(BI326=4,GM326-GX326,0)</f>
        <v>15049.7</v>
      </c>
      <c r="GR326">
        <v>0</v>
      </c>
      <c r="GS326">
        <v>3</v>
      </c>
      <c r="GT326">
        <v>0</v>
      </c>
      <c r="GU326" t="s">
        <v>3</v>
      </c>
      <c r="GV326">
        <f t="shared" ref="GV326:GV357" si="322">ROUND((GT326),6)</f>
        <v>0</v>
      </c>
      <c r="GW326">
        <v>1</v>
      </c>
      <c r="GX326">
        <f t="shared" ref="GX326:GX357" si="323">ROUND(HC326*I326,2)</f>
        <v>0</v>
      </c>
      <c r="HA326">
        <v>0</v>
      </c>
      <c r="HB326">
        <v>0</v>
      </c>
      <c r="HC326">
        <f t="shared" ref="HC326:HC357" si="324">GV326*GW326</f>
        <v>0</v>
      </c>
      <c r="HE326" t="s">
        <v>3</v>
      </c>
      <c r="HF326" t="s">
        <v>3</v>
      </c>
      <c r="HM326" t="s">
        <v>3</v>
      </c>
      <c r="HN326" t="s">
        <v>3</v>
      </c>
      <c r="HO326" t="s">
        <v>3</v>
      </c>
      <c r="HP326" t="s">
        <v>3</v>
      </c>
      <c r="HQ326" t="s">
        <v>3</v>
      </c>
      <c r="IK326">
        <v>0</v>
      </c>
    </row>
    <row r="327" spans="1:245" x14ac:dyDescent="0.2">
      <c r="A327">
        <v>17</v>
      </c>
      <c r="B327">
        <v>1</v>
      </c>
      <c r="C327">
        <f>ROW(SmtRes!A181)</f>
        <v>181</v>
      </c>
      <c r="D327">
        <f>ROW(EtalonRes!A323)</f>
        <v>323</v>
      </c>
      <c r="E327" t="s">
        <v>3</v>
      </c>
      <c r="F327" t="s">
        <v>296</v>
      </c>
      <c r="G327" t="s">
        <v>297</v>
      </c>
      <c r="H327" t="s">
        <v>245</v>
      </c>
      <c r="I327">
        <v>2</v>
      </c>
      <c r="J327">
        <v>0</v>
      </c>
      <c r="K327">
        <v>2</v>
      </c>
      <c r="O327">
        <f t="shared" si="292"/>
        <v>4150.3599999999997</v>
      </c>
      <c r="P327">
        <f t="shared" si="293"/>
        <v>2.52</v>
      </c>
      <c r="Q327">
        <f t="shared" si="294"/>
        <v>7.16</v>
      </c>
      <c r="R327">
        <f t="shared" si="295"/>
        <v>0.08</v>
      </c>
      <c r="S327">
        <f t="shared" si="296"/>
        <v>4140.68</v>
      </c>
      <c r="T327">
        <f t="shared" si="297"/>
        <v>0</v>
      </c>
      <c r="U327">
        <f t="shared" si="298"/>
        <v>6.24</v>
      </c>
      <c r="V327">
        <f t="shared" si="299"/>
        <v>0</v>
      </c>
      <c r="W327">
        <f t="shared" si="300"/>
        <v>0</v>
      </c>
      <c r="X327">
        <f t="shared" si="301"/>
        <v>2898.48</v>
      </c>
      <c r="Y327">
        <f t="shared" si="302"/>
        <v>414.07</v>
      </c>
      <c r="AA327">
        <v>-1</v>
      </c>
      <c r="AB327">
        <f t="shared" si="303"/>
        <v>2075.1799999999998</v>
      </c>
      <c r="AC327">
        <f>ROUND(((ES327*2)),6)</f>
        <v>1.26</v>
      </c>
      <c r="AD327">
        <f>ROUND(((((ET327*2))-((EU327*2)))+AE327),6)</f>
        <v>3.58</v>
      </c>
      <c r="AE327">
        <f>ROUND(((EU327*2)),6)</f>
        <v>0.04</v>
      </c>
      <c r="AF327">
        <f>ROUND(((EV327*2)),6)</f>
        <v>2070.34</v>
      </c>
      <c r="AG327">
        <f t="shared" si="304"/>
        <v>0</v>
      </c>
      <c r="AH327">
        <f>((EW327*2))</f>
        <v>3.12</v>
      </c>
      <c r="AI327">
        <f>((EX327*2))</f>
        <v>0</v>
      </c>
      <c r="AJ327">
        <f t="shared" si="305"/>
        <v>0</v>
      </c>
      <c r="AK327">
        <v>1037.5899999999999</v>
      </c>
      <c r="AL327">
        <v>0.63</v>
      </c>
      <c r="AM327">
        <v>1.79</v>
      </c>
      <c r="AN327">
        <v>0.02</v>
      </c>
      <c r="AO327">
        <v>1035.17</v>
      </c>
      <c r="AP327">
        <v>0</v>
      </c>
      <c r="AQ327">
        <v>1.56</v>
      </c>
      <c r="AR327">
        <v>0</v>
      </c>
      <c r="AS327">
        <v>0</v>
      </c>
      <c r="AT327">
        <v>70</v>
      </c>
      <c r="AU327">
        <v>10</v>
      </c>
      <c r="AV327">
        <v>1</v>
      </c>
      <c r="AW327">
        <v>1</v>
      </c>
      <c r="AZ327">
        <v>1</v>
      </c>
      <c r="BA327">
        <v>1</v>
      </c>
      <c r="BB327">
        <v>1</v>
      </c>
      <c r="BC327">
        <v>1</v>
      </c>
      <c r="BD327" t="s">
        <v>3</v>
      </c>
      <c r="BE327" t="s">
        <v>3</v>
      </c>
      <c r="BF327" t="s">
        <v>3</v>
      </c>
      <c r="BG327" t="s">
        <v>3</v>
      </c>
      <c r="BH327">
        <v>0</v>
      </c>
      <c r="BI327">
        <v>4</v>
      </c>
      <c r="BJ327" t="s">
        <v>298</v>
      </c>
      <c r="BM327">
        <v>0</v>
      </c>
      <c r="BN327">
        <v>0</v>
      </c>
      <c r="BO327" t="s">
        <v>3</v>
      </c>
      <c r="BP327">
        <v>0</v>
      </c>
      <c r="BQ327">
        <v>1</v>
      </c>
      <c r="BR327">
        <v>0</v>
      </c>
      <c r="BS327">
        <v>1</v>
      </c>
      <c r="BT327">
        <v>1</v>
      </c>
      <c r="BU327">
        <v>1</v>
      </c>
      <c r="BV327">
        <v>1</v>
      </c>
      <c r="BW327">
        <v>1</v>
      </c>
      <c r="BX327">
        <v>1</v>
      </c>
      <c r="BY327" t="s">
        <v>3</v>
      </c>
      <c r="BZ327">
        <v>70</v>
      </c>
      <c r="CA327">
        <v>10</v>
      </c>
      <c r="CB327" t="s">
        <v>3</v>
      </c>
      <c r="CE327">
        <v>0</v>
      </c>
      <c r="CF327">
        <v>0</v>
      </c>
      <c r="CG327">
        <v>0</v>
      </c>
      <c r="CM327">
        <v>0</v>
      </c>
      <c r="CN327" t="s">
        <v>3</v>
      </c>
      <c r="CO327">
        <v>0</v>
      </c>
      <c r="CP327">
        <f t="shared" si="306"/>
        <v>4150.3600000000006</v>
      </c>
      <c r="CQ327">
        <f t="shared" si="307"/>
        <v>1.26</v>
      </c>
      <c r="CR327">
        <f>(((((ET327*2))*BB327-((EU327*2))*BS327)+AE327*BS327)*AV327)</f>
        <v>3.58</v>
      </c>
      <c r="CS327">
        <f t="shared" si="308"/>
        <v>0.04</v>
      </c>
      <c r="CT327">
        <f t="shared" si="309"/>
        <v>2070.34</v>
      </c>
      <c r="CU327">
        <f t="shared" si="310"/>
        <v>0</v>
      </c>
      <c r="CV327">
        <f t="shared" si="311"/>
        <v>3.12</v>
      </c>
      <c r="CW327">
        <f t="shared" si="312"/>
        <v>0</v>
      </c>
      <c r="CX327">
        <f t="shared" si="313"/>
        <v>0</v>
      </c>
      <c r="CY327">
        <f t="shared" si="314"/>
        <v>2898.4760000000006</v>
      </c>
      <c r="CZ327">
        <f t="shared" si="315"/>
        <v>414.06800000000004</v>
      </c>
      <c r="DC327" t="s">
        <v>3</v>
      </c>
      <c r="DD327" t="s">
        <v>154</v>
      </c>
      <c r="DE327" t="s">
        <v>154</v>
      </c>
      <c r="DF327" t="s">
        <v>154</v>
      </c>
      <c r="DG327" t="s">
        <v>154</v>
      </c>
      <c r="DH327" t="s">
        <v>3</v>
      </c>
      <c r="DI327" t="s">
        <v>154</v>
      </c>
      <c r="DJ327" t="s">
        <v>154</v>
      </c>
      <c r="DK327" t="s">
        <v>3</v>
      </c>
      <c r="DL327" t="s">
        <v>3</v>
      </c>
      <c r="DM327" t="s">
        <v>3</v>
      </c>
      <c r="DN327">
        <v>0</v>
      </c>
      <c r="DO327">
        <v>0</v>
      </c>
      <c r="DP327">
        <v>1</v>
      </c>
      <c r="DQ327">
        <v>1</v>
      </c>
      <c r="DU327">
        <v>1013</v>
      </c>
      <c r="DV327" t="s">
        <v>245</v>
      </c>
      <c r="DW327" t="s">
        <v>245</v>
      </c>
      <c r="DX327">
        <v>1</v>
      </c>
      <c r="DZ327" t="s">
        <v>3</v>
      </c>
      <c r="EA327" t="s">
        <v>3</v>
      </c>
      <c r="EB327" t="s">
        <v>3</v>
      </c>
      <c r="EC327" t="s">
        <v>3</v>
      </c>
      <c r="EE327">
        <v>1441815344</v>
      </c>
      <c r="EF327">
        <v>1</v>
      </c>
      <c r="EG327" t="s">
        <v>21</v>
      </c>
      <c r="EH327">
        <v>0</v>
      </c>
      <c r="EI327" t="s">
        <v>3</v>
      </c>
      <c r="EJ327">
        <v>4</v>
      </c>
      <c r="EK327">
        <v>0</v>
      </c>
      <c r="EL327" t="s">
        <v>22</v>
      </c>
      <c r="EM327" t="s">
        <v>23</v>
      </c>
      <c r="EO327" t="s">
        <v>3</v>
      </c>
      <c r="EQ327">
        <v>1024</v>
      </c>
      <c r="ER327">
        <v>1037.5899999999999</v>
      </c>
      <c r="ES327">
        <v>0.63</v>
      </c>
      <c r="ET327">
        <v>1.79</v>
      </c>
      <c r="EU327">
        <v>0.02</v>
      </c>
      <c r="EV327">
        <v>1035.17</v>
      </c>
      <c r="EW327">
        <v>1.56</v>
      </c>
      <c r="EX327">
        <v>0</v>
      </c>
      <c r="EY327">
        <v>0</v>
      </c>
      <c r="FQ327">
        <v>0</v>
      </c>
      <c r="FR327">
        <f t="shared" si="316"/>
        <v>0</v>
      </c>
      <c r="FS327">
        <v>0</v>
      </c>
      <c r="FX327">
        <v>70</v>
      </c>
      <c r="FY327">
        <v>10</v>
      </c>
      <c r="GA327" t="s">
        <v>3</v>
      </c>
      <c r="GD327">
        <v>0</v>
      </c>
      <c r="GF327">
        <v>1684339458</v>
      </c>
      <c r="GG327">
        <v>2</v>
      </c>
      <c r="GH327">
        <v>1</v>
      </c>
      <c r="GI327">
        <v>-2</v>
      </c>
      <c r="GJ327">
        <v>0</v>
      </c>
      <c r="GK327">
        <f>ROUND(R327*(R12)/100,2)</f>
        <v>0.09</v>
      </c>
      <c r="GL327">
        <f t="shared" si="317"/>
        <v>0</v>
      </c>
      <c r="GM327">
        <f t="shared" si="318"/>
        <v>7463</v>
      </c>
      <c r="GN327">
        <f t="shared" si="319"/>
        <v>0</v>
      </c>
      <c r="GO327">
        <f t="shared" si="320"/>
        <v>0</v>
      </c>
      <c r="GP327">
        <f t="shared" si="321"/>
        <v>7463</v>
      </c>
      <c r="GR327">
        <v>0</v>
      </c>
      <c r="GS327">
        <v>3</v>
      </c>
      <c r="GT327">
        <v>0</v>
      </c>
      <c r="GU327" t="s">
        <v>3</v>
      </c>
      <c r="GV327">
        <f t="shared" si="322"/>
        <v>0</v>
      </c>
      <c r="GW327">
        <v>1</v>
      </c>
      <c r="GX327">
        <f t="shared" si="323"/>
        <v>0</v>
      </c>
      <c r="HA327">
        <v>0</v>
      </c>
      <c r="HB327">
        <v>0</v>
      </c>
      <c r="HC327">
        <f t="shared" si="324"/>
        <v>0</v>
      </c>
      <c r="HE327" t="s">
        <v>3</v>
      </c>
      <c r="HF327" t="s">
        <v>3</v>
      </c>
      <c r="HM327" t="s">
        <v>3</v>
      </c>
      <c r="HN327" t="s">
        <v>3</v>
      </c>
      <c r="HO327" t="s">
        <v>3</v>
      </c>
      <c r="HP327" t="s">
        <v>3</v>
      </c>
      <c r="HQ327" t="s">
        <v>3</v>
      </c>
      <c r="IK327">
        <v>0</v>
      </c>
    </row>
    <row r="328" spans="1:245" x14ac:dyDescent="0.2">
      <c r="A328">
        <v>17</v>
      </c>
      <c r="B328">
        <v>1</v>
      </c>
      <c r="D328">
        <f>ROW(EtalonRes!A332)</f>
        <v>332</v>
      </c>
      <c r="E328" t="s">
        <v>3</v>
      </c>
      <c r="F328" t="s">
        <v>299</v>
      </c>
      <c r="G328" t="s">
        <v>300</v>
      </c>
      <c r="H328" t="s">
        <v>245</v>
      </c>
      <c r="I328">
        <v>2</v>
      </c>
      <c r="J328">
        <v>0</v>
      </c>
      <c r="K328">
        <v>2</v>
      </c>
      <c r="O328">
        <f t="shared" si="292"/>
        <v>76057.919999999998</v>
      </c>
      <c r="P328">
        <f t="shared" si="293"/>
        <v>120.24</v>
      </c>
      <c r="Q328">
        <f t="shared" si="294"/>
        <v>28981.439999999999</v>
      </c>
      <c r="R328">
        <f t="shared" si="295"/>
        <v>17753.52</v>
      </c>
      <c r="S328">
        <f t="shared" si="296"/>
        <v>46956.24</v>
      </c>
      <c r="T328">
        <f t="shared" si="297"/>
        <v>0</v>
      </c>
      <c r="U328">
        <f t="shared" si="298"/>
        <v>84.4</v>
      </c>
      <c r="V328">
        <f t="shared" si="299"/>
        <v>0</v>
      </c>
      <c r="W328">
        <f t="shared" si="300"/>
        <v>0</v>
      </c>
      <c r="X328">
        <f t="shared" si="301"/>
        <v>32869.370000000003</v>
      </c>
      <c r="Y328">
        <f t="shared" si="302"/>
        <v>4695.62</v>
      </c>
      <c r="AA328">
        <v>-1</v>
      </c>
      <c r="AB328">
        <f t="shared" si="303"/>
        <v>38028.959999999999</v>
      </c>
      <c r="AC328">
        <f>ROUND(((ES328*4)),6)</f>
        <v>60.12</v>
      </c>
      <c r="AD328">
        <f>ROUND(((((ET328*4))-((EU328*4)))+AE328),6)</f>
        <v>14490.72</v>
      </c>
      <c r="AE328">
        <f>ROUND(((EU328*4)),6)</f>
        <v>8876.76</v>
      </c>
      <c r="AF328">
        <f>ROUND(((EV328*4)),6)</f>
        <v>23478.12</v>
      </c>
      <c r="AG328">
        <f t="shared" si="304"/>
        <v>0</v>
      </c>
      <c r="AH328">
        <f>((EW328*4))</f>
        <v>42.2</v>
      </c>
      <c r="AI328">
        <f>((EX328*4))</f>
        <v>0</v>
      </c>
      <c r="AJ328">
        <f t="shared" si="305"/>
        <v>0</v>
      </c>
      <c r="AK328">
        <v>9507.24</v>
      </c>
      <c r="AL328">
        <v>15.03</v>
      </c>
      <c r="AM328">
        <v>3622.68</v>
      </c>
      <c r="AN328">
        <v>2219.19</v>
      </c>
      <c r="AO328">
        <v>5869.53</v>
      </c>
      <c r="AP328">
        <v>0</v>
      </c>
      <c r="AQ328">
        <v>10.55</v>
      </c>
      <c r="AR328">
        <v>0</v>
      </c>
      <c r="AS328">
        <v>0</v>
      </c>
      <c r="AT328">
        <v>70</v>
      </c>
      <c r="AU328">
        <v>10</v>
      </c>
      <c r="AV328">
        <v>1</v>
      </c>
      <c r="AW328">
        <v>1</v>
      </c>
      <c r="AZ328">
        <v>1</v>
      </c>
      <c r="BA328">
        <v>1</v>
      </c>
      <c r="BB328">
        <v>1</v>
      </c>
      <c r="BC328">
        <v>1</v>
      </c>
      <c r="BD328" t="s">
        <v>3</v>
      </c>
      <c r="BE328" t="s">
        <v>3</v>
      </c>
      <c r="BF328" t="s">
        <v>3</v>
      </c>
      <c r="BG328" t="s">
        <v>3</v>
      </c>
      <c r="BH328">
        <v>0</v>
      </c>
      <c r="BI328">
        <v>4</v>
      </c>
      <c r="BJ328" t="s">
        <v>301</v>
      </c>
      <c r="BM328">
        <v>0</v>
      </c>
      <c r="BN328">
        <v>0</v>
      </c>
      <c r="BO328" t="s">
        <v>3</v>
      </c>
      <c r="BP328">
        <v>0</v>
      </c>
      <c r="BQ328">
        <v>1</v>
      </c>
      <c r="BR328">
        <v>0</v>
      </c>
      <c r="BS328">
        <v>1</v>
      </c>
      <c r="BT328">
        <v>1</v>
      </c>
      <c r="BU328">
        <v>1</v>
      </c>
      <c r="BV328">
        <v>1</v>
      </c>
      <c r="BW328">
        <v>1</v>
      </c>
      <c r="BX328">
        <v>1</v>
      </c>
      <c r="BY328" t="s">
        <v>3</v>
      </c>
      <c r="BZ328">
        <v>70</v>
      </c>
      <c r="CA328">
        <v>10</v>
      </c>
      <c r="CB328" t="s">
        <v>3</v>
      </c>
      <c r="CE328">
        <v>0</v>
      </c>
      <c r="CF328">
        <v>0</v>
      </c>
      <c r="CG328">
        <v>0</v>
      </c>
      <c r="CM328">
        <v>0</v>
      </c>
      <c r="CN328" t="s">
        <v>3</v>
      </c>
      <c r="CO328">
        <v>0</v>
      </c>
      <c r="CP328">
        <f t="shared" si="306"/>
        <v>76057.919999999998</v>
      </c>
      <c r="CQ328">
        <f t="shared" si="307"/>
        <v>60.12</v>
      </c>
      <c r="CR328">
        <f>(((((ET328*4))*BB328-((EU328*4))*BS328)+AE328*BS328)*AV328)</f>
        <v>14490.72</v>
      </c>
      <c r="CS328">
        <f t="shared" si="308"/>
        <v>8876.76</v>
      </c>
      <c r="CT328">
        <f t="shared" si="309"/>
        <v>23478.12</v>
      </c>
      <c r="CU328">
        <f t="shared" si="310"/>
        <v>0</v>
      </c>
      <c r="CV328">
        <f t="shared" si="311"/>
        <v>42.2</v>
      </c>
      <c r="CW328">
        <f t="shared" si="312"/>
        <v>0</v>
      </c>
      <c r="CX328">
        <f t="shared" si="313"/>
        <v>0</v>
      </c>
      <c r="CY328">
        <f t="shared" si="314"/>
        <v>32869.367999999995</v>
      </c>
      <c r="CZ328">
        <f t="shared" si="315"/>
        <v>4695.6239999999998</v>
      </c>
      <c r="DC328" t="s">
        <v>3</v>
      </c>
      <c r="DD328" t="s">
        <v>66</v>
      </c>
      <c r="DE328" t="s">
        <v>66</v>
      </c>
      <c r="DF328" t="s">
        <v>66</v>
      </c>
      <c r="DG328" t="s">
        <v>66</v>
      </c>
      <c r="DH328" t="s">
        <v>3</v>
      </c>
      <c r="DI328" t="s">
        <v>66</v>
      </c>
      <c r="DJ328" t="s">
        <v>66</v>
      </c>
      <c r="DK328" t="s">
        <v>3</v>
      </c>
      <c r="DL328" t="s">
        <v>3</v>
      </c>
      <c r="DM328" t="s">
        <v>3</v>
      </c>
      <c r="DN328">
        <v>0</v>
      </c>
      <c r="DO328">
        <v>0</v>
      </c>
      <c r="DP328">
        <v>1</v>
      </c>
      <c r="DQ328">
        <v>1</v>
      </c>
      <c r="DU328">
        <v>1013</v>
      </c>
      <c r="DV328" t="s">
        <v>245</v>
      </c>
      <c r="DW328" t="s">
        <v>245</v>
      </c>
      <c r="DX328">
        <v>1</v>
      </c>
      <c r="DZ328" t="s">
        <v>3</v>
      </c>
      <c r="EA328" t="s">
        <v>3</v>
      </c>
      <c r="EB328" t="s">
        <v>3</v>
      </c>
      <c r="EC328" t="s">
        <v>3</v>
      </c>
      <c r="EE328">
        <v>1441815344</v>
      </c>
      <c r="EF328">
        <v>1</v>
      </c>
      <c r="EG328" t="s">
        <v>21</v>
      </c>
      <c r="EH328">
        <v>0</v>
      </c>
      <c r="EI328" t="s">
        <v>3</v>
      </c>
      <c r="EJ328">
        <v>4</v>
      </c>
      <c r="EK328">
        <v>0</v>
      </c>
      <c r="EL328" t="s">
        <v>22</v>
      </c>
      <c r="EM328" t="s">
        <v>23</v>
      </c>
      <c r="EO328" t="s">
        <v>3</v>
      </c>
      <c r="EQ328">
        <v>1311744</v>
      </c>
      <c r="ER328">
        <v>9507.24</v>
      </c>
      <c r="ES328">
        <v>15.03</v>
      </c>
      <c r="ET328">
        <v>3622.68</v>
      </c>
      <c r="EU328">
        <v>2219.19</v>
      </c>
      <c r="EV328">
        <v>5869.53</v>
      </c>
      <c r="EW328">
        <v>10.55</v>
      </c>
      <c r="EX328">
        <v>0</v>
      </c>
      <c r="EY328">
        <v>0</v>
      </c>
      <c r="FQ328">
        <v>0</v>
      </c>
      <c r="FR328">
        <f t="shared" si="316"/>
        <v>0</v>
      </c>
      <c r="FS328">
        <v>0</v>
      </c>
      <c r="FX328">
        <v>70</v>
      </c>
      <c r="FY328">
        <v>10</v>
      </c>
      <c r="GA328" t="s">
        <v>3</v>
      </c>
      <c r="GD328">
        <v>0</v>
      </c>
      <c r="GF328">
        <v>-1071680927</v>
      </c>
      <c r="GG328">
        <v>2</v>
      </c>
      <c r="GH328">
        <v>1</v>
      </c>
      <c r="GI328">
        <v>-2</v>
      </c>
      <c r="GJ328">
        <v>0</v>
      </c>
      <c r="GK328">
        <f>ROUND(R328*(R12)/100,2)</f>
        <v>19173.8</v>
      </c>
      <c r="GL328">
        <f t="shared" si="317"/>
        <v>0</v>
      </c>
      <c r="GM328">
        <f t="shared" si="318"/>
        <v>132796.71</v>
      </c>
      <c r="GN328">
        <f t="shared" si="319"/>
        <v>0</v>
      </c>
      <c r="GO328">
        <f t="shared" si="320"/>
        <v>0</v>
      </c>
      <c r="GP328">
        <f t="shared" si="321"/>
        <v>132796.71</v>
      </c>
      <c r="GR328">
        <v>0</v>
      </c>
      <c r="GS328">
        <v>3</v>
      </c>
      <c r="GT328">
        <v>0</v>
      </c>
      <c r="GU328" t="s">
        <v>3</v>
      </c>
      <c r="GV328">
        <f t="shared" si="322"/>
        <v>0</v>
      </c>
      <c r="GW328">
        <v>1</v>
      </c>
      <c r="GX328">
        <f t="shared" si="323"/>
        <v>0</v>
      </c>
      <c r="HA328">
        <v>0</v>
      </c>
      <c r="HB328">
        <v>0</v>
      </c>
      <c r="HC328">
        <f t="shared" si="324"/>
        <v>0</v>
      </c>
      <c r="HE328" t="s">
        <v>3</v>
      </c>
      <c r="HF328" t="s">
        <v>3</v>
      </c>
      <c r="HM328" t="s">
        <v>3</v>
      </c>
      <c r="HN328" t="s">
        <v>3</v>
      </c>
      <c r="HO328" t="s">
        <v>3</v>
      </c>
      <c r="HP328" t="s">
        <v>3</v>
      </c>
      <c r="HQ328" t="s">
        <v>3</v>
      </c>
      <c r="IK328">
        <v>0</v>
      </c>
    </row>
    <row r="329" spans="1:245" x14ac:dyDescent="0.2">
      <c r="A329">
        <v>17</v>
      </c>
      <c r="B329">
        <v>1</v>
      </c>
      <c r="C329">
        <f>ROW(SmtRes!A191)</f>
        <v>191</v>
      </c>
      <c r="D329">
        <f>ROW(EtalonRes!A342)</f>
        <v>342</v>
      </c>
      <c r="E329" t="s">
        <v>3</v>
      </c>
      <c r="F329" t="s">
        <v>315</v>
      </c>
      <c r="G329" t="s">
        <v>316</v>
      </c>
      <c r="H329" t="s">
        <v>245</v>
      </c>
      <c r="I329">
        <v>1</v>
      </c>
      <c r="J329">
        <v>0</v>
      </c>
      <c r="K329">
        <v>1</v>
      </c>
      <c r="O329">
        <f t="shared" si="292"/>
        <v>22946.34</v>
      </c>
      <c r="P329">
        <f t="shared" si="293"/>
        <v>654.95000000000005</v>
      </c>
      <c r="Q329">
        <f t="shared" si="294"/>
        <v>0</v>
      </c>
      <c r="R329">
        <f t="shared" si="295"/>
        <v>0</v>
      </c>
      <c r="S329">
        <f t="shared" si="296"/>
        <v>22291.39</v>
      </c>
      <c r="T329">
        <f t="shared" si="297"/>
        <v>0</v>
      </c>
      <c r="U329">
        <f t="shared" si="298"/>
        <v>36.1</v>
      </c>
      <c r="V329">
        <f t="shared" si="299"/>
        <v>0</v>
      </c>
      <c r="W329">
        <f t="shared" si="300"/>
        <v>0</v>
      </c>
      <c r="X329">
        <f t="shared" si="301"/>
        <v>15603.97</v>
      </c>
      <c r="Y329">
        <f t="shared" si="302"/>
        <v>2229.14</v>
      </c>
      <c r="AA329">
        <v>-1</v>
      </c>
      <c r="AB329">
        <f t="shared" si="303"/>
        <v>22946.34</v>
      </c>
      <c r="AC329">
        <f>ROUND((ES329),6)</f>
        <v>654.95000000000005</v>
      </c>
      <c r="AD329">
        <f>ROUND((((ET329)-(EU329))+AE329),6)</f>
        <v>0</v>
      </c>
      <c r="AE329">
        <f>ROUND((EU329),6)</f>
        <v>0</v>
      </c>
      <c r="AF329">
        <f>ROUND((EV329),6)</f>
        <v>22291.39</v>
      </c>
      <c r="AG329">
        <f t="shared" si="304"/>
        <v>0</v>
      </c>
      <c r="AH329">
        <f>(EW329)</f>
        <v>36.1</v>
      </c>
      <c r="AI329">
        <f>(EX329)</f>
        <v>0</v>
      </c>
      <c r="AJ329">
        <f t="shared" si="305"/>
        <v>0</v>
      </c>
      <c r="AK329">
        <v>22946.34</v>
      </c>
      <c r="AL329">
        <v>654.95000000000005</v>
      </c>
      <c r="AM329">
        <v>0</v>
      </c>
      <c r="AN329">
        <v>0</v>
      </c>
      <c r="AO329">
        <v>22291.39</v>
      </c>
      <c r="AP329">
        <v>0</v>
      </c>
      <c r="AQ329">
        <v>36.1</v>
      </c>
      <c r="AR329">
        <v>0</v>
      </c>
      <c r="AS329">
        <v>0</v>
      </c>
      <c r="AT329">
        <v>70</v>
      </c>
      <c r="AU329">
        <v>10</v>
      </c>
      <c r="AV329">
        <v>1</v>
      </c>
      <c r="AW329">
        <v>1</v>
      </c>
      <c r="AZ329">
        <v>1</v>
      </c>
      <c r="BA329">
        <v>1</v>
      </c>
      <c r="BB329">
        <v>1</v>
      </c>
      <c r="BC329">
        <v>1</v>
      </c>
      <c r="BD329" t="s">
        <v>3</v>
      </c>
      <c r="BE329" t="s">
        <v>3</v>
      </c>
      <c r="BF329" t="s">
        <v>3</v>
      </c>
      <c r="BG329" t="s">
        <v>3</v>
      </c>
      <c r="BH329">
        <v>0</v>
      </c>
      <c r="BI329">
        <v>4</v>
      </c>
      <c r="BJ329" t="s">
        <v>317</v>
      </c>
      <c r="BM329">
        <v>0</v>
      </c>
      <c r="BN329">
        <v>0</v>
      </c>
      <c r="BO329" t="s">
        <v>3</v>
      </c>
      <c r="BP329">
        <v>0</v>
      </c>
      <c r="BQ329">
        <v>1</v>
      </c>
      <c r="BR329">
        <v>0</v>
      </c>
      <c r="BS329">
        <v>1</v>
      </c>
      <c r="BT329">
        <v>1</v>
      </c>
      <c r="BU329">
        <v>1</v>
      </c>
      <c r="BV329">
        <v>1</v>
      </c>
      <c r="BW329">
        <v>1</v>
      </c>
      <c r="BX329">
        <v>1</v>
      </c>
      <c r="BY329" t="s">
        <v>3</v>
      </c>
      <c r="BZ329">
        <v>70</v>
      </c>
      <c r="CA329">
        <v>10</v>
      </c>
      <c r="CB329" t="s">
        <v>3</v>
      </c>
      <c r="CE329">
        <v>0</v>
      </c>
      <c r="CF329">
        <v>0</v>
      </c>
      <c r="CG329">
        <v>0</v>
      </c>
      <c r="CM329">
        <v>0</v>
      </c>
      <c r="CN329" t="s">
        <v>3</v>
      </c>
      <c r="CO329">
        <v>0</v>
      </c>
      <c r="CP329">
        <f t="shared" si="306"/>
        <v>22946.34</v>
      </c>
      <c r="CQ329">
        <f t="shared" si="307"/>
        <v>654.95000000000005</v>
      </c>
      <c r="CR329">
        <f>((((ET329)*BB329-(EU329)*BS329)+AE329*BS329)*AV329)</f>
        <v>0</v>
      </c>
      <c r="CS329">
        <f t="shared" si="308"/>
        <v>0</v>
      </c>
      <c r="CT329">
        <f t="shared" si="309"/>
        <v>22291.39</v>
      </c>
      <c r="CU329">
        <f t="shared" si="310"/>
        <v>0</v>
      </c>
      <c r="CV329">
        <f t="shared" si="311"/>
        <v>36.1</v>
      </c>
      <c r="CW329">
        <f t="shared" si="312"/>
        <v>0</v>
      </c>
      <c r="CX329">
        <f t="shared" si="313"/>
        <v>0</v>
      </c>
      <c r="CY329">
        <f t="shared" si="314"/>
        <v>15603.973</v>
      </c>
      <c r="CZ329">
        <f t="shared" si="315"/>
        <v>2229.1390000000001</v>
      </c>
      <c r="DC329" t="s">
        <v>3</v>
      </c>
      <c r="DD329" t="s">
        <v>3</v>
      </c>
      <c r="DE329" t="s">
        <v>3</v>
      </c>
      <c r="DF329" t="s">
        <v>3</v>
      </c>
      <c r="DG329" t="s">
        <v>3</v>
      </c>
      <c r="DH329" t="s">
        <v>3</v>
      </c>
      <c r="DI329" t="s">
        <v>3</v>
      </c>
      <c r="DJ329" t="s">
        <v>3</v>
      </c>
      <c r="DK329" t="s">
        <v>3</v>
      </c>
      <c r="DL329" t="s">
        <v>3</v>
      </c>
      <c r="DM329" t="s">
        <v>3</v>
      </c>
      <c r="DN329">
        <v>0</v>
      </c>
      <c r="DO329">
        <v>0</v>
      </c>
      <c r="DP329">
        <v>1</v>
      </c>
      <c r="DQ329">
        <v>1</v>
      </c>
      <c r="DU329">
        <v>1013</v>
      </c>
      <c r="DV329" t="s">
        <v>245</v>
      </c>
      <c r="DW329" t="s">
        <v>245</v>
      </c>
      <c r="DX329">
        <v>1</v>
      </c>
      <c r="DZ329" t="s">
        <v>3</v>
      </c>
      <c r="EA329" t="s">
        <v>3</v>
      </c>
      <c r="EB329" t="s">
        <v>3</v>
      </c>
      <c r="EC329" t="s">
        <v>3</v>
      </c>
      <c r="EE329">
        <v>1441815344</v>
      </c>
      <c r="EF329">
        <v>1</v>
      </c>
      <c r="EG329" t="s">
        <v>21</v>
      </c>
      <c r="EH329">
        <v>0</v>
      </c>
      <c r="EI329" t="s">
        <v>3</v>
      </c>
      <c r="EJ329">
        <v>4</v>
      </c>
      <c r="EK329">
        <v>0</v>
      </c>
      <c r="EL329" t="s">
        <v>22</v>
      </c>
      <c r="EM329" t="s">
        <v>23</v>
      </c>
      <c r="EO329" t="s">
        <v>3</v>
      </c>
      <c r="EQ329">
        <v>1024</v>
      </c>
      <c r="ER329">
        <v>22946.34</v>
      </c>
      <c r="ES329">
        <v>654.95000000000005</v>
      </c>
      <c r="ET329">
        <v>0</v>
      </c>
      <c r="EU329">
        <v>0</v>
      </c>
      <c r="EV329">
        <v>22291.39</v>
      </c>
      <c r="EW329">
        <v>36.1</v>
      </c>
      <c r="EX329">
        <v>0</v>
      </c>
      <c r="EY329">
        <v>0</v>
      </c>
      <c r="FQ329">
        <v>0</v>
      </c>
      <c r="FR329">
        <f t="shared" si="316"/>
        <v>0</v>
      </c>
      <c r="FS329">
        <v>0</v>
      </c>
      <c r="FX329">
        <v>70</v>
      </c>
      <c r="FY329">
        <v>10</v>
      </c>
      <c r="GA329" t="s">
        <v>3</v>
      </c>
      <c r="GD329">
        <v>0</v>
      </c>
      <c r="GF329">
        <v>-1362325683</v>
      </c>
      <c r="GG329">
        <v>2</v>
      </c>
      <c r="GH329">
        <v>1</v>
      </c>
      <c r="GI329">
        <v>-2</v>
      </c>
      <c r="GJ329">
        <v>0</v>
      </c>
      <c r="GK329">
        <f>ROUND(R329*(R12)/100,2)</f>
        <v>0</v>
      </c>
      <c r="GL329">
        <f t="shared" si="317"/>
        <v>0</v>
      </c>
      <c r="GM329">
        <f t="shared" si="318"/>
        <v>40779.449999999997</v>
      </c>
      <c r="GN329">
        <f t="shared" si="319"/>
        <v>0</v>
      </c>
      <c r="GO329">
        <f t="shared" si="320"/>
        <v>0</v>
      </c>
      <c r="GP329">
        <f t="shared" si="321"/>
        <v>40779.449999999997</v>
      </c>
      <c r="GR329">
        <v>0</v>
      </c>
      <c r="GS329">
        <v>3</v>
      </c>
      <c r="GT329">
        <v>0</v>
      </c>
      <c r="GU329" t="s">
        <v>3</v>
      </c>
      <c r="GV329">
        <f t="shared" si="322"/>
        <v>0</v>
      </c>
      <c r="GW329">
        <v>1</v>
      </c>
      <c r="GX329">
        <f t="shared" si="323"/>
        <v>0</v>
      </c>
      <c r="HA329">
        <v>0</v>
      </c>
      <c r="HB329">
        <v>0</v>
      </c>
      <c r="HC329">
        <f t="shared" si="324"/>
        <v>0</v>
      </c>
      <c r="HE329" t="s">
        <v>3</v>
      </c>
      <c r="HF329" t="s">
        <v>3</v>
      </c>
      <c r="HM329" t="s">
        <v>3</v>
      </c>
      <c r="HN329" t="s">
        <v>3</v>
      </c>
      <c r="HO329" t="s">
        <v>3</v>
      </c>
      <c r="HP329" t="s">
        <v>3</v>
      </c>
      <c r="HQ329" t="s">
        <v>3</v>
      </c>
      <c r="IK329">
        <v>0</v>
      </c>
    </row>
    <row r="330" spans="1:245" x14ac:dyDescent="0.2">
      <c r="A330">
        <v>17</v>
      </c>
      <c r="B330">
        <v>1</v>
      </c>
      <c r="C330">
        <f>ROW(SmtRes!A193)</f>
        <v>193</v>
      </c>
      <c r="D330">
        <f>ROW(EtalonRes!A344)</f>
        <v>344</v>
      </c>
      <c r="E330" t="s">
        <v>318</v>
      </c>
      <c r="F330" t="s">
        <v>319</v>
      </c>
      <c r="G330" t="s">
        <v>320</v>
      </c>
      <c r="H330" t="s">
        <v>245</v>
      </c>
      <c r="I330">
        <v>1</v>
      </c>
      <c r="J330">
        <v>0</v>
      </c>
      <c r="K330">
        <v>1</v>
      </c>
      <c r="O330">
        <f t="shared" si="292"/>
        <v>3158.68</v>
      </c>
      <c r="P330">
        <f t="shared" si="293"/>
        <v>0.06</v>
      </c>
      <c r="Q330">
        <f t="shared" si="294"/>
        <v>0</v>
      </c>
      <c r="R330">
        <f t="shared" si="295"/>
        <v>0</v>
      </c>
      <c r="S330">
        <f t="shared" si="296"/>
        <v>3158.62</v>
      </c>
      <c r="T330">
        <f t="shared" si="297"/>
        <v>0</v>
      </c>
      <c r="U330">
        <f t="shared" si="298"/>
        <v>4.76</v>
      </c>
      <c r="V330">
        <f t="shared" si="299"/>
        <v>0</v>
      </c>
      <c r="W330">
        <f t="shared" si="300"/>
        <v>0</v>
      </c>
      <c r="X330">
        <f t="shared" si="301"/>
        <v>2211.0300000000002</v>
      </c>
      <c r="Y330">
        <f t="shared" si="302"/>
        <v>315.86</v>
      </c>
      <c r="AA330">
        <v>1473070128</v>
      </c>
      <c r="AB330">
        <f t="shared" si="303"/>
        <v>3158.68</v>
      </c>
      <c r="AC330">
        <f>ROUND(((ES330*2)),6)</f>
        <v>0.06</v>
      </c>
      <c r="AD330">
        <f>ROUND(((((ET330*2))-((EU330*2)))+AE330),6)</f>
        <v>0</v>
      </c>
      <c r="AE330">
        <f>ROUND(((EU330*2)),6)</f>
        <v>0</v>
      </c>
      <c r="AF330">
        <f>ROUND(((EV330*2)),6)</f>
        <v>3158.62</v>
      </c>
      <c r="AG330">
        <f t="shared" si="304"/>
        <v>0</v>
      </c>
      <c r="AH330">
        <f>((EW330*2))</f>
        <v>4.76</v>
      </c>
      <c r="AI330">
        <f>((EX330*2))</f>
        <v>0</v>
      </c>
      <c r="AJ330">
        <f t="shared" si="305"/>
        <v>0</v>
      </c>
      <c r="AK330">
        <v>1579.34</v>
      </c>
      <c r="AL330">
        <v>0.03</v>
      </c>
      <c r="AM330">
        <v>0</v>
      </c>
      <c r="AN330">
        <v>0</v>
      </c>
      <c r="AO330">
        <v>1579.31</v>
      </c>
      <c r="AP330">
        <v>0</v>
      </c>
      <c r="AQ330">
        <v>2.38</v>
      </c>
      <c r="AR330">
        <v>0</v>
      </c>
      <c r="AS330">
        <v>0</v>
      </c>
      <c r="AT330">
        <v>70</v>
      </c>
      <c r="AU330">
        <v>10</v>
      </c>
      <c r="AV330">
        <v>1</v>
      </c>
      <c r="AW330">
        <v>1</v>
      </c>
      <c r="AZ330">
        <v>1</v>
      </c>
      <c r="BA330">
        <v>1</v>
      </c>
      <c r="BB330">
        <v>1</v>
      </c>
      <c r="BC330">
        <v>1</v>
      </c>
      <c r="BD330" t="s">
        <v>3</v>
      </c>
      <c r="BE330" t="s">
        <v>3</v>
      </c>
      <c r="BF330" t="s">
        <v>3</v>
      </c>
      <c r="BG330" t="s">
        <v>3</v>
      </c>
      <c r="BH330">
        <v>0</v>
      </c>
      <c r="BI330">
        <v>4</v>
      </c>
      <c r="BJ330" t="s">
        <v>321</v>
      </c>
      <c r="BM330">
        <v>0</v>
      </c>
      <c r="BN330">
        <v>0</v>
      </c>
      <c r="BO330" t="s">
        <v>3</v>
      </c>
      <c r="BP330">
        <v>0</v>
      </c>
      <c r="BQ330">
        <v>1</v>
      </c>
      <c r="BR330">
        <v>0</v>
      </c>
      <c r="BS330">
        <v>1</v>
      </c>
      <c r="BT330">
        <v>1</v>
      </c>
      <c r="BU330">
        <v>1</v>
      </c>
      <c r="BV330">
        <v>1</v>
      </c>
      <c r="BW330">
        <v>1</v>
      </c>
      <c r="BX330">
        <v>1</v>
      </c>
      <c r="BY330" t="s">
        <v>3</v>
      </c>
      <c r="BZ330">
        <v>70</v>
      </c>
      <c r="CA330">
        <v>10</v>
      </c>
      <c r="CB330" t="s">
        <v>3</v>
      </c>
      <c r="CE330">
        <v>0</v>
      </c>
      <c r="CF330">
        <v>0</v>
      </c>
      <c r="CG330">
        <v>0</v>
      </c>
      <c r="CM330">
        <v>0</v>
      </c>
      <c r="CN330" t="s">
        <v>3</v>
      </c>
      <c r="CO330">
        <v>0</v>
      </c>
      <c r="CP330">
        <f t="shared" si="306"/>
        <v>3158.68</v>
      </c>
      <c r="CQ330">
        <f t="shared" si="307"/>
        <v>0.06</v>
      </c>
      <c r="CR330">
        <f>(((((ET330*2))*BB330-((EU330*2))*BS330)+AE330*BS330)*AV330)</f>
        <v>0</v>
      </c>
      <c r="CS330">
        <f t="shared" si="308"/>
        <v>0</v>
      </c>
      <c r="CT330">
        <f t="shared" si="309"/>
        <v>3158.62</v>
      </c>
      <c r="CU330">
        <f t="shared" si="310"/>
        <v>0</v>
      </c>
      <c r="CV330">
        <f t="shared" si="311"/>
        <v>4.76</v>
      </c>
      <c r="CW330">
        <f t="shared" si="312"/>
        <v>0</v>
      </c>
      <c r="CX330">
        <f t="shared" si="313"/>
        <v>0</v>
      </c>
      <c r="CY330">
        <f t="shared" si="314"/>
        <v>2211.0340000000001</v>
      </c>
      <c r="CZ330">
        <f t="shared" si="315"/>
        <v>315.86199999999997</v>
      </c>
      <c r="DC330" t="s">
        <v>3</v>
      </c>
      <c r="DD330" t="s">
        <v>154</v>
      </c>
      <c r="DE330" t="s">
        <v>154</v>
      </c>
      <c r="DF330" t="s">
        <v>154</v>
      </c>
      <c r="DG330" t="s">
        <v>154</v>
      </c>
      <c r="DH330" t="s">
        <v>3</v>
      </c>
      <c r="DI330" t="s">
        <v>154</v>
      </c>
      <c r="DJ330" t="s">
        <v>154</v>
      </c>
      <c r="DK330" t="s">
        <v>3</v>
      </c>
      <c r="DL330" t="s">
        <v>3</v>
      </c>
      <c r="DM330" t="s">
        <v>3</v>
      </c>
      <c r="DN330">
        <v>0</v>
      </c>
      <c r="DO330">
        <v>0</v>
      </c>
      <c r="DP330">
        <v>1</v>
      </c>
      <c r="DQ330">
        <v>1</v>
      </c>
      <c r="DU330">
        <v>1013</v>
      </c>
      <c r="DV330" t="s">
        <v>245</v>
      </c>
      <c r="DW330" t="s">
        <v>245</v>
      </c>
      <c r="DX330">
        <v>1</v>
      </c>
      <c r="DZ330" t="s">
        <v>3</v>
      </c>
      <c r="EA330" t="s">
        <v>3</v>
      </c>
      <c r="EB330" t="s">
        <v>3</v>
      </c>
      <c r="EC330" t="s">
        <v>3</v>
      </c>
      <c r="EE330">
        <v>1441815344</v>
      </c>
      <c r="EF330">
        <v>1</v>
      </c>
      <c r="EG330" t="s">
        <v>21</v>
      </c>
      <c r="EH330">
        <v>0</v>
      </c>
      <c r="EI330" t="s">
        <v>3</v>
      </c>
      <c r="EJ330">
        <v>4</v>
      </c>
      <c r="EK330">
        <v>0</v>
      </c>
      <c r="EL330" t="s">
        <v>22</v>
      </c>
      <c r="EM330" t="s">
        <v>23</v>
      </c>
      <c r="EO330" t="s">
        <v>3</v>
      </c>
      <c r="EQ330">
        <v>0</v>
      </c>
      <c r="ER330">
        <v>1579.34</v>
      </c>
      <c r="ES330">
        <v>0.03</v>
      </c>
      <c r="ET330">
        <v>0</v>
      </c>
      <c r="EU330">
        <v>0</v>
      </c>
      <c r="EV330">
        <v>1579.31</v>
      </c>
      <c r="EW330">
        <v>2.38</v>
      </c>
      <c r="EX330">
        <v>0</v>
      </c>
      <c r="EY330">
        <v>0</v>
      </c>
      <c r="FQ330">
        <v>0</v>
      </c>
      <c r="FR330">
        <f t="shared" si="316"/>
        <v>0</v>
      </c>
      <c r="FS330">
        <v>0</v>
      </c>
      <c r="FX330">
        <v>70</v>
      </c>
      <c r="FY330">
        <v>10</v>
      </c>
      <c r="GA330" t="s">
        <v>3</v>
      </c>
      <c r="GD330">
        <v>0</v>
      </c>
      <c r="GF330">
        <v>1520162509</v>
      </c>
      <c r="GG330">
        <v>2</v>
      </c>
      <c r="GH330">
        <v>1</v>
      </c>
      <c r="GI330">
        <v>-2</v>
      </c>
      <c r="GJ330">
        <v>0</v>
      </c>
      <c r="GK330">
        <f>ROUND(R330*(R12)/100,2)</f>
        <v>0</v>
      </c>
      <c r="GL330">
        <f t="shared" si="317"/>
        <v>0</v>
      </c>
      <c r="GM330">
        <f t="shared" si="318"/>
        <v>5685.57</v>
      </c>
      <c r="GN330">
        <f t="shared" si="319"/>
        <v>0</v>
      </c>
      <c r="GO330">
        <f t="shared" si="320"/>
        <v>0</v>
      </c>
      <c r="GP330">
        <f t="shared" si="321"/>
        <v>5685.57</v>
      </c>
      <c r="GR330">
        <v>0</v>
      </c>
      <c r="GS330">
        <v>3</v>
      </c>
      <c r="GT330">
        <v>0</v>
      </c>
      <c r="GU330" t="s">
        <v>3</v>
      </c>
      <c r="GV330">
        <f t="shared" si="322"/>
        <v>0</v>
      </c>
      <c r="GW330">
        <v>1</v>
      </c>
      <c r="GX330">
        <f t="shared" si="323"/>
        <v>0</v>
      </c>
      <c r="HA330">
        <v>0</v>
      </c>
      <c r="HB330">
        <v>0</v>
      </c>
      <c r="HC330">
        <f t="shared" si="324"/>
        <v>0</v>
      </c>
      <c r="HE330" t="s">
        <v>3</v>
      </c>
      <c r="HF330" t="s">
        <v>3</v>
      </c>
      <c r="HM330" t="s">
        <v>3</v>
      </c>
      <c r="HN330" t="s">
        <v>3</v>
      </c>
      <c r="HO330" t="s">
        <v>3</v>
      </c>
      <c r="HP330" t="s">
        <v>3</v>
      </c>
      <c r="HQ330" t="s">
        <v>3</v>
      </c>
      <c r="IK330">
        <v>0</v>
      </c>
    </row>
    <row r="331" spans="1:245" x14ac:dyDescent="0.2">
      <c r="A331">
        <v>17</v>
      </c>
      <c r="B331">
        <v>1</v>
      </c>
      <c r="C331">
        <f>ROW(SmtRes!A195)</f>
        <v>195</v>
      </c>
      <c r="D331">
        <f>ROW(EtalonRes!A346)</f>
        <v>346</v>
      </c>
      <c r="E331" t="s">
        <v>3</v>
      </c>
      <c r="F331" t="s">
        <v>322</v>
      </c>
      <c r="G331" t="s">
        <v>323</v>
      </c>
      <c r="H331" t="s">
        <v>245</v>
      </c>
      <c r="I331">
        <v>1</v>
      </c>
      <c r="J331">
        <v>0</v>
      </c>
      <c r="K331">
        <v>1</v>
      </c>
      <c r="O331">
        <f t="shared" si="292"/>
        <v>1459.94</v>
      </c>
      <c r="P331">
        <f t="shared" si="293"/>
        <v>0.08</v>
      </c>
      <c r="Q331">
        <f t="shared" si="294"/>
        <v>0</v>
      </c>
      <c r="R331">
        <f t="shared" si="295"/>
        <v>0</v>
      </c>
      <c r="S331">
        <f t="shared" si="296"/>
        <v>1459.86</v>
      </c>
      <c r="T331">
        <f t="shared" si="297"/>
        <v>0</v>
      </c>
      <c r="U331">
        <f t="shared" si="298"/>
        <v>2.2000000000000002</v>
      </c>
      <c r="V331">
        <f t="shared" si="299"/>
        <v>0</v>
      </c>
      <c r="W331">
        <f t="shared" si="300"/>
        <v>0</v>
      </c>
      <c r="X331">
        <f t="shared" si="301"/>
        <v>1021.9</v>
      </c>
      <c r="Y331">
        <f t="shared" si="302"/>
        <v>145.99</v>
      </c>
      <c r="AA331">
        <v>-1</v>
      </c>
      <c r="AB331">
        <f t="shared" si="303"/>
        <v>1459.94</v>
      </c>
      <c r="AC331">
        <f>ROUND(((ES331*2)),6)</f>
        <v>0.08</v>
      </c>
      <c r="AD331">
        <f>ROUND(((((ET331*2))-((EU331*2)))+AE331),6)</f>
        <v>0</v>
      </c>
      <c r="AE331">
        <f>ROUND(((EU331*2)),6)</f>
        <v>0</v>
      </c>
      <c r="AF331">
        <f>ROUND(((EV331*2)),6)</f>
        <v>1459.86</v>
      </c>
      <c r="AG331">
        <f t="shared" si="304"/>
        <v>0</v>
      </c>
      <c r="AH331">
        <f>((EW331*2))</f>
        <v>2.2000000000000002</v>
      </c>
      <c r="AI331">
        <f>((EX331*2))</f>
        <v>0</v>
      </c>
      <c r="AJ331">
        <f t="shared" si="305"/>
        <v>0</v>
      </c>
      <c r="AK331">
        <v>729.97</v>
      </c>
      <c r="AL331">
        <v>0.04</v>
      </c>
      <c r="AM331">
        <v>0</v>
      </c>
      <c r="AN331">
        <v>0</v>
      </c>
      <c r="AO331">
        <v>729.93</v>
      </c>
      <c r="AP331">
        <v>0</v>
      </c>
      <c r="AQ331">
        <v>1.1000000000000001</v>
      </c>
      <c r="AR331">
        <v>0</v>
      </c>
      <c r="AS331">
        <v>0</v>
      </c>
      <c r="AT331">
        <v>70</v>
      </c>
      <c r="AU331">
        <v>10</v>
      </c>
      <c r="AV331">
        <v>1</v>
      </c>
      <c r="AW331">
        <v>1</v>
      </c>
      <c r="AZ331">
        <v>1</v>
      </c>
      <c r="BA331">
        <v>1</v>
      </c>
      <c r="BB331">
        <v>1</v>
      </c>
      <c r="BC331">
        <v>1</v>
      </c>
      <c r="BD331" t="s">
        <v>3</v>
      </c>
      <c r="BE331" t="s">
        <v>3</v>
      </c>
      <c r="BF331" t="s">
        <v>3</v>
      </c>
      <c r="BG331" t="s">
        <v>3</v>
      </c>
      <c r="BH331">
        <v>0</v>
      </c>
      <c r="BI331">
        <v>4</v>
      </c>
      <c r="BJ331" t="s">
        <v>324</v>
      </c>
      <c r="BM331">
        <v>0</v>
      </c>
      <c r="BN331">
        <v>0</v>
      </c>
      <c r="BO331" t="s">
        <v>3</v>
      </c>
      <c r="BP331">
        <v>0</v>
      </c>
      <c r="BQ331">
        <v>1</v>
      </c>
      <c r="BR331">
        <v>0</v>
      </c>
      <c r="BS331">
        <v>1</v>
      </c>
      <c r="BT331">
        <v>1</v>
      </c>
      <c r="BU331">
        <v>1</v>
      </c>
      <c r="BV331">
        <v>1</v>
      </c>
      <c r="BW331">
        <v>1</v>
      </c>
      <c r="BX331">
        <v>1</v>
      </c>
      <c r="BY331" t="s">
        <v>3</v>
      </c>
      <c r="BZ331">
        <v>70</v>
      </c>
      <c r="CA331">
        <v>10</v>
      </c>
      <c r="CB331" t="s">
        <v>3</v>
      </c>
      <c r="CE331">
        <v>0</v>
      </c>
      <c r="CF331">
        <v>0</v>
      </c>
      <c r="CG331">
        <v>0</v>
      </c>
      <c r="CM331">
        <v>0</v>
      </c>
      <c r="CN331" t="s">
        <v>3</v>
      </c>
      <c r="CO331">
        <v>0</v>
      </c>
      <c r="CP331">
        <f t="shared" si="306"/>
        <v>1459.9399999999998</v>
      </c>
      <c r="CQ331">
        <f t="shared" si="307"/>
        <v>0.08</v>
      </c>
      <c r="CR331">
        <f>(((((ET331*2))*BB331-((EU331*2))*BS331)+AE331*BS331)*AV331)</f>
        <v>0</v>
      </c>
      <c r="CS331">
        <f t="shared" si="308"/>
        <v>0</v>
      </c>
      <c r="CT331">
        <f t="shared" si="309"/>
        <v>1459.86</v>
      </c>
      <c r="CU331">
        <f t="shared" si="310"/>
        <v>0</v>
      </c>
      <c r="CV331">
        <f t="shared" si="311"/>
        <v>2.2000000000000002</v>
      </c>
      <c r="CW331">
        <f t="shared" si="312"/>
        <v>0</v>
      </c>
      <c r="CX331">
        <f t="shared" si="313"/>
        <v>0</v>
      </c>
      <c r="CY331">
        <f t="shared" si="314"/>
        <v>1021.9019999999999</v>
      </c>
      <c r="CZ331">
        <f t="shared" si="315"/>
        <v>145.98599999999999</v>
      </c>
      <c r="DC331" t="s">
        <v>3</v>
      </c>
      <c r="DD331" t="s">
        <v>154</v>
      </c>
      <c r="DE331" t="s">
        <v>154</v>
      </c>
      <c r="DF331" t="s">
        <v>154</v>
      </c>
      <c r="DG331" t="s">
        <v>154</v>
      </c>
      <c r="DH331" t="s">
        <v>3</v>
      </c>
      <c r="DI331" t="s">
        <v>154</v>
      </c>
      <c r="DJ331" t="s">
        <v>154</v>
      </c>
      <c r="DK331" t="s">
        <v>3</v>
      </c>
      <c r="DL331" t="s">
        <v>3</v>
      </c>
      <c r="DM331" t="s">
        <v>3</v>
      </c>
      <c r="DN331">
        <v>0</v>
      </c>
      <c r="DO331">
        <v>0</v>
      </c>
      <c r="DP331">
        <v>1</v>
      </c>
      <c r="DQ331">
        <v>1</v>
      </c>
      <c r="DU331">
        <v>1013</v>
      </c>
      <c r="DV331" t="s">
        <v>245</v>
      </c>
      <c r="DW331" t="s">
        <v>245</v>
      </c>
      <c r="DX331">
        <v>1</v>
      </c>
      <c r="DZ331" t="s">
        <v>3</v>
      </c>
      <c r="EA331" t="s">
        <v>3</v>
      </c>
      <c r="EB331" t="s">
        <v>3</v>
      </c>
      <c r="EC331" t="s">
        <v>3</v>
      </c>
      <c r="EE331">
        <v>1441815344</v>
      </c>
      <c r="EF331">
        <v>1</v>
      </c>
      <c r="EG331" t="s">
        <v>21</v>
      </c>
      <c r="EH331">
        <v>0</v>
      </c>
      <c r="EI331" t="s">
        <v>3</v>
      </c>
      <c r="EJ331">
        <v>4</v>
      </c>
      <c r="EK331">
        <v>0</v>
      </c>
      <c r="EL331" t="s">
        <v>22</v>
      </c>
      <c r="EM331" t="s">
        <v>23</v>
      </c>
      <c r="EO331" t="s">
        <v>3</v>
      </c>
      <c r="EQ331">
        <v>1024</v>
      </c>
      <c r="ER331">
        <v>729.97</v>
      </c>
      <c r="ES331">
        <v>0.04</v>
      </c>
      <c r="ET331">
        <v>0</v>
      </c>
      <c r="EU331">
        <v>0</v>
      </c>
      <c r="EV331">
        <v>729.93</v>
      </c>
      <c r="EW331">
        <v>1.1000000000000001</v>
      </c>
      <c r="EX331">
        <v>0</v>
      </c>
      <c r="EY331">
        <v>0</v>
      </c>
      <c r="FQ331">
        <v>0</v>
      </c>
      <c r="FR331">
        <f t="shared" si="316"/>
        <v>0</v>
      </c>
      <c r="FS331">
        <v>0</v>
      </c>
      <c r="FX331">
        <v>70</v>
      </c>
      <c r="FY331">
        <v>10</v>
      </c>
      <c r="GA331" t="s">
        <v>3</v>
      </c>
      <c r="GD331">
        <v>0</v>
      </c>
      <c r="GF331">
        <v>-1196827880</v>
      </c>
      <c r="GG331">
        <v>2</v>
      </c>
      <c r="GH331">
        <v>1</v>
      </c>
      <c r="GI331">
        <v>-2</v>
      </c>
      <c r="GJ331">
        <v>0</v>
      </c>
      <c r="GK331">
        <f>ROUND(R331*(R12)/100,2)</f>
        <v>0</v>
      </c>
      <c r="GL331">
        <f t="shared" si="317"/>
        <v>0</v>
      </c>
      <c r="GM331">
        <f t="shared" si="318"/>
        <v>2627.83</v>
      </c>
      <c r="GN331">
        <f t="shared" si="319"/>
        <v>0</v>
      </c>
      <c r="GO331">
        <f t="shared" si="320"/>
        <v>0</v>
      </c>
      <c r="GP331">
        <f t="shared" si="321"/>
        <v>2627.83</v>
      </c>
      <c r="GR331">
        <v>0</v>
      </c>
      <c r="GS331">
        <v>3</v>
      </c>
      <c r="GT331">
        <v>0</v>
      </c>
      <c r="GU331" t="s">
        <v>3</v>
      </c>
      <c r="GV331">
        <f t="shared" si="322"/>
        <v>0</v>
      </c>
      <c r="GW331">
        <v>1</v>
      </c>
      <c r="GX331">
        <f t="shared" si="323"/>
        <v>0</v>
      </c>
      <c r="HA331">
        <v>0</v>
      </c>
      <c r="HB331">
        <v>0</v>
      </c>
      <c r="HC331">
        <f t="shared" si="324"/>
        <v>0</v>
      </c>
      <c r="HE331" t="s">
        <v>3</v>
      </c>
      <c r="HF331" t="s">
        <v>3</v>
      </c>
      <c r="HM331" t="s">
        <v>3</v>
      </c>
      <c r="HN331" t="s">
        <v>3</v>
      </c>
      <c r="HO331" t="s">
        <v>3</v>
      </c>
      <c r="HP331" t="s">
        <v>3</v>
      </c>
      <c r="HQ331" t="s">
        <v>3</v>
      </c>
      <c r="IK331">
        <v>0</v>
      </c>
    </row>
    <row r="332" spans="1:245" x14ac:dyDescent="0.2">
      <c r="A332">
        <v>17</v>
      </c>
      <c r="B332">
        <v>1</v>
      </c>
      <c r="C332">
        <f>ROW(SmtRes!A199)</f>
        <v>199</v>
      </c>
      <c r="D332">
        <f>ROW(EtalonRes!A350)</f>
        <v>350</v>
      </c>
      <c r="E332" t="s">
        <v>3</v>
      </c>
      <c r="F332" t="s">
        <v>306</v>
      </c>
      <c r="G332" t="s">
        <v>307</v>
      </c>
      <c r="H332" t="s">
        <v>245</v>
      </c>
      <c r="I332">
        <v>1</v>
      </c>
      <c r="J332">
        <v>0</v>
      </c>
      <c r="K332">
        <v>1</v>
      </c>
      <c r="O332">
        <f t="shared" si="292"/>
        <v>28401.360000000001</v>
      </c>
      <c r="P332">
        <f t="shared" si="293"/>
        <v>18.88</v>
      </c>
      <c r="Q332">
        <f t="shared" si="294"/>
        <v>12705.72</v>
      </c>
      <c r="R332">
        <f t="shared" si="295"/>
        <v>8031.24</v>
      </c>
      <c r="S332">
        <f t="shared" si="296"/>
        <v>15676.76</v>
      </c>
      <c r="T332">
        <f t="shared" si="297"/>
        <v>0</v>
      </c>
      <c r="U332">
        <f t="shared" si="298"/>
        <v>25.76</v>
      </c>
      <c r="V332">
        <f t="shared" si="299"/>
        <v>0</v>
      </c>
      <c r="W332">
        <f t="shared" si="300"/>
        <v>0</v>
      </c>
      <c r="X332">
        <f t="shared" si="301"/>
        <v>10973.73</v>
      </c>
      <c r="Y332">
        <f t="shared" si="302"/>
        <v>1567.68</v>
      </c>
      <c r="AA332">
        <v>-1</v>
      </c>
      <c r="AB332">
        <f t="shared" si="303"/>
        <v>28401.360000000001</v>
      </c>
      <c r="AC332">
        <f>ROUND(((ES332*4)),6)</f>
        <v>18.88</v>
      </c>
      <c r="AD332">
        <f>ROUND(((((ET332*4))-((EU332*4)))+AE332),6)</f>
        <v>12705.72</v>
      </c>
      <c r="AE332">
        <f>ROUND(((EU332*4)),6)</f>
        <v>8031.24</v>
      </c>
      <c r="AF332">
        <f>ROUND(((EV332*4)),6)</f>
        <v>15676.76</v>
      </c>
      <c r="AG332">
        <f t="shared" si="304"/>
        <v>0</v>
      </c>
      <c r="AH332">
        <f>((EW332*4))</f>
        <v>25.76</v>
      </c>
      <c r="AI332">
        <f>((EX332*4))</f>
        <v>0</v>
      </c>
      <c r="AJ332">
        <f t="shared" si="305"/>
        <v>0</v>
      </c>
      <c r="AK332">
        <v>7100.34</v>
      </c>
      <c r="AL332">
        <v>4.72</v>
      </c>
      <c r="AM332">
        <v>3176.43</v>
      </c>
      <c r="AN332">
        <v>2007.81</v>
      </c>
      <c r="AO332">
        <v>3919.19</v>
      </c>
      <c r="AP332">
        <v>0</v>
      </c>
      <c r="AQ332">
        <v>6.44</v>
      </c>
      <c r="AR332">
        <v>0</v>
      </c>
      <c r="AS332">
        <v>0</v>
      </c>
      <c r="AT332">
        <v>70</v>
      </c>
      <c r="AU332">
        <v>10</v>
      </c>
      <c r="AV332">
        <v>1</v>
      </c>
      <c r="AW332">
        <v>1</v>
      </c>
      <c r="AZ332">
        <v>1</v>
      </c>
      <c r="BA332">
        <v>1</v>
      </c>
      <c r="BB332">
        <v>1</v>
      </c>
      <c r="BC332">
        <v>1</v>
      </c>
      <c r="BD332" t="s">
        <v>3</v>
      </c>
      <c r="BE332" t="s">
        <v>3</v>
      </c>
      <c r="BF332" t="s">
        <v>3</v>
      </c>
      <c r="BG332" t="s">
        <v>3</v>
      </c>
      <c r="BH332">
        <v>0</v>
      </c>
      <c r="BI332">
        <v>4</v>
      </c>
      <c r="BJ332" t="s">
        <v>308</v>
      </c>
      <c r="BM332">
        <v>0</v>
      </c>
      <c r="BN332">
        <v>0</v>
      </c>
      <c r="BO332" t="s">
        <v>3</v>
      </c>
      <c r="BP332">
        <v>0</v>
      </c>
      <c r="BQ332">
        <v>1</v>
      </c>
      <c r="BR332">
        <v>0</v>
      </c>
      <c r="BS332">
        <v>1</v>
      </c>
      <c r="BT332">
        <v>1</v>
      </c>
      <c r="BU332">
        <v>1</v>
      </c>
      <c r="BV332">
        <v>1</v>
      </c>
      <c r="BW332">
        <v>1</v>
      </c>
      <c r="BX332">
        <v>1</v>
      </c>
      <c r="BY332" t="s">
        <v>3</v>
      </c>
      <c r="BZ332">
        <v>70</v>
      </c>
      <c r="CA332">
        <v>10</v>
      </c>
      <c r="CB332" t="s">
        <v>3</v>
      </c>
      <c r="CE332">
        <v>0</v>
      </c>
      <c r="CF332">
        <v>0</v>
      </c>
      <c r="CG332">
        <v>0</v>
      </c>
      <c r="CM332">
        <v>0</v>
      </c>
      <c r="CN332" t="s">
        <v>3</v>
      </c>
      <c r="CO332">
        <v>0</v>
      </c>
      <c r="CP332">
        <f t="shared" si="306"/>
        <v>28401.360000000001</v>
      </c>
      <c r="CQ332">
        <f t="shared" si="307"/>
        <v>18.88</v>
      </c>
      <c r="CR332">
        <f>(((((ET332*4))*BB332-((EU332*4))*BS332)+AE332*BS332)*AV332)</f>
        <v>12705.72</v>
      </c>
      <c r="CS332">
        <f t="shared" si="308"/>
        <v>8031.24</v>
      </c>
      <c r="CT332">
        <f t="shared" si="309"/>
        <v>15676.76</v>
      </c>
      <c r="CU332">
        <f t="shared" si="310"/>
        <v>0</v>
      </c>
      <c r="CV332">
        <f t="shared" si="311"/>
        <v>25.76</v>
      </c>
      <c r="CW332">
        <f t="shared" si="312"/>
        <v>0</v>
      </c>
      <c r="CX332">
        <f t="shared" si="313"/>
        <v>0</v>
      </c>
      <c r="CY332">
        <f t="shared" si="314"/>
        <v>10973.732</v>
      </c>
      <c r="CZ332">
        <f t="shared" si="315"/>
        <v>1567.6760000000002</v>
      </c>
      <c r="DC332" t="s">
        <v>3</v>
      </c>
      <c r="DD332" t="s">
        <v>66</v>
      </c>
      <c r="DE332" t="s">
        <v>66</v>
      </c>
      <c r="DF332" t="s">
        <v>66</v>
      </c>
      <c r="DG332" t="s">
        <v>66</v>
      </c>
      <c r="DH332" t="s">
        <v>3</v>
      </c>
      <c r="DI332" t="s">
        <v>66</v>
      </c>
      <c r="DJ332" t="s">
        <v>66</v>
      </c>
      <c r="DK332" t="s">
        <v>3</v>
      </c>
      <c r="DL332" t="s">
        <v>3</v>
      </c>
      <c r="DM332" t="s">
        <v>3</v>
      </c>
      <c r="DN332">
        <v>0</v>
      </c>
      <c r="DO332">
        <v>0</v>
      </c>
      <c r="DP332">
        <v>1</v>
      </c>
      <c r="DQ332">
        <v>1</v>
      </c>
      <c r="DU332">
        <v>1013</v>
      </c>
      <c r="DV332" t="s">
        <v>245</v>
      </c>
      <c r="DW332" t="s">
        <v>245</v>
      </c>
      <c r="DX332">
        <v>1</v>
      </c>
      <c r="DZ332" t="s">
        <v>3</v>
      </c>
      <c r="EA332" t="s">
        <v>3</v>
      </c>
      <c r="EB332" t="s">
        <v>3</v>
      </c>
      <c r="EC332" t="s">
        <v>3</v>
      </c>
      <c r="EE332">
        <v>1441815344</v>
      </c>
      <c r="EF332">
        <v>1</v>
      </c>
      <c r="EG332" t="s">
        <v>21</v>
      </c>
      <c r="EH332">
        <v>0</v>
      </c>
      <c r="EI332" t="s">
        <v>3</v>
      </c>
      <c r="EJ332">
        <v>4</v>
      </c>
      <c r="EK332">
        <v>0</v>
      </c>
      <c r="EL332" t="s">
        <v>22</v>
      </c>
      <c r="EM332" t="s">
        <v>23</v>
      </c>
      <c r="EO332" t="s">
        <v>3</v>
      </c>
      <c r="EQ332">
        <v>1311744</v>
      </c>
      <c r="ER332">
        <v>7100.34</v>
      </c>
      <c r="ES332">
        <v>4.72</v>
      </c>
      <c r="ET332">
        <v>3176.43</v>
      </c>
      <c r="EU332">
        <v>2007.81</v>
      </c>
      <c r="EV332">
        <v>3919.19</v>
      </c>
      <c r="EW332">
        <v>6.44</v>
      </c>
      <c r="EX332">
        <v>0</v>
      </c>
      <c r="EY332">
        <v>0</v>
      </c>
      <c r="FQ332">
        <v>0</v>
      </c>
      <c r="FR332">
        <f t="shared" si="316"/>
        <v>0</v>
      </c>
      <c r="FS332">
        <v>0</v>
      </c>
      <c r="FX332">
        <v>70</v>
      </c>
      <c r="FY332">
        <v>10</v>
      </c>
      <c r="GA332" t="s">
        <v>3</v>
      </c>
      <c r="GD332">
        <v>0</v>
      </c>
      <c r="GF332">
        <v>438330013</v>
      </c>
      <c r="GG332">
        <v>2</v>
      </c>
      <c r="GH332">
        <v>1</v>
      </c>
      <c r="GI332">
        <v>-2</v>
      </c>
      <c r="GJ332">
        <v>0</v>
      </c>
      <c r="GK332">
        <f>ROUND(R332*(R12)/100,2)</f>
        <v>8673.74</v>
      </c>
      <c r="GL332">
        <f t="shared" si="317"/>
        <v>0</v>
      </c>
      <c r="GM332">
        <f t="shared" si="318"/>
        <v>49616.51</v>
      </c>
      <c r="GN332">
        <f t="shared" si="319"/>
        <v>0</v>
      </c>
      <c r="GO332">
        <f t="shared" si="320"/>
        <v>0</v>
      </c>
      <c r="GP332">
        <f t="shared" si="321"/>
        <v>49616.51</v>
      </c>
      <c r="GR332">
        <v>0</v>
      </c>
      <c r="GS332">
        <v>3</v>
      </c>
      <c r="GT332">
        <v>0</v>
      </c>
      <c r="GU332" t="s">
        <v>3</v>
      </c>
      <c r="GV332">
        <f t="shared" si="322"/>
        <v>0</v>
      </c>
      <c r="GW332">
        <v>1</v>
      </c>
      <c r="GX332">
        <f t="shared" si="323"/>
        <v>0</v>
      </c>
      <c r="HA332">
        <v>0</v>
      </c>
      <c r="HB332">
        <v>0</v>
      </c>
      <c r="HC332">
        <f t="shared" si="324"/>
        <v>0</v>
      </c>
      <c r="HE332" t="s">
        <v>3</v>
      </c>
      <c r="HF332" t="s">
        <v>3</v>
      </c>
      <c r="HM332" t="s">
        <v>3</v>
      </c>
      <c r="HN332" t="s">
        <v>3</v>
      </c>
      <c r="HO332" t="s">
        <v>3</v>
      </c>
      <c r="HP332" t="s">
        <v>3</v>
      </c>
      <c r="HQ332" t="s">
        <v>3</v>
      </c>
      <c r="IK332">
        <v>0</v>
      </c>
    </row>
    <row r="333" spans="1:245" x14ac:dyDescent="0.2">
      <c r="A333">
        <v>17</v>
      </c>
      <c r="B333">
        <v>1</v>
      </c>
      <c r="C333">
        <f>ROW(SmtRes!A213)</f>
        <v>213</v>
      </c>
      <c r="D333">
        <f>ROW(EtalonRes!A364)</f>
        <v>364</v>
      </c>
      <c r="E333" t="s">
        <v>3</v>
      </c>
      <c r="F333" t="s">
        <v>289</v>
      </c>
      <c r="G333" t="s">
        <v>325</v>
      </c>
      <c r="H333" t="s">
        <v>245</v>
      </c>
      <c r="I333">
        <v>1</v>
      </c>
      <c r="J333">
        <v>0</v>
      </c>
      <c r="K333">
        <v>1</v>
      </c>
      <c r="O333">
        <f t="shared" si="292"/>
        <v>58964.81</v>
      </c>
      <c r="P333">
        <f t="shared" si="293"/>
        <v>3224.09</v>
      </c>
      <c r="Q333">
        <f t="shared" si="294"/>
        <v>0</v>
      </c>
      <c r="R333">
        <f t="shared" si="295"/>
        <v>0</v>
      </c>
      <c r="S333">
        <f t="shared" si="296"/>
        <v>55740.72</v>
      </c>
      <c r="T333">
        <f t="shared" si="297"/>
        <v>0</v>
      </c>
      <c r="U333">
        <f t="shared" si="298"/>
        <v>84</v>
      </c>
      <c r="V333">
        <f t="shared" si="299"/>
        <v>0</v>
      </c>
      <c r="W333">
        <f t="shared" si="300"/>
        <v>0</v>
      </c>
      <c r="X333">
        <f t="shared" si="301"/>
        <v>39018.5</v>
      </c>
      <c r="Y333">
        <f t="shared" si="302"/>
        <v>5574.07</v>
      </c>
      <c r="AA333">
        <v>-1</v>
      </c>
      <c r="AB333">
        <f t="shared" si="303"/>
        <v>58964.81</v>
      </c>
      <c r="AC333">
        <f>ROUND((ES333),6)</f>
        <v>3224.09</v>
      </c>
      <c r="AD333">
        <f>ROUND((((ET333)-(EU333))+AE333),6)</f>
        <v>0</v>
      </c>
      <c r="AE333">
        <f>ROUND((EU333),6)</f>
        <v>0</v>
      </c>
      <c r="AF333">
        <f>ROUND((EV333),6)</f>
        <v>55740.72</v>
      </c>
      <c r="AG333">
        <f t="shared" si="304"/>
        <v>0</v>
      </c>
      <c r="AH333">
        <f>(EW333)</f>
        <v>84</v>
      </c>
      <c r="AI333">
        <f>(EX333)</f>
        <v>0</v>
      </c>
      <c r="AJ333">
        <f t="shared" si="305"/>
        <v>0</v>
      </c>
      <c r="AK333">
        <v>58964.81</v>
      </c>
      <c r="AL333">
        <v>3224.09</v>
      </c>
      <c r="AM333">
        <v>0</v>
      </c>
      <c r="AN333">
        <v>0</v>
      </c>
      <c r="AO333">
        <v>55740.72</v>
      </c>
      <c r="AP333">
        <v>0</v>
      </c>
      <c r="AQ333">
        <v>84</v>
      </c>
      <c r="AR333">
        <v>0</v>
      </c>
      <c r="AS333">
        <v>0</v>
      </c>
      <c r="AT333">
        <v>70</v>
      </c>
      <c r="AU333">
        <v>10</v>
      </c>
      <c r="AV333">
        <v>1</v>
      </c>
      <c r="AW333">
        <v>1</v>
      </c>
      <c r="AZ333">
        <v>1</v>
      </c>
      <c r="BA333">
        <v>1</v>
      </c>
      <c r="BB333">
        <v>1</v>
      </c>
      <c r="BC333">
        <v>1</v>
      </c>
      <c r="BD333" t="s">
        <v>3</v>
      </c>
      <c r="BE333" t="s">
        <v>3</v>
      </c>
      <c r="BF333" t="s">
        <v>3</v>
      </c>
      <c r="BG333" t="s">
        <v>3</v>
      </c>
      <c r="BH333">
        <v>0</v>
      </c>
      <c r="BI333">
        <v>4</v>
      </c>
      <c r="BJ333" t="s">
        <v>291</v>
      </c>
      <c r="BM333">
        <v>0</v>
      </c>
      <c r="BN333">
        <v>0</v>
      </c>
      <c r="BO333" t="s">
        <v>3</v>
      </c>
      <c r="BP333">
        <v>0</v>
      </c>
      <c r="BQ333">
        <v>1</v>
      </c>
      <c r="BR333">
        <v>0</v>
      </c>
      <c r="BS333">
        <v>1</v>
      </c>
      <c r="BT333">
        <v>1</v>
      </c>
      <c r="BU333">
        <v>1</v>
      </c>
      <c r="BV333">
        <v>1</v>
      </c>
      <c r="BW333">
        <v>1</v>
      </c>
      <c r="BX333">
        <v>1</v>
      </c>
      <c r="BY333" t="s">
        <v>3</v>
      </c>
      <c r="BZ333">
        <v>70</v>
      </c>
      <c r="CA333">
        <v>10</v>
      </c>
      <c r="CB333" t="s">
        <v>3</v>
      </c>
      <c r="CE333">
        <v>0</v>
      </c>
      <c r="CF333">
        <v>0</v>
      </c>
      <c r="CG333">
        <v>0</v>
      </c>
      <c r="CM333">
        <v>0</v>
      </c>
      <c r="CN333" t="s">
        <v>3</v>
      </c>
      <c r="CO333">
        <v>0</v>
      </c>
      <c r="CP333">
        <f t="shared" si="306"/>
        <v>58964.81</v>
      </c>
      <c r="CQ333">
        <f t="shared" si="307"/>
        <v>3224.09</v>
      </c>
      <c r="CR333">
        <f>((((ET333)*BB333-(EU333)*BS333)+AE333*BS333)*AV333)</f>
        <v>0</v>
      </c>
      <c r="CS333">
        <f t="shared" si="308"/>
        <v>0</v>
      </c>
      <c r="CT333">
        <f t="shared" si="309"/>
        <v>55740.72</v>
      </c>
      <c r="CU333">
        <f t="shared" si="310"/>
        <v>0</v>
      </c>
      <c r="CV333">
        <f t="shared" si="311"/>
        <v>84</v>
      </c>
      <c r="CW333">
        <f t="shared" si="312"/>
        <v>0</v>
      </c>
      <c r="CX333">
        <f t="shared" si="313"/>
        <v>0</v>
      </c>
      <c r="CY333">
        <f t="shared" si="314"/>
        <v>39018.504000000001</v>
      </c>
      <c r="CZ333">
        <f t="shared" si="315"/>
        <v>5574.0719999999992</v>
      </c>
      <c r="DC333" t="s">
        <v>3</v>
      </c>
      <c r="DD333" t="s">
        <v>3</v>
      </c>
      <c r="DE333" t="s">
        <v>3</v>
      </c>
      <c r="DF333" t="s">
        <v>3</v>
      </c>
      <c r="DG333" t="s">
        <v>3</v>
      </c>
      <c r="DH333" t="s">
        <v>3</v>
      </c>
      <c r="DI333" t="s">
        <v>3</v>
      </c>
      <c r="DJ333" t="s">
        <v>3</v>
      </c>
      <c r="DK333" t="s">
        <v>3</v>
      </c>
      <c r="DL333" t="s">
        <v>3</v>
      </c>
      <c r="DM333" t="s">
        <v>3</v>
      </c>
      <c r="DN333">
        <v>0</v>
      </c>
      <c r="DO333">
        <v>0</v>
      </c>
      <c r="DP333">
        <v>1</v>
      </c>
      <c r="DQ333">
        <v>1</v>
      </c>
      <c r="DU333">
        <v>1013</v>
      </c>
      <c r="DV333" t="s">
        <v>245</v>
      </c>
      <c r="DW333" t="s">
        <v>245</v>
      </c>
      <c r="DX333">
        <v>1</v>
      </c>
      <c r="DZ333" t="s">
        <v>3</v>
      </c>
      <c r="EA333" t="s">
        <v>3</v>
      </c>
      <c r="EB333" t="s">
        <v>3</v>
      </c>
      <c r="EC333" t="s">
        <v>3</v>
      </c>
      <c r="EE333">
        <v>1441815344</v>
      </c>
      <c r="EF333">
        <v>1</v>
      </c>
      <c r="EG333" t="s">
        <v>21</v>
      </c>
      <c r="EH333">
        <v>0</v>
      </c>
      <c r="EI333" t="s">
        <v>3</v>
      </c>
      <c r="EJ333">
        <v>4</v>
      </c>
      <c r="EK333">
        <v>0</v>
      </c>
      <c r="EL333" t="s">
        <v>22</v>
      </c>
      <c r="EM333" t="s">
        <v>23</v>
      </c>
      <c r="EO333" t="s">
        <v>3</v>
      </c>
      <c r="EQ333">
        <v>1024</v>
      </c>
      <c r="ER333">
        <v>58964.81</v>
      </c>
      <c r="ES333">
        <v>3224.09</v>
      </c>
      <c r="ET333">
        <v>0</v>
      </c>
      <c r="EU333">
        <v>0</v>
      </c>
      <c r="EV333">
        <v>55740.72</v>
      </c>
      <c r="EW333">
        <v>84</v>
      </c>
      <c r="EX333">
        <v>0</v>
      </c>
      <c r="EY333">
        <v>0</v>
      </c>
      <c r="FQ333">
        <v>0</v>
      </c>
      <c r="FR333">
        <f t="shared" si="316"/>
        <v>0</v>
      </c>
      <c r="FS333">
        <v>0</v>
      </c>
      <c r="FX333">
        <v>70</v>
      </c>
      <c r="FY333">
        <v>10</v>
      </c>
      <c r="GA333" t="s">
        <v>3</v>
      </c>
      <c r="GD333">
        <v>0</v>
      </c>
      <c r="GF333">
        <v>-1564101875</v>
      </c>
      <c r="GG333">
        <v>2</v>
      </c>
      <c r="GH333">
        <v>1</v>
      </c>
      <c r="GI333">
        <v>-2</v>
      </c>
      <c r="GJ333">
        <v>0</v>
      </c>
      <c r="GK333">
        <f>ROUND(R333*(R12)/100,2)</f>
        <v>0</v>
      </c>
      <c r="GL333">
        <f t="shared" si="317"/>
        <v>0</v>
      </c>
      <c r="GM333">
        <f t="shared" si="318"/>
        <v>103557.38</v>
      </c>
      <c r="GN333">
        <f t="shared" si="319"/>
        <v>0</v>
      </c>
      <c r="GO333">
        <f t="shared" si="320"/>
        <v>0</v>
      </c>
      <c r="GP333">
        <f t="shared" si="321"/>
        <v>103557.38</v>
      </c>
      <c r="GR333">
        <v>0</v>
      </c>
      <c r="GS333">
        <v>3</v>
      </c>
      <c r="GT333">
        <v>0</v>
      </c>
      <c r="GU333" t="s">
        <v>3</v>
      </c>
      <c r="GV333">
        <f t="shared" si="322"/>
        <v>0</v>
      </c>
      <c r="GW333">
        <v>1</v>
      </c>
      <c r="GX333">
        <f t="shared" si="323"/>
        <v>0</v>
      </c>
      <c r="HA333">
        <v>0</v>
      </c>
      <c r="HB333">
        <v>0</v>
      </c>
      <c r="HC333">
        <f t="shared" si="324"/>
        <v>0</v>
      </c>
      <c r="HE333" t="s">
        <v>3</v>
      </c>
      <c r="HF333" t="s">
        <v>3</v>
      </c>
      <c r="HM333" t="s">
        <v>3</v>
      </c>
      <c r="HN333" t="s">
        <v>3</v>
      </c>
      <c r="HO333" t="s">
        <v>3</v>
      </c>
      <c r="HP333" t="s">
        <v>3</v>
      </c>
      <c r="HQ333" t="s">
        <v>3</v>
      </c>
      <c r="IK333">
        <v>0</v>
      </c>
    </row>
    <row r="334" spans="1:245" x14ac:dyDescent="0.2">
      <c r="A334">
        <v>17</v>
      </c>
      <c r="B334">
        <v>1</v>
      </c>
      <c r="C334">
        <f>ROW(SmtRes!A216)</f>
        <v>216</v>
      </c>
      <c r="D334">
        <f>ROW(EtalonRes!A367)</f>
        <v>367</v>
      </c>
      <c r="E334" t="s">
        <v>326</v>
      </c>
      <c r="F334" t="s">
        <v>293</v>
      </c>
      <c r="G334" t="s">
        <v>294</v>
      </c>
      <c r="H334" t="s">
        <v>245</v>
      </c>
      <c r="I334">
        <v>1</v>
      </c>
      <c r="J334">
        <v>0</v>
      </c>
      <c r="K334">
        <v>1</v>
      </c>
      <c r="O334">
        <f t="shared" si="292"/>
        <v>4191</v>
      </c>
      <c r="P334">
        <f t="shared" si="293"/>
        <v>20.16</v>
      </c>
      <c r="Q334">
        <f t="shared" si="294"/>
        <v>3.58</v>
      </c>
      <c r="R334">
        <f t="shared" si="295"/>
        <v>0.04</v>
      </c>
      <c r="S334">
        <f t="shared" si="296"/>
        <v>4167.26</v>
      </c>
      <c r="T334">
        <f t="shared" si="297"/>
        <v>0</v>
      </c>
      <c r="U334">
        <f t="shared" si="298"/>
        <v>6.28</v>
      </c>
      <c r="V334">
        <f t="shared" si="299"/>
        <v>0</v>
      </c>
      <c r="W334">
        <f t="shared" si="300"/>
        <v>0</v>
      </c>
      <c r="X334">
        <f t="shared" si="301"/>
        <v>2917.08</v>
      </c>
      <c r="Y334">
        <f t="shared" si="302"/>
        <v>416.73</v>
      </c>
      <c r="AA334">
        <v>1473070128</v>
      </c>
      <c r="AB334">
        <f t="shared" si="303"/>
        <v>4191</v>
      </c>
      <c r="AC334">
        <f>ROUND(((ES334*2)),6)</f>
        <v>20.16</v>
      </c>
      <c r="AD334">
        <f>ROUND(((((ET334*2))-((EU334*2)))+AE334),6)</f>
        <v>3.58</v>
      </c>
      <c r="AE334">
        <f>ROUND(((EU334*2)),6)</f>
        <v>0.04</v>
      </c>
      <c r="AF334">
        <f>ROUND(((EV334*2)),6)</f>
        <v>4167.26</v>
      </c>
      <c r="AG334">
        <f t="shared" si="304"/>
        <v>0</v>
      </c>
      <c r="AH334">
        <f>((EW334*2))</f>
        <v>6.28</v>
      </c>
      <c r="AI334">
        <f>((EX334*2))</f>
        <v>0</v>
      </c>
      <c r="AJ334">
        <f t="shared" si="305"/>
        <v>0</v>
      </c>
      <c r="AK334">
        <v>2095.5</v>
      </c>
      <c r="AL334">
        <v>10.08</v>
      </c>
      <c r="AM334">
        <v>1.79</v>
      </c>
      <c r="AN334">
        <v>0.02</v>
      </c>
      <c r="AO334">
        <v>2083.63</v>
      </c>
      <c r="AP334">
        <v>0</v>
      </c>
      <c r="AQ334">
        <v>3.14</v>
      </c>
      <c r="AR334">
        <v>0</v>
      </c>
      <c r="AS334">
        <v>0</v>
      </c>
      <c r="AT334">
        <v>70</v>
      </c>
      <c r="AU334">
        <v>10</v>
      </c>
      <c r="AV334">
        <v>1</v>
      </c>
      <c r="AW334">
        <v>1</v>
      </c>
      <c r="AZ334">
        <v>1</v>
      </c>
      <c r="BA334">
        <v>1</v>
      </c>
      <c r="BB334">
        <v>1</v>
      </c>
      <c r="BC334">
        <v>1</v>
      </c>
      <c r="BD334" t="s">
        <v>3</v>
      </c>
      <c r="BE334" t="s">
        <v>3</v>
      </c>
      <c r="BF334" t="s">
        <v>3</v>
      </c>
      <c r="BG334" t="s">
        <v>3</v>
      </c>
      <c r="BH334">
        <v>0</v>
      </c>
      <c r="BI334">
        <v>4</v>
      </c>
      <c r="BJ334" t="s">
        <v>295</v>
      </c>
      <c r="BM334">
        <v>0</v>
      </c>
      <c r="BN334">
        <v>0</v>
      </c>
      <c r="BO334" t="s">
        <v>3</v>
      </c>
      <c r="BP334">
        <v>0</v>
      </c>
      <c r="BQ334">
        <v>1</v>
      </c>
      <c r="BR334">
        <v>0</v>
      </c>
      <c r="BS334">
        <v>1</v>
      </c>
      <c r="BT334">
        <v>1</v>
      </c>
      <c r="BU334">
        <v>1</v>
      </c>
      <c r="BV334">
        <v>1</v>
      </c>
      <c r="BW334">
        <v>1</v>
      </c>
      <c r="BX334">
        <v>1</v>
      </c>
      <c r="BY334" t="s">
        <v>3</v>
      </c>
      <c r="BZ334">
        <v>70</v>
      </c>
      <c r="CA334">
        <v>10</v>
      </c>
      <c r="CB334" t="s">
        <v>3</v>
      </c>
      <c r="CE334">
        <v>0</v>
      </c>
      <c r="CF334">
        <v>0</v>
      </c>
      <c r="CG334">
        <v>0</v>
      </c>
      <c r="CM334">
        <v>0</v>
      </c>
      <c r="CN334" t="s">
        <v>3</v>
      </c>
      <c r="CO334">
        <v>0</v>
      </c>
      <c r="CP334">
        <f t="shared" si="306"/>
        <v>4191</v>
      </c>
      <c r="CQ334">
        <f t="shared" si="307"/>
        <v>20.16</v>
      </c>
      <c r="CR334">
        <f>(((((ET334*2))*BB334-((EU334*2))*BS334)+AE334*BS334)*AV334)</f>
        <v>3.58</v>
      </c>
      <c r="CS334">
        <f t="shared" si="308"/>
        <v>0.04</v>
      </c>
      <c r="CT334">
        <f t="shared" si="309"/>
        <v>4167.26</v>
      </c>
      <c r="CU334">
        <f t="shared" si="310"/>
        <v>0</v>
      </c>
      <c r="CV334">
        <f t="shared" si="311"/>
        <v>6.28</v>
      </c>
      <c r="CW334">
        <f t="shared" si="312"/>
        <v>0</v>
      </c>
      <c r="CX334">
        <f t="shared" si="313"/>
        <v>0</v>
      </c>
      <c r="CY334">
        <f t="shared" si="314"/>
        <v>2917.0820000000003</v>
      </c>
      <c r="CZ334">
        <f t="shared" si="315"/>
        <v>416.72600000000006</v>
      </c>
      <c r="DC334" t="s">
        <v>3</v>
      </c>
      <c r="DD334" t="s">
        <v>154</v>
      </c>
      <c r="DE334" t="s">
        <v>154</v>
      </c>
      <c r="DF334" t="s">
        <v>154</v>
      </c>
      <c r="DG334" t="s">
        <v>154</v>
      </c>
      <c r="DH334" t="s">
        <v>3</v>
      </c>
      <c r="DI334" t="s">
        <v>154</v>
      </c>
      <c r="DJ334" t="s">
        <v>154</v>
      </c>
      <c r="DK334" t="s">
        <v>3</v>
      </c>
      <c r="DL334" t="s">
        <v>3</v>
      </c>
      <c r="DM334" t="s">
        <v>3</v>
      </c>
      <c r="DN334">
        <v>0</v>
      </c>
      <c r="DO334">
        <v>0</v>
      </c>
      <c r="DP334">
        <v>1</v>
      </c>
      <c r="DQ334">
        <v>1</v>
      </c>
      <c r="DU334">
        <v>1013</v>
      </c>
      <c r="DV334" t="s">
        <v>245</v>
      </c>
      <c r="DW334" t="s">
        <v>245</v>
      </c>
      <c r="DX334">
        <v>1</v>
      </c>
      <c r="DZ334" t="s">
        <v>3</v>
      </c>
      <c r="EA334" t="s">
        <v>3</v>
      </c>
      <c r="EB334" t="s">
        <v>3</v>
      </c>
      <c r="EC334" t="s">
        <v>3</v>
      </c>
      <c r="EE334">
        <v>1441815344</v>
      </c>
      <c r="EF334">
        <v>1</v>
      </c>
      <c r="EG334" t="s">
        <v>21</v>
      </c>
      <c r="EH334">
        <v>0</v>
      </c>
      <c r="EI334" t="s">
        <v>3</v>
      </c>
      <c r="EJ334">
        <v>4</v>
      </c>
      <c r="EK334">
        <v>0</v>
      </c>
      <c r="EL334" t="s">
        <v>22</v>
      </c>
      <c r="EM334" t="s">
        <v>23</v>
      </c>
      <c r="EO334" t="s">
        <v>3</v>
      </c>
      <c r="EQ334">
        <v>0</v>
      </c>
      <c r="ER334">
        <v>2095.5</v>
      </c>
      <c r="ES334">
        <v>10.08</v>
      </c>
      <c r="ET334">
        <v>1.79</v>
      </c>
      <c r="EU334">
        <v>0.02</v>
      </c>
      <c r="EV334">
        <v>2083.63</v>
      </c>
      <c r="EW334">
        <v>3.14</v>
      </c>
      <c r="EX334">
        <v>0</v>
      </c>
      <c r="EY334">
        <v>0</v>
      </c>
      <c r="FQ334">
        <v>0</v>
      </c>
      <c r="FR334">
        <f t="shared" si="316"/>
        <v>0</v>
      </c>
      <c r="FS334">
        <v>0</v>
      </c>
      <c r="FX334">
        <v>70</v>
      </c>
      <c r="FY334">
        <v>10</v>
      </c>
      <c r="GA334" t="s">
        <v>3</v>
      </c>
      <c r="GD334">
        <v>0</v>
      </c>
      <c r="GF334">
        <v>984652662</v>
      </c>
      <c r="GG334">
        <v>2</v>
      </c>
      <c r="GH334">
        <v>1</v>
      </c>
      <c r="GI334">
        <v>-2</v>
      </c>
      <c r="GJ334">
        <v>0</v>
      </c>
      <c r="GK334">
        <f>ROUND(R334*(R12)/100,2)</f>
        <v>0.04</v>
      </c>
      <c r="GL334">
        <f t="shared" si="317"/>
        <v>0</v>
      </c>
      <c r="GM334">
        <f t="shared" si="318"/>
        <v>7524.85</v>
      </c>
      <c r="GN334">
        <f t="shared" si="319"/>
        <v>0</v>
      </c>
      <c r="GO334">
        <f t="shared" si="320"/>
        <v>0</v>
      </c>
      <c r="GP334">
        <f t="shared" si="321"/>
        <v>7524.85</v>
      </c>
      <c r="GR334">
        <v>0</v>
      </c>
      <c r="GS334">
        <v>3</v>
      </c>
      <c r="GT334">
        <v>0</v>
      </c>
      <c r="GU334" t="s">
        <v>3</v>
      </c>
      <c r="GV334">
        <f t="shared" si="322"/>
        <v>0</v>
      </c>
      <c r="GW334">
        <v>1</v>
      </c>
      <c r="GX334">
        <f t="shared" si="323"/>
        <v>0</v>
      </c>
      <c r="HA334">
        <v>0</v>
      </c>
      <c r="HB334">
        <v>0</v>
      </c>
      <c r="HC334">
        <f t="shared" si="324"/>
        <v>0</v>
      </c>
      <c r="HE334" t="s">
        <v>3</v>
      </c>
      <c r="HF334" t="s">
        <v>3</v>
      </c>
      <c r="HM334" t="s">
        <v>3</v>
      </c>
      <c r="HN334" t="s">
        <v>3</v>
      </c>
      <c r="HO334" t="s">
        <v>3</v>
      </c>
      <c r="HP334" t="s">
        <v>3</v>
      </c>
      <c r="HQ334" t="s">
        <v>3</v>
      </c>
      <c r="IK334">
        <v>0</v>
      </c>
    </row>
    <row r="335" spans="1:245" x14ac:dyDescent="0.2">
      <c r="A335">
        <v>17</v>
      </c>
      <c r="B335">
        <v>1</v>
      </c>
      <c r="C335">
        <f>ROW(SmtRes!A219)</f>
        <v>219</v>
      </c>
      <c r="D335">
        <f>ROW(EtalonRes!A370)</f>
        <v>370</v>
      </c>
      <c r="E335" t="s">
        <v>3</v>
      </c>
      <c r="F335" t="s">
        <v>296</v>
      </c>
      <c r="G335" t="s">
        <v>297</v>
      </c>
      <c r="H335" t="s">
        <v>245</v>
      </c>
      <c r="I335">
        <v>1</v>
      </c>
      <c r="J335">
        <v>0</v>
      </c>
      <c r="K335">
        <v>1</v>
      </c>
      <c r="O335">
        <f t="shared" si="292"/>
        <v>2075.1799999999998</v>
      </c>
      <c r="P335">
        <f t="shared" si="293"/>
        <v>1.26</v>
      </c>
      <c r="Q335">
        <f t="shared" si="294"/>
        <v>3.58</v>
      </c>
      <c r="R335">
        <f t="shared" si="295"/>
        <v>0.04</v>
      </c>
      <c r="S335">
        <f t="shared" si="296"/>
        <v>2070.34</v>
      </c>
      <c r="T335">
        <f t="shared" si="297"/>
        <v>0</v>
      </c>
      <c r="U335">
        <f t="shared" si="298"/>
        <v>3.12</v>
      </c>
      <c r="V335">
        <f t="shared" si="299"/>
        <v>0</v>
      </c>
      <c r="W335">
        <f t="shared" si="300"/>
        <v>0</v>
      </c>
      <c r="X335">
        <f t="shared" si="301"/>
        <v>1449.24</v>
      </c>
      <c r="Y335">
        <f t="shared" si="302"/>
        <v>207.03</v>
      </c>
      <c r="AA335">
        <v>-1</v>
      </c>
      <c r="AB335">
        <f t="shared" si="303"/>
        <v>2075.1799999999998</v>
      </c>
      <c r="AC335">
        <f>ROUND(((ES335*2)),6)</f>
        <v>1.26</v>
      </c>
      <c r="AD335">
        <f>ROUND(((((ET335*2))-((EU335*2)))+AE335),6)</f>
        <v>3.58</v>
      </c>
      <c r="AE335">
        <f>ROUND(((EU335*2)),6)</f>
        <v>0.04</v>
      </c>
      <c r="AF335">
        <f>ROUND(((EV335*2)),6)</f>
        <v>2070.34</v>
      </c>
      <c r="AG335">
        <f t="shared" si="304"/>
        <v>0</v>
      </c>
      <c r="AH335">
        <f>((EW335*2))</f>
        <v>3.12</v>
      </c>
      <c r="AI335">
        <f>((EX335*2))</f>
        <v>0</v>
      </c>
      <c r="AJ335">
        <f t="shared" si="305"/>
        <v>0</v>
      </c>
      <c r="AK335">
        <v>1037.5899999999999</v>
      </c>
      <c r="AL335">
        <v>0.63</v>
      </c>
      <c r="AM335">
        <v>1.79</v>
      </c>
      <c r="AN335">
        <v>0.02</v>
      </c>
      <c r="AO335">
        <v>1035.17</v>
      </c>
      <c r="AP335">
        <v>0</v>
      </c>
      <c r="AQ335">
        <v>1.56</v>
      </c>
      <c r="AR335">
        <v>0</v>
      </c>
      <c r="AS335">
        <v>0</v>
      </c>
      <c r="AT335">
        <v>70</v>
      </c>
      <c r="AU335">
        <v>10</v>
      </c>
      <c r="AV335">
        <v>1</v>
      </c>
      <c r="AW335">
        <v>1</v>
      </c>
      <c r="AZ335">
        <v>1</v>
      </c>
      <c r="BA335">
        <v>1</v>
      </c>
      <c r="BB335">
        <v>1</v>
      </c>
      <c r="BC335">
        <v>1</v>
      </c>
      <c r="BD335" t="s">
        <v>3</v>
      </c>
      <c r="BE335" t="s">
        <v>3</v>
      </c>
      <c r="BF335" t="s">
        <v>3</v>
      </c>
      <c r="BG335" t="s">
        <v>3</v>
      </c>
      <c r="BH335">
        <v>0</v>
      </c>
      <c r="BI335">
        <v>4</v>
      </c>
      <c r="BJ335" t="s">
        <v>298</v>
      </c>
      <c r="BM335">
        <v>0</v>
      </c>
      <c r="BN335">
        <v>0</v>
      </c>
      <c r="BO335" t="s">
        <v>3</v>
      </c>
      <c r="BP335">
        <v>0</v>
      </c>
      <c r="BQ335">
        <v>1</v>
      </c>
      <c r="BR335">
        <v>0</v>
      </c>
      <c r="BS335">
        <v>1</v>
      </c>
      <c r="BT335">
        <v>1</v>
      </c>
      <c r="BU335">
        <v>1</v>
      </c>
      <c r="BV335">
        <v>1</v>
      </c>
      <c r="BW335">
        <v>1</v>
      </c>
      <c r="BX335">
        <v>1</v>
      </c>
      <c r="BY335" t="s">
        <v>3</v>
      </c>
      <c r="BZ335">
        <v>70</v>
      </c>
      <c r="CA335">
        <v>10</v>
      </c>
      <c r="CB335" t="s">
        <v>3</v>
      </c>
      <c r="CE335">
        <v>0</v>
      </c>
      <c r="CF335">
        <v>0</v>
      </c>
      <c r="CG335">
        <v>0</v>
      </c>
      <c r="CM335">
        <v>0</v>
      </c>
      <c r="CN335" t="s">
        <v>3</v>
      </c>
      <c r="CO335">
        <v>0</v>
      </c>
      <c r="CP335">
        <f t="shared" si="306"/>
        <v>2075.1800000000003</v>
      </c>
      <c r="CQ335">
        <f t="shared" si="307"/>
        <v>1.26</v>
      </c>
      <c r="CR335">
        <f>(((((ET335*2))*BB335-((EU335*2))*BS335)+AE335*BS335)*AV335)</f>
        <v>3.58</v>
      </c>
      <c r="CS335">
        <f t="shared" si="308"/>
        <v>0.04</v>
      </c>
      <c r="CT335">
        <f t="shared" si="309"/>
        <v>2070.34</v>
      </c>
      <c r="CU335">
        <f t="shared" si="310"/>
        <v>0</v>
      </c>
      <c r="CV335">
        <f t="shared" si="311"/>
        <v>3.12</v>
      </c>
      <c r="CW335">
        <f t="shared" si="312"/>
        <v>0</v>
      </c>
      <c r="CX335">
        <f t="shared" si="313"/>
        <v>0</v>
      </c>
      <c r="CY335">
        <f t="shared" si="314"/>
        <v>1449.2380000000003</v>
      </c>
      <c r="CZ335">
        <f t="shared" si="315"/>
        <v>207.03400000000002</v>
      </c>
      <c r="DC335" t="s">
        <v>3</v>
      </c>
      <c r="DD335" t="s">
        <v>154</v>
      </c>
      <c r="DE335" t="s">
        <v>154</v>
      </c>
      <c r="DF335" t="s">
        <v>154</v>
      </c>
      <c r="DG335" t="s">
        <v>154</v>
      </c>
      <c r="DH335" t="s">
        <v>3</v>
      </c>
      <c r="DI335" t="s">
        <v>154</v>
      </c>
      <c r="DJ335" t="s">
        <v>154</v>
      </c>
      <c r="DK335" t="s">
        <v>3</v>
      </c>
      <c r="DL335" t="s">
        <v>3</v>
      </c>
      <c r="DM335" t="s">
        <v>3</v>
      </c>
      <c r="DN335">
        <v>0</v>
      </c>
      <c r="DO335">
        <v>0</v>
      </c>
      <c r="DP335">
        <v>1</v>
      </c>
      <c r="DQ335">
        <v>1</v>
      </c>
      <c r="DU335">
        <v>1013</v>
      </c>
      <c r="DV335" t="s">
        <v>245</v>
      </c>
      <c r="DW335" t="s">
        <v>245</v>
      </c>
      <c r="DX335">
        <v>1</v>
      </c>
      <c r="DZ335" t="s">
        <v>3</v>
      </c>
      <c r="EA335" t="s">
        <v>3</v>
      </c>
      <c r="EB335" t="s">
        <v>3</v>
      </c>
      <c r="EC335" t="s">
        <v>3</v>
      </c>
      <c r="EE335">
        <v>1441815344</v>
      </c>
      <c r="EF335">
        <v>1</v>
      </c>
      <c r="EG335" t="s">
        <v>21</v>
      </c>
      <c r="EH335">
        <v>0</v>
      </c>
      <c r="EI335" t="s">
        <v>3</v>
      </c>
      <c r="EJ335">
        <v>4</v>
      </c>
      <c r="EK335">
        <v>0</v>
      </c>
      <c r="EL335" t="s">
        <v>22</v>
      </c>
      <c r="EM335" t="s">
        <v>23</v>
      </c>
      <c r="EO335" t="s">
        <v>3</v>
      </c>
      <c r="EQ335">
        <v>1024</v>
      </c>
      <c r="ER335">
        <v>1037.5899999999999</v>
      </c>
      <c r="ES335">
        <v>0.63</v>
      </c>
      <c r="ET335">
        <v>1.79</v>
      </c>
      <c r="EU335">
        <v>0.02</v>
      </c>
      <c r="EV335">
        <v>1035.17</v>
      </c>
      <c r="EW335">
        <v>1.56</v>
      </c>
      <c r="EX335">
        <v>0</v>
      </c>
      <c r="EY335">
        <v>0</v>
      </c>
      <c r="FQ335">
        <v>0</v>
      </c>
      <c r="FR335">
        <f t="shared" si="316"/>
        <v>0</v>
      </c>
      <c r="FS335">
        <v>0</v>
      </c>
      <c r="FX335">
        <v>70</v>
      </c>
      <c r="FY335">
        <v>10</v>
      </c>
      <c r="GA335" t="s">
        <v>3</v>
      </c>
      <c r="GD335">
        <v>0</v>
      </c>
      <c r="GF335">
        <v>1684339458</v>
      </c>
      <c r="GG335">
        <v>2</v>
      </c>
      <c r="GH335">
        <v>1</v>
      </c>
      <c r="GI335">
        <v>-2</v>
      </c>
      <c r="GJ335">
        <v>0</v>
      </c>
      <c r="GK335">
        <f>ROUND(R335*(R12)/100,2)</f>
        <v>0.04</v>
      </c>
      <c r="GL335">
        <f t="shared" si="317"/>
        <v>0</v>
      </c>
      <c r="GM335">
        <f t="shared" si="318"/>
        <v>3731.49</v>
      </c>
      <c r="GN335">
        <f t="shared" si="319"/>
        <v>0</v>
      </c>
      <c r="GO335">
        <f t="shared" si="320"/>
        <v>0</v>
      </c>
      <c r="GP335">
        <f t="shared" si="321"/>
        <v>3731.49</v>
      </c>
      <c r="GR335">
        <v>0</v>
      </c>
      <c r="GS335">
        <v>3</v>
      </c>
      <c r="GT335">
        <v>0</v>
      </c>
      <c r="GU335" t="s">
        <v>3</v>
      </c>
      <c r="GV335">
        <f t="shared" si="322"/>
        <v>0</v>
      </c>
      <c r="GW335">
        <v>1</v>
      </c>
      <c r="GX335">
        <f t="shared" si="323"/>
        <v>0</v>
      </c>
      <c r="HA335">
        <v>0</v>
      </c>
      <c r="HB335">
        <v>0</v>
      </c>
      <c r="HC335">
        <f t="shared" si="324"/>
        <v>0</v>
      </c>
      <c r="HE335" t="s">
        <v>3</v>
      </c>
      <c r="HF335" t="s">
        <v>3</v>
      </c>
      <c r="HM335" t="s">
        <v>3</v>
      </c>
      <c r="HN335" t="s">
        <v>3</v>
      </c>
      <c r="HO335" t="s">
        <v>3</v>
      </c>
      <c r="HP335" t="s">
        <v>3</v>
      </c>
      <c r="HQ335" t="s">
        <v>3</v>
      </c>
      <c r="IK335">
        <v>0</v>
      </c>
    </row>
    <row r="336" spans="1:245" x14ac:dyDescent="0.2">
      <c r="A336">
        <v>17</v>
      </c>
      <c r="B336">
        <v>1</v>
      </c>
      <c r="D336">
        <f>ROW(EtalonRes!A379)</f>
        <v>379</v>
      </c>
      <c r="E336" t="s">
        <v>3</v>
      </c>
      <c r="F336" t="s">
        <v>299</v>
      </c>
      <c r="G336" t="s">
        <v>300</v>
      </c>
      <c r="H336" t="s">
        <v>245</v>
      </c>
      <c r="I336">
        <v>1</v>
      </c>
      <c r="J336">
        <v>0</v>
      </c>
      <c r="K336">
        <v>1</v>
      </c>
      <c r="O336">
        <f t="shared" si="292"/>
        <v>38028.959999999999</v>
      </c>
      <c r="P336">
        <f t="shared" si="293"/>
        <v>60.12</v>
      </c>
      <c r="Q336">
        <f t="shared" si="294"/>
        <v>14490.72</v>
      </c>
      <c r="R336">
        <f t="shared" si="295"/>
        <v>8876.76</v>
      </c>
      <c r="S336">
        <f t="shared" si="296"/>
        <v>23478.12</v>
      </c>
      <c r="T336">
        <f t="shared" si="297"/>
        <v>0</v>
      </c>
      <c r="U336">
        <f t="shared" si="298"/>
        <v>42.2</v>
      </c>
      <c r="V336">
        <f t="shared" si="299"/>
        <v>0</v>
      </c>
      <c r="W336">
        <f t="shared" si="300"/>
        <v>0</v>
      </c>
      <c r="X336">
        <f t="shared" si="301"/>
        <v>16434.68</v>
      </c>
      <c r="Y336">
        <f t="shared" si="302"/>
        <v>2347.81</v>
      </c>
      <c r="AA336">
        <v>-1</v>
      </c>
      <c r="AB336">
        <f t="shared" si="303"/>
        <v>38028.959999999999</v>
      </c>
      <c r="AC336">
        <f>ROUND(((ES336*4)),6)</f>
        <v>60.12</v>
      </c>
      <c r="AD336">
        <f>ROUND(((((ET336*4))-((EU336*4)))+AE336),6)</f>
        <v>14490.72</v>
      </c>
      <c r="AE336">
        <f>ROUND(((EU336*4)),6)</f>
        <v>8876.76</v>
      </c>
      <c r="AF336">
        <f>ROUND(((EV336*4)),6)</f>
        <v>23478.12</v>
      </c>
      <c r="AG336">
        <f t="shared" si="304"/>
        <v>0</v>
      </c>
      <c r="AH336">
        <f>((EW336*4))</f>
        <v>42.2</v>
      </c>
      <c r="AI336">
        <f>((EX336*4))</f>
        <v>0</v>
      </c>
      <c r="AJ336">
        <f t="shared" si="305"/>
        <v>0</v>
      </c>
      <c r="AK336">
        <v>9507.24</v>
      </c>
      <c r="AL336">
        <v>15.03</v>
      </c>
      <c r="AM336">
        <v>3622.68</v>
      </c>
      <c r="AN336">
        <v>2219.19</v>
      </c>
      <c r="AO336">
        <v>5869.53</v>
      </c>
      <c r="AP336">
        <v>0</v>
      </c>
      <c r="AQ336">
        <v>10.55</v>
      </c>
      <c r="AR336">
        <v>0</v>
      </c>
      <c r="AS336">
        <v>0</v>
      </c>
      <c r="AT336">
        <v>70</v>
      </c>
      <c r="AU336">
        <v>10</v>
      </c>
      <c r="AV336">
        <v>1</v>
      </c>
      <c r="AW336">
        <v>1</v>
      </c>
      <c r="AZ336">
        <v>1</v>
      </c>
      <c r="BA336">
        <v>1</v>
      </c>
      <c r="BB336">
        <v>1</v>
      </c>
      <c r="BC336">
        <v>1</v>
      </c>
      <c r="BD336" t="s">
        <v>3</v>
      </c>
      <c r="BE336" t="s">
        <v>3</v>
      </c>
      <c r="BF336" t="s">
        <v>3</v>
      </c>
      <c r="BG336" t="s">
        <v>3</v>
      </c>
      <c r="BH336">
        <v>0</v>
      </c>
      <c r="BI336">
        <v>4</v>
      </c>
      <c r="BJ336" t="s">
        <v>301</v>
      </c>
      <c r="BM336">
        <v>0</v>
      </c>
      <c r="BN336">
        <v>0</v>
      </c>
      <c r="BO336" t="s">
        <v>3</v>
      </c>
      <c r="BP336">
        <v>0</v>
      </c>
      <c r="BQ336">
        <v>1</v>
      </c>
      <c r="BR336">
        <v>0</v>
      </c>
      <c r="BS336">
        <v>1</v>
      </c>
      <c r="BT336">
        <v>1</v>
      </c>
      <c r="BU336">
        <v>1</v>
      </c>
      <c r="BV336">
        <v>1</v>
      </c>
      <c r="BW336">
        <v>1</v>
      </c>
      <c r="BX336">
        <v>1</v>
      </c>
      <c r="BY336" t="s">
        <v>3</v>
      </c>
      <c r="BZ336">
        <v>70</v>
      </c>
      <c r="CA336">
        <v>10</v>
      </c>
      <c r="CB336" t="s">
        <v>3</v>
      </c>
      <c r="CE336">
        <v>0</v>
      </c>
      <c r="CF336">
        <v>0</v>
      </c>
      <c r="CG336">
        <v>0</v>
      </c>
      <c r="CM336">
        <v>0</v>
      </c>
      <c r="CN336" t="s">
        <v>3</v>
      </c>
      <c r="CO336">
        <v>0</v>
      </c>
      <c r="CP336">
        <f t="shared" si="306"/>
        <v>38028.959999999999</v>
      </c>
      <c r="CQ336">
        <f t="shared" si="307"/>
        <v>60.12</v>
      </c>
      <c r="CR336">
        <f>(((((ET336*4))*BB336-((EU336*4))*BS336)+AE336*BS336)*AV336)</f>
        <v>14490.72</v>
      </c>
      <c r="CS336">
        <f t="shared" si="308"/>
        <v>8876.76</v>
      </c>
      <c r="CT336">
        <f t="shared" si="309"/>
        <v>23478.12</v>
      </c>
      <c r="CU336">
        <f t="shared" si="310"/>
        <v>0</v>
      </c>
      <c r="CV336">
        <f t="shared" si="311"/>
        <v>42.2</v>
      </c>
      <c r="CW336">
        <f t="shared" si="312"/>
        <v>0</v>
      </c>
      <c r="CX336">
        <f t="shared" si="313"/>
        <v>0</v>
      </c>
      <c r="CY336">
        <f t="shared" si="314"/>
        <v>16434.683999999997</v>
      </c>
      <c r="CZ336">
        <f t="shared" si="315"/>
        <v>2347.8119999999999</v>
      </c>
      <c r="DC336" t="s">
        <v>3</v>
      </c>
      <c r="DD336" t="s">
        <v>66</v>
      </c>
      <c r="DE336" t="s">
        <v>66</v>
      </c>
      <c r="DF336" t="s">
        <v>66</v>
      </c>
      <c r="DG336" t="s">
        <v>66</v>
      </c>
      <c r="DH336" t="s">
        <v>3</v>
      </c>
      <c r="DI336" t="s">
        <v>66</v>
      </c>
      <c r="DJ336" t="s">
        <v>66</v>
      </c>
      <c r="DK336" t="s">
        <v>3</v>
      </c>
      <c r="DL336" t="s">
        <v>3</v>
      </c>
      <c r="DM336" t="s">
        <v>3</v>
      </c>
      <c r="DN336">
        <v>0</v>
      </c>
      <c r="DO336">
        <v>0</v>
      </c>
      <c r="DP336">
        <v>1</v>
      </c>
      <c r="DQ336">
        <v>1</v>
      </c>
      <c r="DU336">
        <v>1013</v>
      </c>
      <c r="DV336" t="s">
        <v>245</v>
      </c>
      <c r="DW336" t="s">
        <v>245</v>
      </c>
      <c r="DX336">
        <v>1</v>
      </c>
      <c r="DZ336" t="s">
        <v>3</v>
      </c>
      <c r="EA336" t="s">
        <v>3</v>
      </c>
      <c r="EB336" t="s">
        <v>3</v>
      </c>
      <c r="EC336" t="s">
        <v>3</v>
      </c>
      <c r="EE336">
        <v>1441815344</v>
      </c>
      <c r="EF336">
        <v>1</v>
      </c>
      <c r="EG336" t="s">
        <v>21</v>
      </c>
      <c r="EH336">
        <v>0</v>
      </c>
      <c r="EI336" t="s">
        <v>3</v>
      </c>
      <c r="EJ336">
        <v>4</v>
      </c>
      <c r="EK336">
        <v>0</v>
      </c>
      <c r="EL336" t="s">
        <v>22</v>
      </c>
      <c r="EM336" t="s">
        <v>23</v>
      </c>
      <c r="EO336" t="s">
        <v>3</v>
      </c>
      <c r="EQ336">
        <v>1311744</v>
      </c>
      <c r="ER336">
        <v>9507.24</v>
      </c>
      <c r="ES336">
        <v>15.03</v>
      </c>
      <c r="ET336">
        <v>3622.68</v>
      </c>
      <c r="EU336">
        <v>2219.19</v>
      </c>
      <c r="EV336">
        <v>5869.53</v>
      </c>
      <c r="EW336">
        <v>10.55</v>
      </c>
      <c r="EX336">
        <v>0</v>
      </c>
      <c r="EY336">
        <v>0</v>
      </c>
      <c r="FQ336">
        <v>0</v>
      </c>
      <c r="FR336">
        <f t="shared" si="316"/>
        <v>0</v>
      </c>
      <c r="FS336">
        <v>0</v>
      </c>
      <c r="FX336">
        <v>70</v>
      </c>
      <c r="FY336">
        <v>10</v>
      </c>
      <c r="GA336" t="s">
        <v>3</v>
      </c>
      <c r="GD336">
        <v>0</v>
      </c>
      <c r="GF336">
        <v>-1071680927</v>
      </c>
      <c r="GG336">
        <v>2</v>
      </c>
      <c r="GH336">
        <v>1</v>
      </c>
      <c r="GI336">
        <v>-2</v>
      </c>
      <c r="GJ336">
        <v>0</v>
      </c>
      <c r="GK336">
        <f>ROUND(R336*(R12)/100,2)</f>
        <v>9586.9</v>
      </c>
      <c r="GL336">
        <f t="shared" si="317"/>
        <v>0</v>
      </c>
      <c r="GM336">
        <f t="shared" si="318"/>
        <v>66398.350000000006</v>
      </c>
      <c r="GN336">
        <f t="shared" si="319"/>
        <v>0</v>
      </c>
      <c r="GO336">
        <f t="shared" si="320"/>
        <v>0</v>
      </c>
      <c r="GP336">
        <f t="shared" si="321"/>
        <v>66398.350000000006</v>
      </c>
      <c r="GR336">
        <v>0</v>
      </c>
      <c r="GS336">
        <v>3</v>
      </c>
      <c r="GT336">
        <v>0</v>
      </c>
      <c r="GU336" t="s">
        <v>3</v>
      </c>
      <c r="GV336">
        <f t="shared" si="322"/>
        <v>0</v>
      </c>
      <c r="GW336">
        <v>1</v>
      </c>
      <c r="GX336">
        <f t="shared" si="323"/>
        <v>0</v>
      </c>
      <c r="HA336">
        <v>0</v>
      </c>
      <c r="HB336">
        <v>0</v>
      </c>
      <c r="HC336">
        <f t="shared" si="324"/>
        <v>0</v>
      </c>
      <c r="HE336" t="s">
        <v>3</v>
      </c>
      <c r="HF336" t="s">
        <v>3</v>
      </c>
      <c r="HM336" t="s">
        <v>3</v>
      </c>
      <c r="HN336" t="s">
        <v>3</v>
      </c>
      <c r="HO336" t="s">
        <v>3</v>
      </c>
      <c r="HP336" t="s">
        <v>3</v>
      </c>
      <c r="HQ336" t="s">
        <v>3</v>
      </c>
      <c r="IK336">
        <v>0</v>
      </c>
    </row>
    <row r="337" spans="1:245" x14ac:dyDescent="0.2">
      <c r="A337">
        <v>17</v>
      </c>
      <c r="B337">
        <v>1</v>
      </c>
      <c r="C337">
        <f>ROW(SmtRes!A229)</f>
        <v>229</v>
      </c>
      <c r="D337">
        <f>ROW(EtalonRes!A389)</f>
        <v>389</v>
      </c>
      <c r="E337" t="s">
        <v>3</v>
      </c>
      <c r="F337" t="s">
        <v>315</v>
      </c>
      <c r="G337" t="s">
        <v>327</v>
      </c>
      <c r="H337" t="s">
        <v>245</v>
      </c>
      <c r="I337">
        <v>1</v>
      </c>
      <c r="J337">
        <v>0</v>
      </c>
      <c r="K337">
        <v>1</v>
      </c>
      <c r="O337">
        <f t="shared" si="292"/>
        <v>22946.34</v>
      </c>
      <c r="P337">
        <f t="shared" si="293"/>
        <v>654.95000000000005</v>
      </c>
      <c r="Q337">
        <f t="shared" si="294"/>
        <v>0</v>
      </c>
      <c r="R337">
        <f t="shared" si="295"/>
        <v>0</v>
      </c>
      <c r="S337">
        <f t="shared" si="296"/>
        <v>22291.39</v>
      </c>
      <c r="T337">
        <f t="shared" si="297"/>
        <v>0</v>
      </c>
      <c r="U337">
        <f t="shared" si="298"/>
        <v>36.1</v>
      </c>
      <c r="V337">
        <f t="shared" si="299"/>
        <v>0</v>
      </c>
      <c r="W337">
        <f t="shared" si="300"/>
        <v>0</v>
      </c>
      <c r="X337">
        <f t="shared" si="301"/>
        <v>15603.97</v>
      </c>
      <c r="Y337">
        <f t="shared" si="302"/>
        <v>2229.14</v>
      </c>
      <c r="AA337">
        <v>-1</v>
      </c>
      <c r="AB337">
        <f t="shared" si="303"/>
        <v>22946.34</v>
      </c>
      <c r="AC337">
        <f>ROUND((ES337),6)</f>
        <v>654.95000000000005</v>
      </c>
      <c r="AD337">
        <f>ROUND((((ET337)-(EU337))+AE337),6)</f>
        <v>0</v>
      </c>
      <c r="AE337">
        <f>ROUND((EU337),6)</f>
        <v>0</v>
      </c>
      <c r="AF337">
        <f>ROUND((EV337),6)</f>
        <v>22291.39</v>
      </c>
      <c r="AG337">
        <f t="shared" si="304"/>
        <v>0</v>
      </c>
      <c r="AH337">
        <f>(EW337)</f>
        <v>36.1</v>
      </c>
      <c r="AI337">
        <f>(EX337)</f>
        <v>0</v>
      </c>
      <c r="AJ337">
        <f t="shared" si="305"/>
        <v>0</v>
      </c>
      <c r="AK337">
        <v>22946.34</v>
      </c>
      <c r="AL337">
        <v>654.95000000000005</v>
      </c>
      <c r="AM337">
        <v>0</v>
      </c>
      <c r="AN337">
        <v>0</v>
      </c>
      <c r="AO337">
        <v>22291.39</v>
      </c>
      <c r="AP337">
        <v>0</v>
      </c>
      <c r="AQ337">
        <v>36.1</v>
      </c>
      <c r="AR337">
        <v>0</v>
      </c>
      <c r="AS337">
        <v>0</v>
      </c>
      <c r="AT337">
        <v>70</v>
      </c>
      <c r="AU337">
        <v>10</v>
      </c>
      <c r="AV337">
        <v>1</v>
      </c>
      <c r="AW337">
        <v>1</v>
      </c>
      <c r="AZ337">
        <v>1</v>
      </c>
      <c r="BA337">
        <v>1</v>
      </c>
      <c r="BB337">
        <v>1</v>
      </c>
      <c r="BC337">
        <v>1</v>
      </c>
      <c r="BD337" t="s">
        <v>3</v>
      </c>
      <c r="BE337" t="s">
        <v>3</v>
      </c>
      <c r="BF337" t="s">
        <v>3</v>
      </c>
      <c r="BG337" t="s">
        <v>3</v>
      </c>
      <c r="BH337">
        <v>0</v>
      </c>
      <c r="BI337">
        <v>4</v>
      </c>
      <c r="BJ337" t="s">
        <v>317</v>
      </c>
      <c r="BM337">
        <v>0</v>
      </c>
      <c r="BN337">
        <v>0</v>
      </c>
      <c r="BO337" t="s">
        <v>3</v>
      </c>
      <c r="BP337">
        <v>0</v>
      </c>
      <c r="BQ337">
        <v>1</v>
      </c>
      <c r="BR337">
        <v>0</v>
      </c>
      <c r="BS337">
        <v>1</v>
      </c>
      <c r="BT337">
        <v>1</v>
      </c>
      <c r="BU337">
        <v>1</v>
      </c>
      <c r="BV337">
        <v>1</v>
      </c>
      <c r="BW337">
        <v>1</v>
      </c>
      <c r="BX337">
        <v>1</v>
      </c>
      <c r="BY337" t="s">
        <v>3</v>
      </c>
      <c r="BZ337">
        <v>70</v>
      </c>
      <c r="CA337">
        <v>10</v>
      </c>
      <c r="CB337" t="s">
        <v>3</v>
      </c>
      <c r="CE337">
        <v>0</v>
      </c>
      <c r="CF337">
        <v>0</v>
      </c>
      <c r="CG337">
        <v>0</v>
      </c>
      <c r="CM337">
        <v>0</v>
      </c>
      <c r="CN337" t="s">
        <v>3</v>
      </c>
      <c r="CO337">
        <v>0</v>
      </c>
      <c r="CP337">
        <f t="shared" si="306"/>
        <v>22946.34</v>
      </c>
      <c r="CQ337">
        <f t="shared" si="307"/>
        <v>654.95000000000005</v>
      </c>
      <c r="CR337">
        <f>((((ET337)*BB337-(EU337)*BS337)+AE337*BS337)*AV337)</f>
        <v>0</v>
      </c>
      <c r="CS337">
        <f t="shared" si="308"/>
        <v>0</v>
      </c>
      <c r="CT337">
        <f t="shared" si="309"/>
        <v>22291.39</v>
      </c>
      <c r="CU337">
        <f t="shared" si="310"/>
        <v>0</v>
      </c>
      <c r="CV337">
        <f t="shared" si="311"/>
        <v>36.1</v>
      </c>
      <c r="CW337">
        <f t="shared" si="312"/>
        <v>0</v>
      </c>
      <c r="CX337">
        <f t="shared" si="313"/>
        <v>0</v>
      </c>
      <c r="CY337">
        <f t="shared" si="314"/>
        <v>15603.973</v>
      </c>
      <c r="CZ337">
        <f t="shared" si="315"/>
        <v>2229.1390000000001</v>
      </c>
      <c r="DC337" t="s">
        <v>3</v>
      </c>
      <c r="DD337" t="s">
        <v>3</v>
      </c>
      <c r="DE337" t="s">
        <v>3</v>
      </c>
      <c r="DF337" t="s">
        <v>3</v>
      </c>
      <c r="DG337" t="s">
        <v>3</v>
      </c>
      <c r="DH337" t="s">
        <v>3</v>
      </c>
      <c r="DI337" t="s">
        <v>3</v>
      </c>
      <c r="DJ337" t="s">
        <v>3</v>
      </c>
      <c r="DK337" t="s">
        <v>3</v>
      </c>
      <c r="DL337" t="s">
        <v>3</v>
      </c>
      <c r="DM337" t="s">
        <v>3</v>
      </c>
      <c r="DN337">
        <v>0</v>
      </c>
      <c r="DO337">
        <v>0</v>
      </c>
      <c r="DP337">
        <v>1</v>
      </c>
      <c r="DQ337">
        <v>1</v>
      </c>
      <c r="DU337">
        <v>1013</v>
      </c>
      <c r="DV337" t="s">
        <v>245</v>
      </c>
      <c r="DW337" t="s">
        <v>245</v>
      </c>
      <c r="DX337">
        <v>1</v>
      </c>
      <c r="DZ337" t="s">
        <v>3</v>
      </c>
      <c r="EA337" t="s">
        <v>3</v>
      </c>
      <c r="EB337" t="s">
        <v>3</v>
      </c>
      <c r="EC337" t="s">
        <v>3</v>
      </c>
      <c r="EE337">
        <v>1441815344</v>
      </c>
      <c r="EF337">
        <v>1</v>
      </c>
      <c r="EG337" t="s">
        <v>21</v>
      </c>
      <c r="EH337">
        <v>0</v>
      </c>
      <c r="EI337" t="s">
        <v>3</v>
      </c>
      <c r="EJ337">
        <v>4</v>
      </c>
      <c r="EK337">
        <v>0</v>
      </c>
      <c r="EL337" t="s">
        <v>22</v>
      </c>
      <c r="EM337" t="s">
        <v>23</v>
      </c>
      <c r="EO337" t="s">
        <v>3</v>
      </c>
      <c r="EQ337">
        <v>1024</v>
      </c>
      <c r="ER337">
        <v>22946.34</v>
      </c>
      <c r="ES337">
        <v>654.95000000000005</v>
      </c>
      <c r="ET337">
        <v>0</v>
      </c>
      <c r="EU337">
        <v>0</v>
      </c>
      <c r="EV337">
        <v>22291.39</v>
      </c>
      <c r="EW337">
        <v>36.1</v>
      </c>
      <c r="EX337">
        <v>0</v>
      </c>
      <c r="EY337">
        <v>0</v>
      </c>
      <c r="FQ337">
        <v>0</v>
      </c>
      <c r="FR337">
        <f t="shared" si="316"/>
        <v>0</v>
      </c>
      <c r="FS337">
        <v>0</v>
      </c>
      <c r="FX337">
        <v>70</v>
      </c>
      <c r="FY337">
        <v>10</v>
      </c>
      <c r="GA337" t="s">
        <v>3</v>
      </c>
      <c r="GD337">
        <v>0</v>
      </c>
      <c r="GF337">
        <v>1144724034</v>
      </c>
      <c r="GG337">
        <v>2</v>
      </c>
      <c r="GH337">
        <v>1</v>
      </c>
      <c r="GI337">
        <v>-2</v>
      </c>
      <c r="GJ337">
        <v>0</v>
      </c>
      <c r="GK337">
        <f>ROUND(R337*(R12)/100,2)</f>
        <v>0</v>
      </c>
      <c r="GL337">
        <f t="shared" si="317"/>
        <v>0</v>
      </c>
      <c r="GM337">
        <f t="shared" si="318"/>
        <v>40779.449999999997</v>
      </c>
      <c r="GN337">
        <f t="shared" si="319"/>
        <v>0</v>
      </c>
      <c r="GO337">
        <f t="shared" si="320"/>
        <v>0</v>
      </c>
      <c r="GP337">
        <f t="shared" si="321"/>
        <v>40779.449999999997</v>
      </c>
      <c r="GR337">
        <v>0</v>
      </c>
      <c r="GS337">
        <v>3</v>
      </c>
      <c r="GT337">
        <v>0</v>
      </c>
      <c r="GU337" t="s">
        <v>3</v>
      </c>
      <c r="GV337">
        <f t="shared" si="322"/>
        <v>0</v>
      </c>
      <c r="GW337">
        <v>1</v>
      </c>
      <c r="GX337">
        <f t="shared" si="323"/>
        <v>0</v>
      </c>
      <c r="HA337">
        <v>0</v>
      </c>
      <c r="HB337">
        <v>0</v>
      </c>
      <c r="HC337">
        <f t="shared" si="324"/>
        <v>0</v>
      </c>
      <c r="HE337" t="s">
        <v>3</v>
      </c>
      <c r="HF337" t="s">
        <v>3</v>
      </c>
      <c r="HM337" t="s">
        <v>3</v>
      </c>
      <c r="HN337" t="s">
        <v>3</v>
      </c>
      <c r="HO337" t="s">
        <v>3</v>
      </c>
      <c r="HP337" t="s">
        <v>3</v>
      </c>
      <c r="HQ337" t="s">
        <v>3</v>
      </c>
      <c r="IK337">
        <v>0</v>
      </c>
    </row>
    <row r="338" spans="1:245" x14ac:dyDescent="0.2">
      <c r="A338">
        <v>17</v>
      </c>
      <c r="B338">
        <v>1</v>
      </c>
      <c r="C338">
        <f>ROW(SmtRes!A231)</f>
        <v>231</v>
      </c>
      <c r="D338">
        <f>ROW(EtalonRes!A391)</f>
        <v>391</v>
      </c>
      <c r="E338" t="s">
        <v>328</v>
      </c>
      <c r="F338" t="s">
        <v>319</v>
      </c>
      <c r="G338" t="s">
        <v>320</v>
      </c>
      <c r="H338" t="s">
        <v>245</v>
      </c>
      <c r="I338">
        <v>1</v>
      </c>
      <c r="J338">
        <v>0</v>
      </c>
      <c r="K338">
        <v>1</v>
      </c>
      <c r="O338">
        <f t="shared" si="292"/>
        <v>3158.68</v>
      </c>
      <c r="P338">
        <f t="shared" si="293"/>
        <v>0.06</v>
      </c>
      <c r="Q338">
        <f t="shared" si="294"/>
        <v>0</v>
      </c>
      <c r="R338">
        <f t="shared" si="295"/>
        <v>0</v>
      </c>
      <c r="S338">
        <f t="shared" si="296"/>
        <v>3158.62</v>
      </c>
      <c r="T338">
        <f t="shared" si="297"/>
        <v>0</v>
      </c>
      <c r="U338">
        <f t="shared" si="298"/>
        <v>4.76</v>
      </c>
      <c r="V338">
        <f t="shared" si="299"/>
        <v>0</v>
      </c>
      <c r="W338">
        <f t="shared" si="300"/>
        <v>0</v>
      </c>
      <c r="X338">
        <f t="shared" si="301"/>
        <v>2211.0300000000002</v>
      </c>
      <c r="Y338">
        <f t="shared" si="302"/>
        <v>315.86</v>
      </c>
      <c r="AA338">
        <v>1473070128</v>
      </c>
      <c r="AB338">
        <f t="shared" si="303"/>
        <v>3158.68</v>
      </c>
      <c r="AC338">
        <f>ROUND(((ES338*2)),6)</f>
        <v>0.06</v>
      </c>
      <c r="AD338">
        <f>ROUND(((((ET338*2))-((EU338*2)))+AE338),6)</f>
        <v>0</v>
      </c>
      <c r="AE338">
        <f>ROUND(((EU338*2)),6)</f>
        <v>0</v>
      </c>
      <c r="AF338">
        <f>ROUND(((EV338*2)),6)</f>
        <v>3158.62</v>
      </c>
      <c r="AG338">
        <f t="shared" si="304"/>
        <v>0</v>
      </c>
      <c r="AH338">
        <f>((EW338*2))</f>
        <v>4.76</v>
      </c>
      <c r="AI338">
        <f>((EX338*2))</f>
        <v>0</v>
      </c>
      <c r="AJ338">
        <f t="shared" si="305"/>
        <v>0</v>
      </c>
      <c r="AK338">
        <v>1579.34</v>
      </c>
      <c r="AL338">
        <v>0.03</v>
      </c>
      <c r="AM338">
        <v>0</v>
      </c>
      <c r="AN338">
        <v>0</v>
      </c>
      <c r="AO338">
        <v>1579.31</v>
      </c>
      <c r="AP338">
        <v>0</v>
      </c>
      <c r="AQ338">
        <v>2.38</v>
      </c>
      <c r="AR338">
        <v>0</v>
      </c>
      <c r="AS338">
        <v>0</v>
      </c>
      <c r="AT338">
        <v>70</v>
      </c>
      <c r="AU338">
        <v>10</v>
      </c>
      <c r="AV338">
        <v>1</v>
      </c>
      <c r="AW338">
        <v>1</v>
      </c>
      <c r="AZ338">
        <v>1</v>
      </c>
      <c r="BA338">
        <v>1</v>
      </c>
      <c r="BB338">
        <v>1</v>
      </c>
      <c r="BC338">
        <v>1</v>
      </c>
      <c r="BD338" t="s">
        <v>3</v>
      </c>
      <c r="BE338" t="s">
        <v>3</v>
      </c>
      <c r="BF338" t="s">
        <v>3</v>
      </c>
      <c r="BG338" t="s">
        <v>3</v>
      </c>
      <c r="BH338">
        <v>0</v>
      </c>
      <c r="BI338">
        <v>4</v>
      </c>
      <c r="BJ338" t="s">
        <v>321</v>
      </c>
      <c r="BM338">
        <v>0</v>
      </c>
      <c r="BN338">
        <v>0</v>
      </c>
      <c r="BO338" t="s">
        <v>3</v>
      </c>
      <c r="BP338">
        <v>0</v>
      </c>
      <c r="BQ338">
        <v>1</v>
      </c>
      <c r="BR338">
        <v>0</v>
      </c>
      <c r="BS338">
        <v>1</v>
      </c>
      <c r="BT338">
        <v>1</v>
      </c>
      <c r="BU338">
        <v>1</v>
      </c>
      <c r="BV338">
        <v>1</v>
      </c>
      <c r="BW338">
        <v>1</v>
      </c>
      <c r="BX338">
        <v>1</v>
      </c>
      <c r="BY338" t="s">
        <v>3</v>
      </c>
      <c r="BZ338">
        <v>70</v>
      </c>
      <c r="CA338">
        <v>10</v>
      </c>
      <c r="CB338" t="s">
        <v>3</v>
      </c>
      <c r="CE338">
        <v>0</v>
      </c>
      <c r="CF338">
        <v>0</v>
      </c>
      <c r="CG338">
        <v>0</v>
      </c>
      <c r="CM338">
        <v>0</v>
      </c>
      <c r="CN338" t="s">
        <v>3</v>
      </c>
      <c r="CO338">
        <v>0</v>
      </c>
      <c r="CP338">
        <f t="shared" si="306"/>
        <v>3158.68</v>
      </c>
      <c r="CQ338">
        <f t="shared" si="307"/>
        <v>0.06</v>
      </c>
      <c r="CR338">
        <f>(((((ET338*2))*BB338-((EU338*2))*BS338)+AE338*BS338)*AV338)</f>
        <v>0</v>
      </c>
      <c r="CS338">
        <f t="shared" si="308"/>
        <v>0</v>
      </c>
      <c r="CT338">
        <f t="shared" si="309"/>
        <v>3158.62</v>
      </c>
      <c r="CU338">
        <f t="shared" si="310"/>
        <v>0</v>
      </c>
      <c r="CV338">
        <f t="shared" si="311"/>
        <v>4.76</v>
      </c>
      <c r="CW338">
        <f t="shared" si="312"/>
        <v>0</v>
      </c>
      <c r="CX338">
        <f t="shared" si="313"/>
        <v>0</v>
      </c>
      <c r="CY338">
        <f t="shared" si="314"/>
        <v>2211.0340000000001</v>
      </c>
      <c r="CZ338">
        <f t="shared" si="315"/>
        <v>315.86199999999997</v>
      </c>
      <c r="DC338" t="s">
        <v>3</v>
      </c>
      <c r="DD338" t="s">
        <v>154</v>
      </c>
      <c r="DE338" t="s">
        <v>154</v>
      </c>
      <c r="DF338" t="s">
        <v>154</v>
      </c>
      <c r="DG338" t="s">
        <v>154</v>
      </c>
      <c r="DH338" t="s">
        <v>3</v>
      </c>
      <c r="DI338" t="s">
        <v>154</v>
      </c>
      <c r="DJ338" t="s">
        <v>154</v>
      </c>
      <c r="DK338" t="s">
        <v>3</v>
      </c>
      <c r="DL338" t="s">
        <v>3</v>
      </c>
      <c r="DM338" t="s">
        <v>3</v>
      </c>
      <c r="DN338">
        <v>0</v>
      </c>
      <c r="DO338">
        <v>0</v>
      </c>
      <c r="DP338">
        <v>1</v>
      </c>
      <c r="DQ338">
        <v>1</v>
      </c>
      <c r="DU338">
        <v>1013</v>
      </c>
      <c r="DV338" t="s">
        <v>245</v>
      </c>
      <c r="DW338" t="s">
        <v>245</v>
      </c>
      <c r="DX338">
        <v>1</v>
      </c>
      <c r="DZ338" t="s">
        <v>3</v>
      </c>
      <c r="EA338" t="s">
        <v>3</v>
      </c>
      <c r="EB338" t="s">
        <v>3</v>
      </c>
      <c r="EC338" t="s">
        <v>3</v>
      </c>
      <c r="EE338">
        <v>1441815344</v>
      </c>
      <c r="EF338">
        <v>1</v>
      </c>
      <c r="EG338" t="s">
        <v>21</v>
      </c>
      <c r="EH338">
        <v>0</v>
      </c>
      <c r="EI338" t="s">
        <v>3</v>
      </c>
      <c r="EJ338">
        <v>4</v>
      </c>
      <c r="EK338">
        <v>0</v>
      </c>
      <c r="EL338" t="s">
        <v>22</v>
      </c>
      <c r="EM338" t="s">
        <v>23</v>
      </c>
      <c r="EO338" t="s">
        <v>3</v>
      </c>
      <c r="EQ338">
        <v>0</v>
      </c>
      <c r="ER338">
        <v>1579.34</v>
      </c>
      <c r="ES338">
        <v>0.03</v>
      </c>
      <c r="ET338">
        <v>0</v>
      </c>
      <c r="EU338">
        <v>0</v>
      </c>
      <c r="EV338">
        <v>1579.31</v>
      </c>
      <c r="EW338">
        <v>2.38</v>
      </c>
      <c r="EX338">
        <v>0</v>
      </c>
      <c r="EY338">
        <v>0</v>
      </c>
      <c r="FQ338">
        <v>0</v>
      </c>
      <c r="FR338">
        <f t="shared" si="316"/>
        <v>0</v>
      </c>
      <c r="FS338">
        <v>0</v>
      </c>
      <c r="FX338">
        <v>70</v>
      </c>
      <c r="FY338">
        <v>10</v>
      </c>
      <c r="GA338" t="s">
        <v>3</v>
      </c>
      <c r="GD338">
        <v>0</v>
      </c>
      <c r="GF338">
        <v>1520162509</v>
      </c>
      <c r="GG338">
        <v>2</v>
      </c>
      <c r="GH338">
        <v>1</v>
      </c>
      <c r="GI338">
        <v>-2</v>
      </c>
      <c r="GJ338">
        <v>0</v>
      </c>
      <c r="GK338">
        <f>ROUND(R338*(R12)/100,2)</f>
        <v>0</v>
      </c>
      <c r="GL338">
        <f t="shared" si="317"/>
        <v>0</v>
      </c>
      <c r="GM338">
        <f t="shared" si="318"/>
        <v>5685.57</v>
      </c>
      <c r="GN338">
        <f t="shared" si="319"/>
        <v>0</v>
      </c>
      <c r="GO338">
        <f t="shared" si="320"/>
        <v>0</v>
      </c>
      <c r="GP338">
        <f t="shared" si="321"/>
        <v>5685.57</v>
      </c>
      <c r="GR338">
        <v>0</v>
      </c>
      <c r="GS338">
        <v>3</v>
      </c>
      <c r="GT338">
        <v>0</v>
      </c>
      <c r="GU338" t="s">
        <v>3</v>
      </c>
      <c r="GV338">
        <f t="shared" si="322"/>
        <v>0</v>
      </c>
      <c r="GW338">
        <v>1</v>
      </c>
      <c r="GX338">
        <f t="shared" si="323"/>
        <v>0</v>
      </c>
      <c r="HA338">
        <v>0</v>
      </c>
      <c r="HB338">
        <v>0</v>
      </c>
      <c r="HC338">
        <f t="shared" si="324"/>
        <v>0</v>
      </c>
      <c r="HE338" t="s">
        <v>3</v>
      </c>
      <c r="HF338" t="s">
        <v>3</v>
      </c>
      <c r="HM338" t="s">
        <v>3</v>
      </c>
      <c r="HN338" t="s">
        <v>3</v>
      </c>
      <c r="HO338" t="s">
        <v>3</v>
      </c>
      <c r="HP338" t="s">
        <v>3</v>
      </c>
      <c r="HQ338" t="s">
        <v>3</v>
      </c>
      <c r="IK338">
        <v>0</v>
      </c>
    </row>
    <row r="339" spans="1:245" x14ac:dyDescent="0.2">
      <c r="A339">
        <v>17</v>
      </c>
      <c r="B339">
        <v>1</v>
      </c>
      <c r="C339">
        <f>ROW(SmtRes!A233)</f>
        <v>233</v>
      </c>
      <c r="D339">
        <f>ROW(EtalonRes!A393)</f>
        <v>393</v>
      </c>
      <c r="E339" t="s">
        <v>3</v>
      </c>
      <c r="F339" t="s">
        <v>322</v>
      </c>
      <c r="G339" t="s">
        <v>323</v>
      </c>
      <c r="H339" t="s">
        <v>245</v>
      </c>
      <c r="I339">
        <v>1</v>
      </c>
      <c r="J339">
        <v>0</v>
      </c>
      <c r="K339">
        <v>1</v>
      </c>
      <c r="O339">
        <f t="shared" si="292"/>
        <v>1459.94</v>
      </c>
      <c r="P339">
        <f t="shared" si="293"/>
        <v>0.08</v>
      </c>
      <c r="Q339">
        <f t="shared" si="294"/>
        <v>0</v>
      </c>
      <c r="R339">
        <f t="shared" si="295"/>
        <v>0</v>
      </c>
      <c r="S339">
        <f t="shared" si="296"/>
        <v>1459.86</v>
      </c>
      <c r="T339">
        <f t="shared" si="297"/>
        <v>0</v>
      </c>
      <c r="U339">
        <f t="shared" si="298"/>
        <v>2.2000000000000002</v>
      </c>
      <c r="V339">
        <f t="shared" si="299"/>
        <v>0</v>
      </c>
      <c r="W339">
        <f t="shared" si="300"/>
        <v>0</v>
      </c>
      <c r="X339">
        <f t="shared" si="301"/>
        <v>1021.9</v>
      </c>
      <c r="Y339">
        <f t="shared" si="302"/>
        <v>145.99</v>
      </c>
      <c r="AA339">
        <v>-1</v>
      </c>
      <c r="AB339">
        <f t="shared" si="303"/>
        <v>1459.94</v>
      </c>
      <c r="AC339">
        <f>ROUND(((ES339*2)),6)</f>
        <v>0.08</v>
      </c>
      <c r="AD339">
        <f>ROUND(((((ET339*2))-((EU339*2)))+AE339),6)</f>
        <v>0</v>
      </c>
      <c r="AE339">
        <f>ROUND(((EU339*2)),6)</f>
        <v>0</v>
      </c>
      <c r="AF339">
        <f>ROUND(((EV339*2)),6)</f>
        <v>1459.86</v>
      </c>
      <c r="AG339">
        <f t="shared" si="304"/>
        <v>0</v>
      </c>
      <c r="AH339">
        <f>((EW339*2))</f>
        <v>2.2000000000000002</v>
      </c>
      <c r="AI339">
        <f>((EX339*2))</f>
        <v>0</v>
      </c>
      <c r="AJ339">
        <f t="shared" si="305"/>
        <v>0</v>
      </c>
      <c r="AK339">
        <v>729.97</v>
      </c>
      <c r="AL339">
        <v>0.04</v>
      </c>
      <c r="AM339">
        <v>0</v>
      </c>
      <c r="AN339">
        <v>0</v>
      </c>
      <c r="AO339">
        <v>729.93</v>
      </c>
      <c r="AP339">
        <v>0</v>
      </c>
      <c r="AQ339">
        <v>1.1000000000000001</v>
      </c>
      <c r="AR339">
        <v>0</v>
      </c>
      <c r="AS339">
        <v>0</v>
      </c>
      <c r="AT339">
        <v>70</v>
      </c>
      <c r="AU339">
        <v>10</v>
      </c>
      <c r="AV339">
        <v>1</v>
      </c>
      <c r="AW339">
        <v>1</v>
      </c>
      <c r="AZ339">
        <v>1</v>
      </c>
      <c r="BA339">
        <v>1</v>
      </c>
      <c r="BB339">
        <v>1</v>
      </c>
      <c r="BC339">
        <v>1</v>
      </c>
      <c r="BD339" t="s">
        <v>3</v>
      </c>
      <c r="BE339" t="s">
        <v>3</v>
      </c>
      <c r="BF339" t="s">
        <v>3</v>
      </c>
      <c r="BG339" t="s">
        <v>3</v>
      </c>
      <c r="BH339">
        <v>0</v>
      </c>
      <c r="BI339">
        <v>4</v>
      </c>
      <c r="BJ339" t="s">
        <v>324</v>
      </c>
      <c r="BM339">
        <v>0</v>
      </c>
      <c r="BN339">
        <v>0</v>
      </c>
      <c r="BO339" t="s">
        <v>3</v>
      </c>
      <c r="BP339">
        <v>0</v>
      </c>
      <c r="BQ339">
        <v>1</v>
      </c>
      <c r="BR339">
        <v>0</v>
      </c>
      <c r="BS339">
        <v>1</v>
      </c>
      <c r="BT339">
        <v>1</v>
      </c>
      <c r="BU339">
        <v>1</v>
      </c>
      <c r="BV339">
        <v>1</v>
      </c>
      <c r="BW339">
        <v>1</v>
      </c>
      <c r="BX339">
        <v>1</v>
      </c>
      <c r="BY339" t="s">
        <v>3</v>
      </c>
      <c r="BZ339">
        <v>70</v>
      </c>
      <c r="CA339">
        <v>10</v>
      </c>
      <c r="CB339" t="s">
        <v>3</v>
      </c>
      <c r="CE339">
        <v>0</v>
      </c>
      <c r="CF339">
        <v>0</v>
      </c>
      <c r="CG339">
        <v>0</v>
      </c>
      <c r="CM339">
        <v>0</v>
      </c>
      <c r="CN339" t="s">
        <v>3</v>
      </c>
      <c r="CO339">
        <v>0</v>
      </c>
      <c r="CP339">
        <f t="shared" si="306"/>
        <v>1459.9399999999998</v>
      </c>
      <c r="CQ339">
        <f t="shared" si="307"/>
        <v>0.08</v>
      </c>
      <c r="CR339">
        <f>(((((ET339*2))*BB339-((EU339*2))*BS339)+AE339*BS339)*AV339)</f>
        <v>0</v>
      </c>
      <c r="CS339">
        <f t="shared" si="308"/>
        <v>0</v>
      </c>
      <c r="CT339">
        <f t="shared" si="309"/>
        <v>1459.86</v>
      </c>
      <c r="CU339">
        <f t="shared" si="310"/>
        <v>0</v>
      </c>
      <c r="CV339">
        <f t="shared" si="311"/>
        <v>2.2000000000000002</v>
      </c>
      <c r="CW339">
        <f t="shared" si="312"/>
        <v>0</v>
      </c>
      <c r="CX339">
        <f t="shared" si="313"/>
        <v>0</v>
      </c>
      <c r="CY339">
        <f t="shared" si="314"/>
        <v>1021.9019999999999</v>
      </c>
      <c r="CZ339">
        <f t="shared" si="315"/>
        <v>145.98599999999999</v>
      </c>
      <c r="DC339" t="s">
        <v>3</v>
      </c>
      <c r="DD339" t="s">
        <v>154</v>
      </c>
      <c r="DE339" t="s">
        <v>154</v>
      </c>
      <c r="DF339" t="s">
        <v>154</v>
      </c>
      <c r="DG339" t="s">
        <v>154</v>
      </c>
      <c r="DH339" t="s">
        <v>3</v>
      </c>
      <c r="DI339" t="s">
        <v>154</v>
      </c>
      <c r="DJ339" t="s">
        <v>154</v>
      </c>
      <c r="DK339" t="s">
        <v>3</v>
      </c>
      <c r="DL339" t="s">
        <v>3</v>
      </c>
      <c r="DM339" t="s">
        <v>3</v>
      </c>
      <c r="DN339">
        <v>0</v>
      </c>
      <c r="DO339">
        <v>0</v>
      </c>
      <c r="DP339">
        <v>1</v>
      </c>
      <c r="DQ339">
        <v>1</v>
      </c>
      <c r="DU339">
        <v>1013</v>
      </c>
      <c r="DV339" t="s">
        <v>245</v>
      </c>
      <c r="DW339" t="s">
        <v>245</v>
      </c>
      <c r="DX339">
        <v>1</v>
      </c>
      <c r="DZ339" t="s">
        <v>3</v>
      </c>
      <c r="EA339" t="s">
        <v>3</v>
      </c>
      <c r="EB339" t="s">
        <v>3</v>
      </c>
      <c r="EC339" t="s">
        <v>3</v>
      </c>
      <c r="EE339">
        <v>1441815344</v>
      </c>
      <c r="EF339">
        <v>1</v>
      </c>
      <c r="EG339" t="s">
        <v>21</v>
      </c>
      <c r="EH339">
        <v>0</v>
      </c>
      <c r="EI339" t="s">
        <v>3</v>
      </c>
      <c r="EJ339">
        <v>4</v>
      </c>
      <c r="EK339">
        <v>0</v>
      </c>
      <c r="EL339" t="s">
        <v>22</v>
      </c>
      <c r="EM339" t="s">
        <v>23</v>
      </c>
      <c r="EO339" t="s">
        <v>3</v>
      </c>
      <c r="EQ339">
        <v>1024</v>
      </c>
      <c r="ER339">
        <v>729.97</v>
      </c>
      <c r="ES339">
        <v>0.04</v>
      </c>
      <c r="ET339">
        <v>0</v>
      </c>
      <c r="EU339">
        <v>0</v>
      </c>
      <c r="EV339">
        <v>729.93</v>
      </c>
      <c r="EW339">
        <v>1.1000000000000001</v>
      </c>
      <c r="EX339">
        <v>0</v>
      </c>
      <c r="EY339">
        <v>0</v>
      </c>
      <c r="FQ339">
        <v>0</v>
      </c>
      <c r="FR339">
        <f t="shared" si="316"/>
        <v>0</v>
      </c>
      <c r="FS339">
        <v>0</v>
      </c>
      <c r="FX339">
        <v>70</v>
      </c>
      <c r="FY339">
        <v>10</v>
      </c>
      <c r="GA339" t="s">
        <v>3</v>
      </c>
      <c r="GD339">
        <v>0</v>
      </c>
      <c r="GF339">
        <v>-1196827880</v>
      </c>
      <c r="GG339">
        <v>2</v>
      </c>
      <c r="GH339">
        <v>1</v>
      </c>
      <c r="GI339">
        <v>-2</v>
      </c>
      <c r="GJ339">
        <v>0</v>
      </c>
      <c r="GK339">
        <f>ROUND(R339*(R12)/100,2)</f>
        <v>0</v>
      </c>
      <c r="GL339">
        <f t="shared" si="317"/>
        <v>0</v>
      </c>
      <c r="GM339">
        <f t="shared" si="318"/>
        <v>2627.83</v>
      </c>
      <c r="GN339">
        <f t="shared" si="319"/>
        <v>0</v>
      </c>
      <c r="GO339">
        <f t="shared" si="320"/>
        <v>0</v>
      </c>
      <c r="GP339">
        <f t="shared" si="321"/>
        <v>2627.83</v>
      </c>
      <c r="GR339">
        <v>0</v>
      </c>
      <c r="GS339">
        <v>3</v>
      </c>
      <c r="GT339">
        <v>0</v>
      </c>
      <c r="GU339" t="s">
        <v>3</v>
      </c>
      <c r="GV339">
        <f t="shared" si="322"/>
        <v>0</v>
      </c>
      <c r="GW339">
        <v>1</v>
      </c>
      <c r="GX339">
        <f t="shared" si="323"/>
        <v>0</v>
      </c>
      <c r="HA339">
        <v>0</v>
      </c>
      <c r="HB339">
        <v>0</v>
      </c>
      <c r="HC339">
        <f t="shared" si="324"/>
        <v>0</v>
      </c>
      <c r="HE339" t="s">
        <v>3</v>
      </c>
      <c r="HF339" t="s">
        <v>3</v>
      </c>
      <c r="HM339" t="s">
        <v>3</v>
      </c>
      <c r="HN339" t="s">
        <v>3</v>
      </c>
      <c r="HO339" t="s">
        <v>3</v>
      </c>
      <c r="HP339" t="s">
        <v>3</v>
      </c>
      <c r="HQ339" t="s">
        <v>3</v>
      </c>
      <c r="IK339">
        <v>0</v>
      </c>
    </row>
    <row r="340" spans="1:245" x14ac:dyDescent="0.2">
      <c r="A340">
        <v>17</v>
      </c>
      <c r="B340">
        <v>1</v>
      </c>
      <c r="C340">
        <f>ROW(SmtRes!A237)</f>
        <v>237</v>
      </c>
      <c r="D340">
        <f>ROW(EtalonRes!A397)</f>
        <v>397</v>
      </c>
      <c r="E340" t="s">
        <v>3</v>
      </c>
      <c r="F340" t="s">
        <v>306</v>
      </c>
      <c r="G340" t="s">
        <v>307</v>
      </c>
      <c r="H340" t="s">
        <v>245</v>
      </c>
      <c r="I340">
        <v>1</v>
      </c>
      <c r="J340">
        <v>0</v>
      </c>
      <c r="K340">
        <v>1</v>
      </c>
      <c r="O340">
        <f t="shared" si="292"/>
        <v>28401.360000000001</v>
      </c>
      <c r="P340">
        <f t="shared" si="293"/>
        <v>18.88</v>
      </c>
      <c r="Q340">
        <f t="shared" si="294"/>
        <v>12705.72</v>
      </c>
      <c r="R340">
        <f t="shared" si="295"/>
        <v>8031.24</v>
      </c>
      <c r="S340">
        <f t="shared" si="296"/>
        <v>15676.76</v>
      </c>
      <c r="T340">
        <f t="shared" si="297"/>
        <v>0</v>
      </c>
      <c r="U340">
        <f t="shared" si="298"/>
        <v>25.76</v>
      </c>
      <c r="V340">
        <f t="shared" si="299"/>
        <v>0</v>
      </c>
      <c r="W340">
        <f t="shared" si="300"/>
        <v>0</v>
      </c>
      <c r="X340">
        <f t="shared" si="301"/>
        <v>10973.73</v>
      </c>
      <c r="Y340">
        <f t="shared" si="302"/>
        <v>1567.68</v>
      </c>
      <c r="AA340">
        <v>-1</v>
      </c>
      <c r="AB340">
        <f t="shared" si="303"/>
        <v>28401.360000000001</v>
      </c>
      <c r="AC340">
        <f>ROUND(((ES340*4)),6)</f>
        <v>18.88</v>
      </c>
      <c r="AD340">
        <f>ROUND(((((ET340*4))-((EU340*4)))+AE340),6)</f>
        <v>12705.72</v>
      </c>
      <c r="AE340">
        <f>ROUND(((EU340*4)),6)</f>
        <v>8031.24</v>
      </c>
      <c r="AF340">
        <f>ROUND(((EV340*4)),6)</f>
        <v>15676.76</v>
      </c>
      <c r="AG340">
        <f t="shared" si="304"/>
        <v>0</v>
      </c>
      <c r="AH340">
        <f>((EW340*4))</f>
        <v>25.76</v>
      </c>
      <c r="AI340">
        <f>((EX340*4))</f>
        <v>0</v>
      </c>
      <c r="AJ340">
        <f t="shared" si="305"/>
        <v>0</v>
      </c>
      <c r="AK340">
        <v>7100.34</v>
      </c>
      <c r="AL340">
        <v>4.72</v>
      </c>
      <c r="AM340">
        <v>3176.43</v>
      </c>
      <c r="AN340">
        <v>2007.81</v>
      </c>
      <c r="AO340">
        <v>3919.19</v>
      </c>
      <c r="AP340">
        <v>0</v>
      </c>
      <c r="AQ340">
        <v>6.44</v>
      </c>
      <c r="AR340">
        <v>0</v>
      </c>
      <c r="AS340">
        <v>0</v>
      </c>
      <c r="AT340">
        <v>70</v>
      </c>
      <c r="AU340">
        <v>10</v>
      </c>
      <c r="AV340">
        <v>1</v>
      </c>
      <c r="AW340">
        <v>1</v>
      </c>
      <c r="AZ340">
        <v>1</v>
      </c>
      <c r="BA340">
        <v>1</v>
      </c>
      <c r="BB340">
        <v>1</v>
      </c>
      <c r="BC340">
        <v>1</v>
      </c>
      <c r="BD340" t="s">
        <v>3</v>
      </c>
      <c r="BE340" t="s">
        <v>3</v>
      </c>
      <c r="BF340" t="s">
        <v>3</v>
      </c>
      <c r="BG340" t="s">
        <v>3</v>
      </c>
      <c r="BH340">
        <v>0</v>
      </c>
      <c r="BI340">
        <v>4</v>
      </c>
      <c r="BJ340" t="s">
        <v>308</v>
      </c>
      <c r="BM340">
        <v>0</v>
      </c>
      <c r="BN340">
        <v>0</v>
      </c>
      <c r="BO340" t="s">
        <v>3</v>
      </c>
      <c r="BP340">
        <v>0</v>
      </c>
      <c r="BQ340">
        <v>1</v>
      </c>
      <c r="BR340">
        <v>0</v>
      </c>
      <c r="BS340">
        <v>1</v>
      </c>
      <c r="BT340">
        <v>1</v>
      </c>
      <c r="BU340">
        <v>1</v>
      </c>
      <c r="BV340">
        <v>1</v>
      </c>
      <c r="BW340">
        <v>1</v>
      </c>
      <c r="BX340">
        <v>1</v>
      </c>
      <c r="BY340" t="s">
        <v>3</v>
      </c>
      <c r="BZ340">
        <v>70</v>
      </c>
      <c r="CA340">
        <v>10</v>
      </c>
      <c r="CB340" t="s">
        <v>3</v>
      </c>
      <c r="CE340">
        <v>0</v>
      </c>
      <c r="CF340">
        <v>0</v>
      </c>
      <c r="CG340">
        <v>0</v>
      </c>
      <c r="CM340">
        <v>0</v>
      </c>
      <c r="CN340" t="s">
        <v>3</v>
      </c>
      <c r="CO340">
        <v>0</v>
      </c>
      <c r="CP340">
        <f t="shared" si="306"/>
        <v>28401.360000000001</v>
      </c>
      <c r="CQ340">
        <f t="shared" si="307"/>
        <v>18.88</v>
      </c>
      <c r="CR340">
        <f>(((((ET340*4))*BB340-((EU340*4))*BS340)+AE340*BS340)*AV340)</f>
        <v>12705.72</v>
      </c>
      <c r="CS340">
        <f t="shared" si="308"/>
        <v>8031.24</v>
      </c>
      <c r="CT340">
        <f t="shared" si="309"/>
        <v>15676.76</v>
      </c>
      <c r="CU340">
        <f t="shared" si="310"/>
        <v>0</v>
      </c>
      <c r="CV340">
        <f t="shared" si="311"/>
        <v>25.76</v>
      </c>
      <c r="CW340">
        <f t="shared" si="312"/>
        <v>0</v>
      </c>
      <c r="CX340">
        <f t="shared" si="313"/>
        <v>0</v>
      </c>
      <c r="CY340">
        <f t="shared" si="314"/>
        <v>10973.732</v>
      </c>
      <c r="CZ340">
        <f t="shared" si="315"/>
        <v>1567.6760000000002</v>
      </c>
      <c r="DC340" t="s">
        <v>3</v>
      </c>
      <c r="DD340" t="s">
        <v>66</v>
      </c>
      <c r="DE340" t="s">
        <v>66</v>
      </c>
      <c r="DF340" t="s">
        <v>66</v>
      </c>
      <c r="DG340" t="s">
        <v>66</v>
      </c>
      <c r="DH340" t="s">
        <v>3</v>
      </c>
      <c r="DI340" t="s">
        <v>66</v>
      </c>
      <c r="DJ340" t="s">
        <v>66</v>
      </c>
      <c r="DK340" t="s">
        <v>3</v>
      </c>
      <c r="DL340" t="s">
        <v>3</v>
      </c>
      <c r="DM340" t="s">
        <v>3</v>
      </c>
      <c r="DN340">
        <v>0</v>
      </c>
      <c r="DO340">
        <v>0</v>
      </c>
      <c r="DP340">
        <v>1</v>
      </c>
      <c r="DQ340">
        <v>1</v>
      </c>
      <c r="DU340">
        <v>1013</v>
      </c>
      <c r="DV340" t="s">
        <v>245</v>
      </c>
      <c r="DW340" t="s">
        <v>245</v>
      </c>
      <c r="DX340">
        <v>1</v>
      </c>
      <c r="DZ340" t="s">
        <v>3</v>
      </c>
      <c r="EA340" t="s">
        <v>3</v>
      </c>
      <c r="EB340" t="s">
        <v>3</v>
      </c>
      <c r="EC340" t="s">
        <v>3</v>
      </c>
      <c r="EE340">
        <v>1441815344</v>
      </c>
      <c r="EF340">
        <v>1</v>
      </c>
      <c r="EG340" t="s">
        <v>21</v>
      </c>
      <c r="EH340">
        <v>0</v>
      </c>
      <c r="EI340" t="s">
        <v>3</v>
      </c>
      <c r="EJ340">
        <v>4</v>
      </c>
      <c r="EK340">
        <v>0</v>
      </c>
      <c r="EL340" t="s">
        <v>22</v>
      </c>
      <c r="EM340" t="s">
        <v>23</v>
      </c>
      <c r="EO340" t="s">
        <v>3</v>
      </c>
      <c r="EQ340">
        <v>1311744</v>
      </c>
      <c r="ER340">
        <v>7100.34</v>
      </c>
      <c r="ES340">
        <v>4.72</v>
      </c>
      <c r="ET340">
        <v>3176.43</v>
      </c>
      <c r="EU340">
        <v>2007.81</v>
      </c>
      <c r="EV340">
        <v>3919.19</v>
      </c>
      <c r="EW340">
        <v>6.44</v>
      </c>
      <c r="EX340">
        <v>0</v>
      </c>
      <c r="EY340">
        <v>0</v>
      </c>
      <c r="FQ340">
        <v>0</v>
      </c>
      <c r="FR340">
        <f t="shared" si="316"/>
        <v>0</v>
      </c>
      <c r="FS340">
        <v>0</v>
      </c>
      <c r="FX340">
        <v>70</v>
      </c>
      <c r="FY340">
        <v>10</v>
      </c>
      <c r="GA340" t="s">
        <v>3</v>
      </c>
      <c r="GD340">
        <v>0</v>
      </c>
      <c r="GF340">
        <v>438330013</v>
      </c>
      <c r="GG340">
        <v>2</v>
      </c>
      <c r="GH340">
        <v>1</v>
      </c>
      <c r="GI340">
        <v>-2</v>
      </c>
      <c r="GJ340">
        <v>0</v>
      </c>
      <c r="GK340">
        <f>ROUND(R340*(R12)/100,2)</f>
        <v>8673.74</v>
      </c>
      <c r="GL340">
        <f t="shared" si="317"/>
        <v>0</v>
      </c>
      <c r="GM340">
        <f t="shared" si="318"/>
        <v>49616.51</v>
      </c>
      <c r="GN340">
        <f t="shared" si="319"/>
        <v>0</v>
      </c>
      <c r="GO340">
        <f t="shared" si="320"/>
        <v>0</v>
      </c>
      <c r="GP340">
        <f t="shared" si="321"/>
        <v>49616.51</v>
      </c>
      <c r="GR340">
        <v>0</v>
      </c>
      <c r="GS340">
        <v>3</v>
      </c>
      <c r="GT340">
        <v>0</v>
      </c>
      <c r="GU340" t="s">
        <v>3</v>
      </c>
      <c r="GV340">
        <f t="shared" si="322"/>
        <v>0</v>
      </c>
      <c r="GW340">
        <v>1</v>
      </c>
      <c r="GX340">
        <f t="shared" si="323"/>
        <v>0</v>
      </c>
      <c r="HA340">
        <v>0</v>
      </c>
      <c r="HB340">
        <v>0</v>
      </c>
      <c r="HC340">
        <f t="shared" si="324"/>
        <v>0</v>
      </c>
      <c r="HE340" t="s">
        <v>3</v>
      </c>
      <c r="HF340" t="s">
        <v>3</v>
      </c>
      <c r="HM340" t="s">
        <v>3</v>
      </c>
      <c r="HN340" t="s">
        <v>3</v>
      </c>
      <c r="HO340" t="s">
        <v>3</v>
      </c>
      <c r="HP340" t="s">
        <v>3</v>
      </c>
      <c r="HQ340" t="s">
        <v>3</v>
      </c>
      <c r="IK340">
        <v>0</v>
      </c>
    </row>
    <row r="341" spans="1:245" x14ac:dyDescent="0.2">
      <c r="A341">
        <v>17</v>
      </c>
      <c r="B341">
        <v>1</v>
      </c>
      <c r="C341">
        <f>ROW(SmtRes!A247)</f>
        <v>247</v>
      </c>
      <c r="D341">
        <f>ROW(EtalonRes!A407)</f>
        <v>407</v>
      </c>
      <c r="E341" t="s">
        <v>3</v>
      </c>
      <c r="F341" t="s">
        <v>315</v>
      </c>
      <c r="G341" t="s">
        <v>329</v>
      </c>
      <c r="H341" t="s">
        <v>245</v>
      </c>
      <c r="I341">
        <v>1</v>
      </c>
      <c r="J341">
        <v>0</v>
      </c>
      <c r="K341">
        <v>1</v>
      </c>
      <c r="O341">
        <f t="shared" si="292"/>
        <v>22946.34</v>
      </c>
      <c r="P341">
        <f t="shared" si="293"/>
        <v>654.95000000000005</v>
      </c>
      <c r="Q341">
        <f t="shared" si="294"/>
        <v>0</v>
      </c>
      <c r="R341">
        <f t="shared" si="295"/>
        <v>0</v>
      </c>
      <c r="S341">
        <f t="shared" si="296"/>
        <v>22291.39</v>
      </c>
      <c r="T341">
        <f t="shared" si="297"/>
        <v>0</v>
      </c>
      <c r="U341">
        <f t="shared" si="298"/>
        <v>36.1</v>
      </c>
      <c r="V341">
        <f t="shared" si="299"/>
        <v>0</v>
      </c>
      <c r="W341">
        <f t="shared" si="300"/>
        <v>0</v>
      </c>
      <c r="X341">
        <f t="shared" si="301"/>
        <v>15603.97</v>
      </c>
      <c r="Y341">
        <f t="shared" si="302"/>
        <v>2229.14</v>
      </c>
      <c r="AA341">
        <v>-1</v>
      </c>
      <c r="AB341">
        <f t="shared" si="303"/>
        <v>22946.34</v>
      </c>
      <c r="AC341">
        <f>ROUND((ES341),6)</f>
        <v>654.95000000000005</v>
      </c>
      <c r="AD341">
        <f>ROUND((((ET341)-(EU341))+AE341),6)</f>
        <v>0</v>
      </c>
      <c r="AE341">
        <f>ROUND((EU341),6)</f>
        <v>0</v>
      </c>
      <c r="AF341">
        <f>ROUND((EV341),6)</f>
        <v>22291.39</v>
      </c>
      <c r="AG341">
        <f t="shared" si="304"/>
        <v>0</v>
      </c>
      <c r="AH341">
        <f>(EW341)</f>
        <v>36.1</v>
      </c>
      <c r="AI341">
        <f>(EX341)</f>
        <v>0</v>
      </c>
      <c r="AJ341">
        <f t="shared" si="305"/>
        <v>0</v>
      </c>
      <c r="AK341">
        <v>22946.34</v>
      </c>
      <c r="AL341">
        <v>654.95000000000005</v>
      </c>
      <c r="AM341">
        <v>0</v>
      </c>
      <c r="AN341">
        <v>0</v>
      </c>
      <c r="AO341">
        <v>22291.39</v>
      </c>
      <c r="AP341">
        <v>0</v>
      </c>
      <c r="AQ341">
        <v>36.1</v>
      </c>
      <c r="AR341">
        <v>0</v>
      </c>
      <c r="AS341">
        <v>0</v>
      </c>
      <c r="AT341">
        <v>70</v>
      </c>
      <c r="AU341">
        <v>10</v>
      </c>
      <c r="AV341">
        <v>1</v>
      </c>
      <c r="AW341">
        <v>1</v>
      </c>
      <c r="AZ341">
        <v>1</v>
      </c>
      <c r="BA341">
        <v>1</v>
      </c>
      <c r="BB341">
        <v>1</v>
      </c>
      <c r="BC341">
        <v>1</v>
      </c>
      <c r="BD341" t="s">
        <v>3</v>
      </c>
      <c r="BE341" t="s">
        <v>3</v>
      </c>
      <c r="BF341" t="s">
        <v>3</v>
      </c>
      <c r="BG341" t="s">
        <v>3</v>
      </c>
      <c r="BH341">
        <v>0</v>
      </c>
      <c r="BI341">
        <v>4</v>
      </c>
      <c r="BJ341" t="s">
        <v>317</v>
      </c>
      <c r="BM341">
        <v>0</v>
      </c>
      <c r="BN341">
        <v>0</v>
      </c>
      <c r="BO341" t="s">
        <v>3</v>
      </c>
      <c r="BP341">
        <v>0</v>
      </c>
      <c r="BQ341">
        <v>1</v>
      </c>
      <c r="BR341">
        <v>0</v>
      </c>
      <c r="BS341">
        <v>1</v>
      </c>
      <c r="BT341">
        <v>1</v>
      </c>
      <c r="BU341">
        <v>1</v>
      </c>
      <c r="BV341">
        <v>1</v>
      </c>
      <c r="BW341">
        <v>1</v>
      </c>
      <c r="BX341">
        <v>1</v>
      </c>
      <c r="BY341" t="s">
        <v>3</v>
      </c>
      <c r="BZ341">
        <v>70</v>
      </c>
      <c r="CA341">
        <v>10</v>
      </c>
      <c r="CB341" t="s">
        <v>3</v>
      </c>
      <c r="CE341">
        <v>0</v>
      </c>
      <c r="CF341">
        <v>0</v>
      </c>
      <c r="CG341">
        <v>0</v>
      </c>
      <c r="CM341">
        <v>0</v>
      </c>
      <c r="CN341" t="s">
        <v>3</v>
      </c>
      <c r="CO341">
        <v>0</v>
      </c>
      <c r="CP341">
        <f t="shared" si="306"/>
        <v>22946.34</v>
      </c>
      <c r="CQ341">
        <f t="shared" si="307"/>
        <v>654.95000000000005</v>
      </c>
      <c r="CR341">
        <f>((((ET341)*BB341-(EU341)*BS341)+AE341*BS341)*AV341)</f>
        <v>0</v>
      </c>
      <c r="CS341">
        <f t="shared" si="308"/>
        <v>0</v>
      </c>
      <c r="CT341">
        <f t="shared" si="309"/>
        <v>22291.39</v>
      </c>
      <c r="CU341">
        <f t="shared" si="310"/>
        <v>0</v>
      </c>
      <c r="CV341">
        <f t="shared" si="311"/>
        <v>36.1</v>
      </c>
      <c r="CW341">
        <f t="shared" si="312"/>
        <v>0</v>
      </c>
      <c r="CX341">
        <f t="shared" si="313"/>
        <v>0</v>
      </c>
      <c r="CY341">
        <f t="shared" si="314"/>
        <v>15603.973</v>
      </c>
      <c r="CZ341">
        <f t="shared" si="315"/>
        <v>2229.1390000000001</v>
      </c>
      <c r="DC341" t="s">
        <v>3</v>
      </c>
      <c r="DD341" t="s">
        <v>3</v>
      </c>
      <c r="DE341" t="s">
        <v>3</v>
      </c>
      <c r="DF341" t="s">
        <v>3</v>
      </c>
      <c r="DG341" t="s">
        <v>3</v>
      </c>
      <c r="DH341" t="s">
        <v>3</v>
      </c>
      <c r="DI341" t="s">
        <v>3</v>
      </c>
      <c r="DJ341" t="s">
        <v>3</v>
      </c>
      <c r="DK341" t="s">
        <v>3</v>
      </c>
      <c r="DL341" t="s">
        <v>3</v>
      </c>
      <c r="DM341" t="s">
        <v>3</v>
      </c>
      <c r="DN341">
        <v>0</v>
      </c>
      <c r="DO341">
        <v>0</v>
      </c>
      <c r="DP341">
        <v>1</v>
      </c>
      <c r="DQ341">
        <v>1</v>
      </c>
      <c r="DU341">
        <v>1013</v>
      </c>
      <c r="DV341" t="s">
        <v>245</v>
      </c>
      <c r="DW341" t="s">
        <v>245</v>
      </c>
      <c r="DX341">
        <v>1</v>
      </c>
      <c r="DZ341" t="s">
        <v>3</v>
      </c>
      <c r="EA341" t="s">
        <v>3</v>
      </c>
      <c r="EB341" t="s">
        <v>3</v>
      </c>
      <c r="EC341" t="s">
        <v>3</v>
      </c>
      <c r="EE341">
        <v>1441815344</v>
      </c>
      <c r="EF341">
        <v>1</v>
      </c>
      <c r="EG341" t="s">
        <v>21</v>
      </c>
      <c r="EH341">
        <v>0</v>
      </c>
      <c r="EI341" t="s">
        <v>3</v>
      </c>
      <c r="EJ341">
        <v>4</v>
      </c>
      <c r="EK341">
        <v>0</v>
      </c>
      <c r="EL341" t="s">
        <v>22</v>
      </c>
      <c r="EM341" t="s">
        <v>23</v>
      </c>
      <c r="EO341" t="s">
        <v>3</v>
      </c>
      <c r="EQ341">
        <v>1024</v>
      </c>
      <c r="ER341">
        <v>22946.34</v>
      </c>
      <c r="ES341">
        <v>654.95000000000005</v>
      </c>
      <c r="ET341">
        <v>0</v>
      </c>
      <c r="EU341">
        <v>0</v>
      </c>
      <c r="EV341">
        <v>22291.39</v>
      </c>
      <c r="EW341">
        <v>36.1</v>
      </c>
      <c r="EX341">
        <v>0</v>
      </c>
      <c r="EY341">
        <v>0</v>
      </c>
      <c r="FQ341">
        <v>0</v>
      </c>
      <c r="FR341">
        <f t="shared" si="316"/>
        <v>0</v>
      </c>
      <c r="FS341">
        <v>0</v>
      </c>
      <c r="FX341">
        <v>70</v>
      </c>
      <c r="FY341">
        <v>10</v>
      </c>
      <c r="GA341" t="s">
        <v>3</v>
      </c>
      <c r="GD341">
        <v>0</v>
      </c>
      <c r="GF341">
        <v>-1769928466</v>
      </c>
      <c r="GG341">
        <v>2</v>
      </c>
      <c r="GH341">
        <v>1</v>
      </c>
      <c r="GI341">
        <v>-2</v>
      </c>
      <c r="GJ341">
        <v>0</v>
      </c>
      <c r="GK341">
        <f>ROUND(R341*(R12)/100,2)</f>
        <v>0</v>
      </c>
      <c r="GL341">
        <f t="shared" si="317"/>
        <v>0</v>
      </c>
      <c r="GM341">
        <f t="shared" si="318"/>
        <v>40779.449999999997</v>
      </c>
      <c r="GN341">
        <f t="shared" si="319"/>
        <v>0</v>
      </c>
      <c r="GO341">
        <f t="shared" si="320"/>
        <v>0</v>
      </c>
      <c r="GP341">
        <f t="shared" si="321"/>
        <v>40779.449999999997</v>
      </c>
      <c r="GR341">
        <v>0</v>
      </c>
      <c r="GS341">
        <v>3</v>
      </c>
      <c r="GT341">
        <v>0</v>
      </c>
      <c r="GU341" t="s">
        <v>3</v>
      </c>
      <c r="GV341">
        <f t="shared" si="322"/>
        <v>0</v>
      </c>
      <c r="GW341">
        <v>1</v>
      </c>
      <c r="GX341">
        <f t="shared" si="323"/>
        <v>0</v>
      </c>
      <c r="HA341">
        <v>0</v>
      </c>
      <c r="HB341">
        <v>0</v>
      </c>
      <c r="HC341">
        <f t="shared" si="324"/>
        <v>0</v>
      </c>
      <c r="HE341" t="s">
        <v>3</v>
      </c>
      <c r="HF341" t="s">
        <v>3</v>
      </c>
      <c r="HM341" t="s">
        <v>3</v>
      </c>
      <c r="HN341" t="s">
        <v>3</v>
      </c>
      <c r="HO341" t="s">
        <v>3</v>
      </c>
      <c r="HP341" t="s">
        <v>3</v>
      </c>
      <c r="HQ341" t="s">
        <v>3</v>
      </c>
      <c r="IK341">
        <v>0</v>
      </c>
    </row>
    <row r="342" spans="1:245" x14ac:dyDescent="0.2">
      <c r="A342">
        <v>17</v>
      </c>
      <c r="B342">
        <v>1</v>
      </c>
      <c r="C342">
        <f>ROW(SmtRes!A249)</f>
        <v>249</v>
      </c>
      <c r="D342">
        <f>ROW(EtalonRes!A409)</f>
        <v>409</v>
      </c>
      <c r="E342" t="s">
        <v>330</v>
      </c>
      <c r="F342" t="s">
        <v>319</v>
      </c>
      <c r="G342" t="s">
        <v>320</v>
      </c>
      <c r="H342" t="s">
        <v>245</v>
      </c>
      <c r="I342">
        <v>1</v>
      </c>
      <c r="J342">
        <v>0</v>
      </c>
      <c r="K342">
        <v>1</v>
      </c>
      <c r="O342">
        <f t="shared" si="292"/>
        <v>3158.68</v>
      </c>
      <c r="P342">
        <f t="shared" si="293"/>
        <v>0.06</v>
      </c>
      <c r="Q342">
        <f t="shared" si="294"/>
        <v>0</v>
      </c>
      <c r="R342">
        <f t="shared" si="295"/>
        <v>0</v>
      </c>
      <c r="S342">
        <f t="shared" si="296"/>
        <v>3158.62</v>
      </c>
      <c r="T342">
        <f t="shared" si="297"/>
        <v>0</v>
      </c>
      <c r="U342">
        <f t="shared" si="298"/>
        <v>4.76</v>
      </c>
      <c r="V342">
        <f t="shared" si="299"/>
        <v>0</v>
      </c>
      <c r="W342">
        <f t="shared" si="300"/>
        <v>0</v>
      </c>
      <c r="X342">
        <f t="shared" si="301"/>
        <v>2211.0300000000002</v>
      </c>
      <c r="Y342">
        <f t="shared" si="302"/>
        <v>315.86</v>
      </c>
      <c r="AA342">
        <v>1473070128</v>
      </c>
      <c r="AB342">
        <f t="shared" si="303"/>
        <v>3158.68</v>
      </c>
      <c r="AC342">
        <f>ROUND(((ES342*2)),6)</f>
        <v>0.06</v>
      </c>
      <c r="AD342">
        <f>ROUND(((((ET342*2))-((EU342*2)))+AE342),6)</f>
        <v>0</v>
      </c>
      <c r="AE342">
        <f>ROUND(((EU342*2)),6)</f>
        <v>0</v>
      </c>
      <c r="AF342">
        <f>ROUND(((EV342*2)),6)</f>
        <v>3158.62</v>
      </c>
      <c r="AG342">
        <f t="shared" si="304"/>
        <v>0</v>
      </c>
      <c r="AH342">
        <f>((EW342*2))</f>
        <v>4.76</v>
      </c>
      <c r="AI342">
        <f>((EX342*2))</f>
        <v>0</v>
      </c>
      <c r="AJ342">
        <f t="shared" si="305"/>
        <v>0</v>
      </c>
      <c r="AK342">
        <v>1579.34</v>
      </c>
      <c r="AL342">
        <v>0.03</v>
      </c>
      <c r="AM342">
        <v>0</v>
      </c>
      <c r="AN342">
        <v>0</v>
      </c>
      <c r="AO342">
        <v>1579.31</v>
      </c>
      <c r="AP342">
        <v>0</v>
      </c>
      <c r="AQ342">
        <v>2.38</v>
      </c>
      <c r="AR342">
        <v>0</v>
      </c>
      <c r="AS342">
        <v>0</v>
      </c>
      <c r="AT342">
        <v>70</v>
      </c>
      <c r="AU342">
        <v>10</v>
      </c>
      <c r="AV342">
        <v>1</v>
      </c>
      <c r="AW342">
        <v>1</v>
      </c>
      <c r="AZ342">
        <v>1</v>
      </c>
      <c r="BA342">
        <v>1</v>
      </c>
      <c r="BB342">
        <v>1</v>
      </c>
      <c r="BC342">
        <v>1</v>
      </c>
      <c r="BD342" t="s">
        <v>3</v>
      </c>
      <c r="BE342" t="s">
        <v>3</v>
      </c>
      <c r="BF342" t="s">
        <v>3</v>
      </c>
      <c r="BG342" t="s">
        <v>3</v>
      </c>
      <c r="BH342">
        <v>0</v>
      </c>
      <c r="BI342">
        <v>4</v>
      </c>
      <c r="BJ342" t="s">
        <v>321</v>
      </c>
      <c r="BM342">
        <v>0</v>
      </c>
      <c r="BN342">
        <v>0</v>
      </c>
      <c r="BO342" t="s">
        <v>3</v>
      </c>
      <c r="BP342">
        <v>0</v>
      </c>
      <c r="BQ342">
        <v>1</v>
      </c>
      <c r="BR342">
        <v>0</v>
      </c>
      <c r="BS342">
        <v>1</v>
      </c>
      <c r="BT342">
        <v>1</v>
      </c>
      <c r="BU342">
        <v>1</v>
      </c>
      <c r="BV342">
        <v>1</v>
      </c>
      <c r="BW342">
        <v>1</v>
      </c>
      <c r="BX342">
        <v>1</v>
      </c>
      <c r="BY342" t="s">
        <v>3</v>
      </c>
      <c r="BZ342">
        <v>70</v>
      </c>
      <c r="CA342">
        <v>10</v>
      </c>
      <c r="CB342" t="s">
        <v>3</v>
      </c>
      <c r="CE342">
        <v>0</v>
      </c>
      <c r="CF342">
        <v>0</v>
      </c>
      <c r="CG342">
        <v>0</v>
      </c>
      <c r="CM342">
        <v>0</v>
      </c>
      <c r="CN342" t="s">
        <v>3</v>
      </c>
      <c r="CO342">
        <v>0</v>
      </c>
      <c r="CP342">
        <f t="shared" si="306"/>
        <v>3158.68</v>
      </c>
      <c r="CQ342">
        <f t="shared" si="307"/>
        <v>0.06</v>
      </c>
      <c r="CR342">
        <f>(((((ET342*2))*BB342-((EU342*2))*BS342)+AE342*BS342)*AV342)</f>
        <v>0</v>
      </c>
      <c r="CS342">
        <f t="shared" si="308"/>
        <v>0</v>
      </c>
      <c r="CT342">
        <f t="shared" si="309"/>
        <v>3158.62</v>
      </c>
      <c r="CU342">
        <f t="shared" si="310"/>
        <v>0</v>
      </c>
      <c r="CV342">
        <f t="shared" si="311"/>
        <v>4.76</v>
      </c>
      <c r="CW342">
        <f t="shared" si="312"/>
        <v>0</v>
      </c>
      <c r="CX342">
        <f t="shared" si="313"/>
        <v>0</v>
      </c>
      <c r="CY342">
        <f t="shared" si="314"/>
        <v>2211.0340000000001</v>
      </c>
      <c r="CZ342">
        <f t="shared" si="315"/>
        <v>315.86199999999997</v>
      </c>
      <c r="DC342" t="s">
        <v>3</v>
      </c>
      <c r="DD342" t="s">
        <v>154</v>
      </c>
      <c r="DE342" t="s">
        <v>154</v>
      </c>
      <c r="DF342" t="s">
        <v>154</v>
      </c>
      <c r="DG342" t="s">
        <v>154</v>
      </c>
      <c r="DH342" t="s">
        <v>3</v>
      </c>
      <c r="DI342" t="s">
        <v>154</v>
      </c>
      <c r="DJ342" t="s">
        <v>154</v>
      </c>
      <c r="DK342" t="s">
        <v>3</v>
      </c>
      <c r="DL342" t="s">
        <v>3</v>
      </c>
      <c r="DM342" t="s">
        <v>3</v>
      </c>
      <c r="DN342">
        <v>0</v>
      </c>
      <c r="DO342">
        <v>0</v>
      </c>
      <c r="DP342">
        <v>1</v>
      </c>
      <c r="DQ342">
        <v>1</v>
      </c>
      <c r="DU342">
        <v>1013</v>
      </c>
      <c r="DV342" t="s">
        <v>245</v>
      </c>
      <c r="DW342" t="s">
        <v>245</v>
      </c>
      <c r="DX342">
        <v>1</v>
      </c>
      <c r="DZ342" t="s">
        <v>3</v>
      </c>
      <c r="EA342" t="s">
        <v>3</v>
      </c>
      <c r="EB342" t="s">
        <v>3</v>
      </c>
      <c r="EC342" t="s">
        <v>3</v>
      </c>
      <c r="EE342">
        <v>1441815344</v>
      </c>
      <c r="EF342">
        <v>1</v>
      </c>
      <c r="EG342" t="s">
        <v>21</v>
      </c>
      <c r="EH342">
        <v>0</v>
      </c>
      <c r="EI342" t="s">
        <v>3</v>
      </c>
      <c r="EJ342">
        <v>4</v>
      </c>
      <c r="EK342">
        <v>0</v>
      </c>
      <c r="EL342" t="s">
        <v>22</v>
      </c>
      <c r="EM342" t="s">
        <v>23</v>
      </c>
      <c r="EO342" t="s">
        <v>3</v>
      </c>
      <c r="EQ342">
        <v>0</v>
      </c>
      <c r="ER342">
        <v>1579.34</v>
      </c>
      <c r="ES342">
        <v>0.03</v>
      </c>
      <c r="ET342">
        <v>0</v>
      </c>
      <c r="EU342">
        <v>0</v>
      </c>
      <c r="EV342">
        <v>1579.31</v>
      </c>
      <c r="EW342">
        <v>2.38</v>
      </c>
      <c r="EX342">
        <v>0</v>
      </c>
      <c r="EY342">
        <v>0</v>
      </c>
      <c r="FQ342">
        <v>0</v>
      </c>
      <c r="FR342">
        <f t="shared" si="316"/>
        <v>0</v>
      </c>
      <c r="FS342">
        <v>0</v>
      </c>
      <c r="FX342">
        <v>70</v>
      </c>
      <c r="FY342">
        <v>10</v>
      </c>
      <c r="GA342" t="s">
        <v>3</v>
      </c>
      <c r="GD342">
        <v>0</v>
      </c>
      <c r="GF342">
        <v>1520162509</v>
      </c>
      <c r="GG342">
        <v>2</v>
      </c>
      <c r="GH342">
        <v>1</v>
      </c>
      <c r="GI342">
        <v>-2</v>
      </c>
      <c r="GJ342">
        <v>0</v>
      </c>
      <c r="GK342">
        <f>ROUND(R342*(R12)/100,2)</f>
        <v>0</v>
      </c>
      <c r="GL342">
        <f t="shared" si="317"/>
        <v>0</v>
      </c>
      <c r="GM342">
        <f t="shared" si="318"/>
        <v>5685.57</v>
      </c>
      <c r="GN342">
        <f t="shared" si="319"/>
        <v>0</v>
      </c>
      <c r="GO342">
        <f t="shared" si="320"/>
        <v>0</v>
      </c>
      <c r="GP342">
        <f t="shared" si="321"/>
        <v>5685.57</v>
      </c>
      <c r="GR342">
        <v>0</v>
      </c>
      <c r="GS342">
        <v>3</v>
      </c>
      <c r="GT342">
        <v>0</v>
      </c>
      <c r="GU342" t="s">
        <v>3</v>
      </c>
      <c r="GV342">
        <f t="shared" si="322"/>
        <v>0</v>
      </c>
      <c r="GW342">
        <v>1</v>
      </c>
      <c r="GX342">
        <f t="shared" si="323"/>
        <v>0</v>
      </c>
      <c r="HA342">
        <v>0</v>
      </c>
      <c r="HB342">
        <v>0</v>
      </c>
      <c r="HC342">
        <f t="shared" si="324"/>
        <v>0</v>
      </c>
      <c r="HE342" t="s">
        <v>3</v>
      </c>
      <c r="HF342" t="s">
        <v>3</v>
      </c>
      <c r="HM342" t="s">
        <v>3</v>
      </c>
      <c r="HN342" t="s">
        <v>3</v>
      </c>
      <c r="HO342" t="s">
        <v>3</v>
      </c>
      <c r="HP342" t="s">
        <v>3</v>
      </c>
      <c r="HQ342" t="s">
        <v>3</v>
      </c>
      <c r="IK342">
        <v>0</v>
      </c>
    </row>
    <row r="343" spans="1:245" x14ac:dyDescent="0.2">
      <c r="A343">
        <v>17</v>
      </c>
      <c r="B343">
        <v>1</v>
      </c>
      <c r="C343">
        <f>ROW(SmtRes!A251)</f>
        <v>251</v>
      </c>
      <c r="D343">
        <f>ROW(EtalonRes!A411)</f>
        <v>411</v>
      </c>
      <c r="E343" t="s">
        <v>3</v>
      </c>
      <c r="F343" t="s">
        <v>322</v>
      </c>
      <c r="G343" t="s">
        <v>323</v>
      </c>
      <c r="H343" t="s">
        <v>245</v>
      </c>
      <c r="I343">
        <v>1</v>
      </c>
      <c r="J343">
        <v>0</v>
      </c>
      <c r="K343">
        <v>1</v>
      </c>
      <c r="O343">
        <f t="shared" si="292"/>
        <v>1459.94</v>
      </c>
      <c r="P343">
        <f t="shared" si="293"/>
        <v>0.08</v>
      </c>
      <c r="Q343">
        <f t="shared" si="294"/>
        <v>0</v>
      </c>
      <c r="R343">
        <f t="shared" si="295"/>
        <v>0</v>
      </c>
      <c r="S343">
        <f t="shared" si="296"/>
        <v>1459.86</v>
      </c>
      <c r="T343">
        <f t="shared" si="297"/>
        <v>0</v>
      </c>
      <c r="U343">
        <f t="shared" si="298"/>
        <v>2.2000000000000002</v>
      </c>
      <c r="V343">
        <f t="shared" si="299"/>
        <v>0</v>
      </c>
      <c r="W343">
        <f t="shared" si="300"/>
        <v>0</v>
      </c>
      <c r="X343">
        <f t="shared" si="301"/>
        <v>1021.9</v>
      </c>
      <c r="Y343">
        <f t="shared" si="302"/>
        <v>145.99</v>
      </c>
      <c r="AA343">
        <v>-1</v>
      </c>
      <c r="AB343">
        <f t="shared" si="303"/>
        <v>1459.94</v>
      </c>
      <c r="AC343">
        <f>ROUND(((ES343*2)),6)</f>
        <v>0.08</v>
      </c>
      <c r="AD343">
        <f>ROUND(((((ET343*2))-((EU343*2)))+AE343),6)</f>
        <v>0</v>
      </c>
      <c r="AE343">
        <f>ROUND(((EU343*2)),6)</f>
        <v>0</v>
      </c>
      <c r="AF343">
        <f>ROUND(((EV343*2)),6)</f>
        <v>1459.86</v>
      </c>
      <c r="AG343">
        <f t="shared" si="304"/>
        <v>0</v>
      </c>
      <c r="AH343">
        <f>((EW343*2))</f>
        <v>2.2000000000000002</v>
      </c>
      <c r="AI343">
        <f>((EX343*2))</f>
        <v>0</v>
      </c>
      <c r="AJ343">
        <f t="shared" si="305"/>
        <v>0</v>
      </c>
      <c r="AK343">
        <v>729.97</v>
      </c>
      <c r="AL343">
        <v>0.04</v>
      </c>
      <c r="AM343">
        <v>0</v>
      </c>
      <c r="AN343">
        <v>0</v>
      </c>
      <c r="AO343">
        <v>729.93</v>
      </c>
      <c r="AP343">
        <v>0</v>
      </c>
      <c r="AQ343">
        <v>1.1000000000000001</v>
      </c>
      <c r="AR343">
        <v>0</v>
      </c>
      <c r="AS343">
        <v>0</v>
      </c>
      <c r="AT343">
        <v>70</v>
      </c>
      <c r="AU343">
        <v>10</v>
      </c>
      <c r="AV343">
        <v>1</v>
      </c>
      <c r="AW343">
        <v>1</v>
      </c>
      <c r="AZ343">
        <v>1</v>
      </c>
      <c r="BA343">
        <v>1</v>
      </c>
      <c r="BB343">
        <v>1</v>
      </c>
      <c r="BC343">
        <v>1</v>
      </c>
      <c r="BD343" t="s">
        <v>3</v>
      </c>
      <c r="BE343" t="s">
        <v>3</v>
      </c>
      <c r="BF343" t="s">
        <v>3</v>
      </c>
      <c r="BG343" t="s">
        <v>3</v>
      </c>
      <c r="BH343">
        <v>0</v>
      </c>
      <c r="BI343">
        <v>4</v>
      </c>
      <c r="BJ343" t="s">
        <v>324</v>
      </c>
      <c r="BM343">
        <v>0</v>
      </c>
      <c r="BN343">
        <v>0</v>
      </c>
      <c r="BO343" t="s">
        <v>3</v>
      </c>
      <c r="BP343">
        <v>0</v>
      </c>
      <c r="BQ343">
        <v>1</v>
      </c>
      <c r="BR343">
        <v>0</v>
      </c>
      <c r="BS343">
        <v>1</v>
      </c>
      <c r="BT343">
        <v>1</v>
      </c>
      <c r="BU343">
        <v>1</v>
      </c>
      <c r="BV343">
        <v>1</v>
      </c>
      <c r="BW343">
        <v>1</v>
      </c>
      <c r="BX343">
        <v>1</v>
      </c>
      <c r="BY343" t="s">
        <v>3</v>
      </c>
      <c r="BZ343">
        <v>70</v>
      </c>
      <c r="CA343">
        <v>10</v>
      </c>
      <c r="CB343" t="s">
        <v>3</v>
      </c>
      <c r="CE343">
        <v>0</v>
      </c>
      <c r="CF343">
        <v>0</v>
      </c>
      <c r="CG343">
        <v>0</v>
      </c>
      <c r="CM343">
        <v>0</v>
      </c>
      <c r="CN343" t="s">
        <v>3</v>
      </c>
      <c r="CO343">
        <v>0</v>
      </c>
      <c r="CP343">
        <f t="shared" si="306"/>
        <v>1459.9399999999998</v>
      </c>
      <c r="CQ343">
        <f t="shared" si="307"/>
        <v>0.08</v>
      </c>
      <c r="CR343">
        <f>(((((ET343*2))*BB343-((EU343*2))*BS343)+AE343*BS343)*AV343)</f>
        <v>0</v>
      </c>
      <c r="CS343">
        <f t="shared" si="308"/>
        <v>0</v>
      </c>
      <c r="CT343">
        <f t="shared" si="309"/>
        <v>1459.86</v>
      </c>
      <c r="CU343">
        <f t="shared" si="310"/>
        <v>0</v>
      </c>
      <c r="CV343">
        <f t="shared" si="311"/>
        <v>2.2000000000000002</v>
      </c>
      <c r="CW343">
        <f t="shared" si="312"/>
        <v>0</v>
      </c>
      <c r="CX343">
        <f t="shared" si="313"/>
        <v>0</v>
      </c>
      <c r="CY343">
        <f t="shared" si="314"/>
        <v>1021.9019999999999</v>
      </c>
      <c r="CZ343">
        <f t="shared" si="315"/>
        <v>145.98599999999999</v>
      </c>
      <c r="DC343" t="s">
        <v>3</v>
      </c>
      <c r="DD343" t="s">
        <v>154</v>
      </c>
      <c r="DE343" t="s">
        <v>154</v>
      </c>
      <c r="DF343" t="s">
        <v>154</v>
      </c>
      <c r="DG343" t="s">
        <v>154</v>
      </c>
      <c r="DH343" t="s">
        <v>3</v>
      </c>
      <c r="DI343" t="s">
        <v>154</v>
      </c>
      <c r="DJ343" t="s">
        <v>154</v>
      </c>
      <c r="DK343" t="s">
        <v>3</v>
      </c>
      <c r="DL343" t="s">
        <v>3</v>
      </c>
      <c r="DM343" t="s">
        <v>3</v>
      </c>
      <c r="DN343">
        <v>0</v>
      </c>
      <c r="DO343">
        <v>0</v>
      </c>
      <c r="DP343">
        <v>1</v>
      </c>
      <c r="DQ343">
        <v>1</v>
      </c>
      <c r="DU343">
        <v>1013</v>
      </c>
      <c r="DV343" t="s">
        <v>245</v>
      </c>
      <c r="DW343" t="s">
        <v>245</v>
      </c>
      <c r="DX343">
        <v>1</v>
      </c>
      <c r="DZ343" t="s">
        <v>3</v>
      </c>
      <c r="EA343" t="s">
        <v>3</v>
      </c>
      <c r="EB343" t="s">
        <v>3</v>
      </c>
      <c r="EC343" t="s">
        <v>3</v>
      </c>
      <c r="EE343">
        <v>1441815344</v>
      </c>
      <c r="EF343">
        <v>1</v>
      </c>
      <c r="EG343" t="s">
        <v>21</v>
      </c>
      <c r="EH343">
        <v>0</v>
      </c>
      <c r="EI343" t="s">
        <v>3</v>
      </c>
      <c r="EJ343">
        <v>4</v>
      </c>
      <c r="EK343">
        <v>0</v>
      </c>
      <c r="EL343" t="s">
        <v>22</v>
      </c>
      <c r="EM343" t="s">
        <v>23</v>
      </c>
      <c r="EO343" t="s">
        <v>3</v>
      </c>
      <c r="EQ343">
        <v>1024</v>
      </c>
      <c r="ER343">
        <v>729.97</v>
      </c>
      <c r="ES343">
        <v>0.04</v>
      </c>
      <c r="ET343">
        <v>0</v>
      </c>
      <c r="EU343">
        <v>0</v>
      </c>
      <c r="EV343">
        <v>729.93</v>
      </c>
      <c r="EW343">
        <v>1.1000000000000001</v>
      </c>
      <c r="EX343">
        <v>0</v>
      </c>
      <c r="EY343">
        <v>0</v>
      </c>
      <c r="FQ343">
        <v>0</v>
      </c>
      <c r="FR343">
        <f t="shared" si="316"/>
        <v>0</v>
      </c>
      <c r="FS343">
        <v>0</v>
      </c>
      <c r="FX343">
        <v>70</v>
      </c>
      <c r="FY343">
        <v>10</v>
      </c>
      <c r="GA343" t="s">
        <v>3</v>
      </c>
      <c r="GD343">
        <v>0</v>
      </c>
      <c r="GF343">
        <v>-1196827880</v>
      </c>
      <c r="GG343">
        <v>2</v>
      </c>
      <c r="GH343">
        <v>1</v>
      </c>
      <c r="GI343">
        <v>-2</v>
      </c>
      <c r="GJ343">
        <v>0</v>
      </c>
      <c r="GK343">
        <f>ROUND(R343*(R12)/100,2)</f>
        <v>0</v>
      </c>
      <c r="GL343">
        <f t="shared" si="317"/>
        <v>0</v>
      </c>
      <c r="GM343">
        <f t="shared" si="318"/>
        <v>2627.83</v>
      </c>
      <c r="GN343">
        <f t="shared" si="319"/>
        <v>0</v>
      </c>
      <c r="GO343">
        <f t="shared" si="320"/>
        <v>0</v>
      </c>
      <c r="GP343">
        <f t="shared" si="321"/>
        <v>2627.83</v>
      </c>
      <c r="GR343">
        <v>0</v>
      </c>
      <c r="GS343">
        <v>3</v>
      </c>
      <c r="GT343">
        <v>0</v>
      </c>
      <c r="GU343" t="s">
        <v>3</v>
      </c>
      <c r="GV343">
        <f t="shared" si="322"/>
        <v>0</v>
      </c>
      <c r="GW343">
        <v>1</v>
      </c>
      <c r="GX343">
        <f t="shared" si="323"/>
        <v>0</v>
      </c>
      <c r="HA343">
        <v>0</v>
      </c>
      <c r="HB343">
        <v>0</v>
      </c>
      <c r="HC343">
        <f t="shared" si="324"/>
        <v>0</v>
      </c>
      <c r="HE343" t="s">
        <v>3</v>
      </c>
      <c r="HF343" t="s">
        <v>3</v>
      </c>
      <c r="HM343" t="s">
        <v>3</v>
      </c>
      <c r="HN343" t="s">
        <v>3</v>
      </c>
      <c r="HO343" t="s">
        <v>3</v>
      </c>
      <c r="HP343" t="s">
        <v>3</v>
      </c>
      <c r="HQ343" t="s">
        <v>3</v>
      </c>
      <c r="IK343">
        <v>0</v>
      </c>
    </row>
    <row r="344" spans="1:245" x14ac:dyDescent="0.2">
      <c r="A344">
        <v>17</v>
      </c>
      <c r="B344">
        <v>1</v>
      </c>
      <c r="C344">
        <f>ROW(SmtRes!A255)</f>
        <v>255</v>
      </c>
      <c r="D344">
        <f>ROW(EtalonRes!A415)</f>
        <v>415</v>
      </c>
      <c r="E344" t="s">
        <v>3</v>
      </c>
      <c r="F344" t="s">
        <v>306</v>
      </c>
      <c r="G344" t="s">
        <v>307</v>
      </c>
      <c r="H344" t="s">
        <v>245</v>
      </c>
      <c r="I344">
        <v>1</v>
      </c>
      <c r="J344">
        <v>0</v>
      </c>
      <c r="K344">
        <v>1</v>
      </c>
      <c r="O344">
        <f t="shared" si="292"/>
        <v>28401.360000000001</v>
      </c>
      <c r="P344">
        <f t="shared" si="293"/>
        <v>18.88</v>
      </c>
      <c r="Q344">
        <f t="shared" si="294"/>
        <v>12705.72</v>
      </c>
      <c r="R344">
        <f t="shared" si="295"/>
        <v>8031.24</v>
      </c>
      <c r="S344">
        <f t="shared" si="296"/>
        <v>15676.76</v>
      </c>
      <c r="T344">
        <f t="shared" si="297"/>
        <v>0</v>
      </c>
      <c r="U344">
        <f t="shared" si="298"/>
        <v>25.76</v>
      </c>
      <c r="V344">
        <f t="shared" si="299"/>
        <v>0</v>
      </c>
      <c r="W344">
        <f t="shared" si="300"/>
        <v>0</v>
      </c>
      <c r="X344">
        <f t="shared" si="301"/>
        <v>10973.73</v>
      </c>
      <c r="Y344">
        <f t="shared" si="302"/>
        <v>1567.68</v>
      </c>
      <c r="AA344">
        <v>-1</v>
      </c>
      <c r="AB344">
        <f t="shared" si="303"/>
        <v>28401.360000000001</v>
      </c>
      <c r="AC344">
        <f>ROUND(((ES344*4)),6)</f>
        <v>18.88</v>
      </c>
      <c r="AD344">
        <f>ROUND(((((ET344*4))-((EU344*4)))+AE344),6)</f>
        <v>12705.72</v>
      </c>
      <c r="AE344">
        <f>ROUND(((EU344*4)),6)</f>
        <v>8031.24</v>
      </c>
      <c r="AF344">
        <f>ROUND(((EV344*4)),6)</f>
        <v>15676.76</v>
      </c>
      <c r="AG344">
        <f t="shared" si="304"/>
        <v>0</v>
      </c>
      <c r="AH344">
        <f>((EW344*4))</f>
        <v>25.76</v>
      </c>
      <c r="AI344">
        <f>((EX344*4))</f>
        <v>0</v>
      </c>
      <c r="AJ344">
        <f t="shared" si="305"/>
        <v>0</v>
      </c>
      <c r="AK344">
        <v>7100.34</v>
      </c>
      <c r="AL344">
        <v>4.72</v>
      </c>
      <c r="AM344">
        <v>3176.43</v>
      </c>
      <c r="AN344">
        <v>2007.81</v>
      </c>
      <c r="AO344">
        <v>3919.19</v>
      </c>
      <c r="AP344">
        <v>0</v>
      </c>
      <c r="AQ344">
        <v>6.44</v>
      </c>
      <c r="AR344">
        <v>0</v>
      </c>
      <c r="AS344">
        <v>0</v>
      </c>
      <c r="AT344">
        <v>70</v>
      </c>
      <c r="AU344">
        <v>10</v>
      </c>
      <c r="AV344">
        <v>1</v>
      </c>
      <c r="AW344">
        <v>1</v>
      </c>
      <c r="AZ344">
        <v>1</v>
      </c>
      <c r="BA344">
        <v>1</v>
      </c>
      <c r="BB344">
        <v>1</v>
      </c>
      <c r="BC344">
        <v>1</v>
      </c>
      <c r="BD344" t="s">
        <v>3</v>
      </c>
      <c r="BE344" t="s">
        <v>3</v>
      </c>
      <c r="BF344" t="s">
        <v>3</v>
      </c>
      <c r="BG344" t="s">
        <v>3</v>
      </c>
      <c r="BH344">
        <v>0</v>
      </c>
      <c r="BI344">
        <v>4</v>
      </c>
      <c r="BJ344" t="s">
        <v>308</v>
      </c>
      <c r="BM344">
        <v>0</v>
      </c>
      <c r="BN344">
        <v>0</v>
      </c>
      <c r="BO344" t="s">
        <v>3</v>
      </c>
      <c r="BP344">
        <v>0</v>
      </c>
      <c r="BQ344">
        <v>1</v>
      </c>
      <c r="BR344">
        <v>0</v>
      </c>
      <c r="BS344">
        <v>1</v>
      </c>
      <c r="BT344">
        <v>1</v>
      </c>
      <c r="BU344">
        <v>1</v>
      </c>
      <c r="BV344">
        <v>1</v>
      </c>
      <c r="BW344">
        <v>1</v>
      </c>
      <c r="BX344">
        <v>1</v>
      </c>
      <c r="BY344" t="s">
        <v>3</v>
      </c>
      <c r="BZ344">
        <v>70</v>
      </c>
      <c r="CA344">
        <v>10</v>
      </c>
      <c r="CB344" t="s">
        <v>3</v>
      </c>
      <c r="CE344">
        <v>0</v>
      </c>
      <c r="CF344">
        <v>0</v>
      </c>
      <c r="CG344">
        <v>0</v>
      </c>
      <c r="CM344">
        <v>0</v>
      </c>
      <c r="CN344" t="s">
        <v>3</v>
      </c>
      <c r="CO344">
        <v>0</v>
      </c>
      <c r="CP344">
        <f t="shared" si="306"/>
        <v>28401.360000000001</v>
      </c>
      <c r="CQ344">
        <f t="shared" si="307"/>
        <v>18.88</v>
      </c>
      <c r="CR344">
        <f>(((((ET344*4))*BB344-((EU344*4))*BS344)+AE344*BS344)*AV344)</f>
        <v>12705.72</v>
      </c>
      <c r="CS344">
        <f t="shared" si="308"/>
        <v>8031.24</v>
      </c>
      <c r="CT344">
        <f t="shared" si="309"/>
        <v>15676.76</v>
      </c>
      <c r="CU344">
        <f t="shared" si="310"/>
        <v>0</v>
      </c>
      <c r="CV344">
        <f t="shared" si="311"/>
        <v>25.76</v>
      </c>
      <c r="CW344">
        <f t="shared" si="312"/>
        <v>0</v>
      </c>
      <c r="CX344">
        <f t="shared" si="313"/>
        <v>0</v>
      </c>
      <c r="CY344">
        <f t="shared" si="314"/>
        <v>10973.732</v>
      </c>
      <c r="CZ344">
        <f t="shared" si="315"/>
        <v>1567.6760000000002</v>
      </c>
      <c r="DC344" t="s">
        <v>3</v>
      </c>
      <c r="DD344" t="s">
        <v>66</v>
      </c>
      <c r="DE344" t="s">
        <v>66</v>
      </c>
      <c r="DF344" t="s">
        <v>66</v>
      </c>
      <c r="DG344" t="s">
        <v>66</v>
      </c>
      <c r="DH344" t="s">
        <v>3</v>
      </c>
      <c r="DI344" t="s">
        <v>66</v>
      </c>
      <c r="DJ344" t="s">
        <v>66</v>
      </c>
      <c r="DK344" t="s">
        <v>3</v>
      </c>
      <c r="DL344" t="s">
        <v>3</v>
      </c>
      <c r="DM344" t="s">
        <v>3</v>
      </c>
      <c r="DN344">
        <v>0</v>
      </c>
      <c r="DO344">
        <v>0</v>
      </c>
      <c r="DP344">
        <v>1</v>
      </c>
      <c r="DQ344">
        <v>1</v>
      </c>
      <c r="DU344">
        <v>1013</v>
      </c>
      <c r="DV344" t="s">
        <v>245</v>
      </c>
      <c r="DW344" t="s">
        <v>245</v>
      </c>
      <c r="DX344">
        <v>1</v>
      </c>
      <c r="DZ344" t="s">
        <v>3</v>
      </c>
      <c r="EA344" t="s">
        <v>3</v>
      </c>
      <c r="EB344" t="s">
        <v>3</v>
      </c>
      <c r="EC344" t="s">
        <v>3</v>
      </c>
      <c r="EE344">
        <v>1441815344</v>
      </c>
      <c r="EF344">
        <v>1</v>
      </c>
      <c r="EG344" t="s">
        <v>21</v>
      </c>
      <c r="EH344">
        <v>0</v>
      </c>
      <c r="EI344" t="s">
        <v>3</v>
      </c>
      <c r="EJ344">
        <v>4</v>
      </c>
      <c r="EK344">
        <v>0</v>
      </c>
      <c r="EL344" t="s">
        <v>22</v>
      </c>
      <c r="EM344" t="s">
        <v>23</v>
      </c>
      <c r="EO344" t="s">
        <v>3</v>
      </c>
      <c r="EQ344">
        <v>1311744</v>
      </c>
      <c r="ER344">
        <v>7100.34</v>
      </c>
      <c r="ES344">
        <v>4.72</v>
      </c>
      <c r="ET344">
        <v>3176.43</v>
      </c>
      <c r="EU344">
        <v>2007.81</v>
      </c>
      <c r="EV344">
        <v>3919.19</v>
      </c>
      <c r="EW344">
        <v>6.44</v>
      </c>
      <c r="EX344">
        <v>0</v>
      </c>
      <c r="EY344">
        <v>0</v>
      </c>
      <c r="FQ344">
        <v>0</v>
      </c>
      <c r="FR344">
        <f t="shared" si="316"/>
        <v>0</v>
      </c>
      <c r="FS344">
        <v>0</v>
      </c>
      <c r="FX344">
        <v>70</v>
      </c>
      <c r="FY344">
        <v>10</v>
      </c>
      <c r="GA344" t="s">
        <v>3</v>
      </c>
      <c r="GD344">
        <v>0</v>
      </c>
      <c r="GF344">
        <v>438330013</v>
      </c>
      <c r="GG344">
        <v>2</v>
      </c>
      <c r="GH344">
        <v>1</v>
      </c>
      <c r="GI344">
        <v>-2</v>
      </c>
      <c r="GJ344">
        <v>0</v>
      </c>
      <c r="GK344">
        <f>ROUND(R344*(R12)/100,2)</f>
        <v>8673.74</v>
      </c>
      <c r="GL344">
        <f t="shared" si="317"/>
        <v>0</v>
      </c>
      <c r="GM344">
        <f t="shared" si="318"/>
        <v>49616.51</v>
      </c>
      <c r="GN344">
        <f t="shared" si="319"/>
        <v>0</v>
      </c>
      <c r="GO344">
        <f t="shared" si="320"/>
        <v>0</v>
      </c>
      <c r="GP344">
        <f t="shared" si="321"/>
        <v>49616.51</v>
      </c>
      <c r="GR344">
        <v>0</v>
      </c>
      <c r="GS344">
        <v>3</v>
      </c>
      <c r="GT344">
        <v>0</v>
      </c>
      <c r="GU344" t="s">
        <v>3</v>
      </c>
      <c r="GV344">
        <f t="shared" si="322"/>
        <v>0</v>
      </c>
      <c r="GW344">
        <v>1</v>
      </c>
      <c r="GX344">
        <f t="shared" si="323"/>
        <v>0</v>
      </c>
      <c r="HA344">
        <v>0</v>
      </c>
      <c r="HB344">
        <v>0</v>
      </c>
      <c r="HC344">
        <f t="shared" si="324"/>
        <v>0</v>
      </c>
      <c r="HE344" t="s">
        <v>3</v>
      </c>
      <c r="HF344" t="s">
        <v>3</v>
      </c>
      <c r="HM344" t="s">
        <v>3</v>
      </c>
      <c r="HN344" t="s">
        <v>3</v>
      </c>
      <c r="HO344" t="s">
        <v>3</v>
      </c>
      <c r="HP344" t="s">
        <v>3</v>
      </c>
      <c r="HQ344" t="s">
        <v>3</v>
      </c>
      <c r="IK344">
        <v>0</v>
      </c>
    </row>
    <row r="345" spans="1:245" x14ac:dyDescent="0.2">
      <c r="A345">
        <v>17</v>
      </c>
      <c r="B345">
        <v>1</v>
      </c>
      <c r="C345">
        <f>ROW(SmtRes!A265)</f>
        <v>265</v>
      </c>
      <c r="D345">
        <f>ROW(EtalonRes!A425)</f>
        <v>425</v>
      </c>
      <c r="E345" t="s">
        <v>3</v>
      </c>
      <c r="F345" t="s">
        <v>315</v>
      </c>
      <c r="G345" t="s">
        <v>331</v>
      </c>
      <c r="H345" t="s">
        <v>245</v>
      </c>
      <c r="I345">
        <v>1</v>
      </c>
      <c r="J345">
        <v>0</v>
      </c>
      <c r="K345">
        <v>1</v>
      </c>
      <c r="O345">
        <f t="shared" si="292"/>
        <v>22946.34</v>
      </c>
      <c r="P345">
        <f t="shared" si="293"/>
        <v>654.95000000000005</v>
      </c>
      <c r="Q345">
        <f t="shared" si="294"/>
        <v>0</v>
      </c>
      <c r="R345">
        <f t="shared" si="295"/>
        <v>0</v>
      </c>
      <c r="S345">
        <f t="shared" si="296"/>
        <v>22291.39</v>
      </c>
      <c r="T345">
        <f t="shared" si="297"/>
        <v>0</v>
      </c>
      <c r="U345">
        <f t="shared" si="298"/>
        <v>36.1</v>
      </c>
      <c r="V345">
        <f t="shared" si="299"/>
        <v>0</v>
      </c>
      <c r="W345">
        <f t="shared" si="300"/>
        <v>0</v>
      </c>
      <c r="X345">
        <f t="shared" si="301"/>
        <v>15603.97</v>
      </c>
      <c r="Y345">
        <f t="shared" si="302"/>
        <v>2229.14</v>
      </c>
      <c r="AA345">
        <v>-1</v>
      </c>
      <c r="AB345">
        <f t="shared" si="303"/>
        <v>22946.34</v>
      </c>
      <c r="AC345">
        <f>ROUND((ES345),6)</f>
        <v>654.95000000000005</v>
      </c>
      <c r="AD345">
        <f>ROUND((((ET345)-(EU345))+AE345),6)</f>
        <v>0</v>
      </c>
      <c r="AE345">
        <f>ROUND((EU345),6)</f>
        <v>0</v>
      </c>
      <c r="AF345">
        <f>ROUND((EV345),6)</f>
        <v>22291.39</v>
      </c>
      <c r="AG345">
        <f t="shared" si="304"/>
        <v>0</v>
      </c>
      <c r="AH345">
        <f>(EW345)</f>
        <v>36.1</v>
      </c>
      <c r="AI345">
        <f>(EX345)</f>
        <v>0</v>
      </c>
      <c r="AJ345">
        <f t="shared" si="305"/>
        <v>0</v>
      </c>
      <c r="AK345">
        <v>22946.34</v>
      </c>
      <c r="AL345">
        <v>654.95000000000005</v>
      </c>
      <c r="AM345">
        <v>0</v>
      </c>
      <c r="AN345">
        <v>0</v>
      </c>
      <c r="AO345">
        <v>22291.39</v>
      </c>
      <c r="AP345">
        <v>0</v>
      </c>
      <c r="AQ345">
        <v>36.1</v>
      </c>
      <c r="AR345">
        <v>0</v>
      </c>
      <c r="AS345">
        <v>0</v>
      </c>
      <c r="AT345">
        <v>70</v>
      </c>
      <c r="AU345">
        <v>10</v>
      </c>
      <c r="AV345">
        <v>1</v>
      </c>
      <c r="AW345">
        <v>1</v>
      </c>
      <c r="AZ345">
        <v>1</v>
      </c>
      <c r="BA345">
        <v>1</v>
      </c>
      <c r="BB345">
        <v>1</v>
      </c>
      <c r="BC345">
        <v>1</v>
      </c>
      <c r="BD345" t="s">
        <v>3</v>
      </c>
      <c r="BE345" t="s">
        <v>3</v>
      </c>
      <c r="BF345" t="s">
        <v>3</v>
      </c>
      <c r="BG345" t="s">
        <v>3</v>
      </c>
      <c r="BH345">
        <v>0</v>
      </c>
      <c r="BI345">
        <v>4</v>
      </c>
      <c r="BJ345" t="s">
        <v>317</v>
      </c>
      <c r="BM345">
        <v>0</v>
      </c>
      <c r="BN345">
        <v>0</v>
      </c>
      <c r="BO345" t="s">
        <v>3</v>
      </c>
      <c r="BP345">
        <v>0</v>
      </c>
      <c r="BQ345">
        <v>1</v>
      </c>
      <c r="BR345">
        <v>0</v>
      </c>
      <c r="BS345">
        <v>1</v>
      </c>
      <c r="BT345">
        <v>1</v>
      </c>
      <c r="BU345">
        <v>1</v>
      </c>
      <c r="BV345">
        <v>1</v>
      </c>
      <c r="BW345">
        <v>1</v>
      </c>
      <c r="BX345">
        <v>1</v>
      </c>
      <c r="BY345" t="s">
        <v>3</v>
      </c>
      <c r="BZ345">
        <v>70</v>
      </c>
      <c r="CA345">
        <v>10</v>
      </c>
      <c r="CB345" t="s">
        <v>3</v>
      </c>
      <c r="CE345">
        <v>0</v>
      </c>
      <c r="CF345">
        <v>0</v>
      </c>
      <c r="CG345">
        <v>0</v>
      </c>
      <c r="CM345">
        <v>0</v>
      </c>
      <c r="CN345" t="s">
        <v>3</v>
      </c>
      <c r="CO345">
        <v>0</v>
      </c>
      <c r="CP345">
        <f t="shared" si="306"/>
        <v>22946.34</v>
      </c>
      <c r="CQ345">
        <f t="shared" si="307"/>
        <v>654.95000000000005</v>
      </c>
      <c r="CR345">
        <f>((((ET345)*BB345-(EU345)*BS345)+AE345*BS345)*AV345)</f>
        <v>0</v>
      </c>
      <c r="CS345">
        <f t="shared" si="308"/>
        <v>0</v>
      </c>
      <c r="CT345">
        <f t="shared" si="309"/>
        <v>22291.39</v>
      </c>
      <c r="CU345">
        <f t="shared" si="310"/>
        <v>0</v>
      </c>
      <c r="CV345">
        <f t="shared" si="311"/>
        <v>36.1</v>
      </c>
      <c r="CW345">
        <f t="shared" si="312"/>
        <v>0</v>
      </c>
      <c r="CX345">
        <f t="shared" si="313"/>
        <v>0</v>
      </c>
      <c r="CY345">
        <f t="shared" si="314"/>
        <v>15603.973</v>
      </c>
      <c r="CZ345">
        <f t="shared" si="315"/>
        <v>2229.1390000000001</v>
      </c>
      <c r="DC345" t="s">
        <v>3</v>
      </c>
      <c r="DD345" t="s">
        <v>3</v>
      </c>
      <c r="DE345" t="s">
        <v>3</v>
      </c>
      <c r="DF345" t="s">
        <v>3</v>
      </c>
      <c r="DG345" t="s">
        <v>3</v>
      </c>
      <c r="DH345" t="s">
        <v>3</v>
      </c>
      <c r="DI345" t="s">
        <v>3</v>
      </c>
      <c r="DJ345" t="s">
        <v>3</v>
      </c>
      <c r="DK345" t="s">
        <v>3</v>
      </c>
      <c r="DL345" t="s">
        <v>3</v>
      </c>
      <c r="DM345" t="s">
        <v>3</v>
      </c>
      <c r="DN345">
        <v>0</v>
      </c>
      <c r="DO345">
        <v>0</v>
      </c>
      <c r="DP345">
        <v>1</v>
      </c>
      <c r="DQ345">
        <v>1</v>
      </c>
      <c r="DU345">
        <v>1013</v>
      </c>
      <c r="DV345" t="s">
        <v>245</v>
      </c>
      <c r="DW345" t="s">
        <v>245</v>
      </c>
      <c r="DX345">
        <v>1</v>
      </c>
      <c r="DZ345" t="s">
        <v>3</v>
      </c>
      <c r="EA345" t="s">
        <v>3</v>
      </c>
      <c r="EB345" t="s">
        <v>3</v>
      </c>
      <c r="EC345" t="s">
        <v>3</v>
      </c>
      <c r="EE345">
        <v>1441815344</v>
      </c>
      <c r="EF345">
        <v>1</v>
      </c>
      <c r="EG345" t="s">
        <v>21</v>
      </c>
      <c r="EH345">
        <v>0</v>
      </c>
      <c r="EI345" t="s">
        <v>3</v>
      </c>
      <c r="EJ345">
        <v>4</v>
      </c>
      <c r="EK345">
        <v>0</v>
      </c>
      <c r="EL345" t="s">
        <v>22</v>
      </c>
      <c r="EM345" t="s">
        <v>23</v>
      </c>
      <c r="EO345" t="s">
        <v>3</v>
      </c>
      <c r="EQ345">
        <v>1024</v>
      </c>
      <c r="ER345">
        <v>22946.34</v>
      </c>
      <c r="ES345">
        <v>654.95000000000005</v>
      </c>
      <c r="ET345">
        <v>0</v>
      </c>
      <c r="EU345">
        <v>0</v>
      </c>
      <c r="EV345">
        <v>22291.39</v>
      </c>
      <c r="EW345">
        <v>36.1</v>
      </c>
      <c r="EX345">
        <v>0</v>
      </c>
      <c r="EY345">
        <v>0</v>
      </c>
      <c r="FQ345">
        <v>0</v>
      </c>
      <c r="FR345">
        <f t="shared" si="316"/>
        <v>0</v>
      </c>
      <c r="FS345">
        <v>0</v>
      </c>
      <c r="FX345">
        <v>70</v>
      </c>
      <c r="FY345">
        <v>10</v>
      </c>
      <c r="GA345" t="s">
        <v>3</v>
      </c>
      <c r="GD345">
        <v>0</v>
      </c>
      <c r="GF345">
        <v>-1664050544</v>
      </c>
      <c r="GG345">
        <v>2</v>
      </c>
      <c r="GH345">
        <v>1</v>
      </c>
      <c r="GI345">
        <v>-2</v>
      </c>
      <c r="GJ345">
        <v>0</v>
      </c>
      <c r="GK345">
        <f>ROUND(R345*(R12)/100,2)</f>
        <v>0</v>
      </c>
      <c r="GL345">
        <f t="shared" si="317"/>
        <v>0</v>
      </c>
      <c r="GM345">
        <f t="shared" si="318"/>
        <v>40779.449999999997</v>
      </c>
      <c r="GN345">
        <f t="shared" si="319"/>
        <v>0</v>
      </c>
      <c r="GO345">
        <f t="shared" si="320"/>
        <v>0</v>
      </c>
      <c r="GP345">
        <f t="shared" si="321"/>
        <v>40779.449999999997</v>
      </c>
      <c r="GR345">
        <v>0</v>
      </c>
      <c r="GS345">
        <v>3</v>
      </c>
      <c r="GT345">
        <v>0</v>
      </c>
      <c r="GU345" t="s">
        <v>3</v>
      </c>
      <c r="GV345">
        <f t="shared" si="322"/>
        <v>0</v>
      </c>
      <c r="GW345">
        <v>1</v>
      </c>
      <c r="GX345">
        <f t="shared" si="323"/>
        <v>0</v>
      </c>
      <c r="HA345">
        <v>0</v>
      </c>
      <c r="HB345">
        <v>0</v>
      </c>
      <c r="HC345">
        <f t="shared" si="324"/>
        <v>0</v>
      </c>
      <c r="HE345" t="s">
        <v>3</v>
      </c>
      <c r="HF345" t="s">
        <v>3</v>
      </c>
      <c r="HM345" t="s">
        <v>3</v>
      </c>
      <c r="HN345" t="s">
        <v>3</v>
      </c>
      <c r="HO345" t="s">
        <v>3</v>
      </c>
      <c r="HP345" t="s">
        <v>3</v>
      </c>
      <c r="HQ345" t="s">
        <v>3</v>
      </c>
      <c r="IK345">
        <v>0</v>
      </c>
    </row>
    <row r="346" spans="1:245" x14ac:dyDescent="0.2">
      <c r="A346">
        <v>17</v>
      </c>
      <c r="B346">
        <v>1</v>
      </c>
      <c r="C346">
        <f>ROW(SmtRes!A267)</f>
        <v>267</v>
      </c>
      <c r="D346">
        <f>ROW(EtalonRes!A427)</f>
        <v>427</v>
      </c>
      <c r="E346" t="s">
        <v>332</v>
      </c>
      <c r="F346" t="s">
        <v>319</v>
      </c>
      <c r="G346" t="s">
        <v>320</v>
      </c>
      <c r="H346" t="s">
        <v>245</v>
      </c>
      <c r="I346">
        <v>1</v>
      </c>
      <c r="J346">
        <v>0</v>
      </c>
      <c r="K346">
        <v>1</v>
      </c>
      <c r="O346">
        <f t="shared" si="292"/>
        <v>3158.68</v>
      </c>
      <c r="P346">
        <f t="shared" si="293"/>
        <v>0.06</v>
      </c>
      <c r="Q346">
        <f t="shared" si="294"/>
        <v>0</v>
      </c>
      <c r="R346">
        <f t="shared" si="295"/>
        <v>0</v>
      </c>
      <c r="S346">
        <f t="shared" si="296"/>
        <v>3158.62</v>
      </c>
      <c r="T346">
        <f t="shared" si="297"/>
        <v>0</v>
      </c>
      <c r="U346">
        <f t="shared" si="298"/>
        <v>4.76</v>
      </c>
      <c r="V346">
        <f t="shared" si="299"/>
        <v>0</v>
      </c>
      <c r="W346">
        <f t="shared" si="300"/>
        <v>0</v>
      </c>
      <c r="X346">
        <f t="shared" si="301"/>
        <v>2211.0300000000002</v>
      </c>
      <c r="Y346">
        <f t="shared" si="302"/>
        <v>315.86</v>
      </c>
      <c r="AA346">
        <v>1473070128</v>
      </c>
      <c r="AB346">
        <f t="shared" si="303"/>
        <v>3158.68</v>
      </c>
      <c r="AC346">
        <f>ROUND(((ES346*2)),6)</f>
        <v>0.06</v>
      </c>
      <c r="AD346">
        <f>ROUND(((((ET346*2))-((EU346*2)))+AE346),6)</f>
        <v>0</v>
      </c>
      <c r="AE346">
        <f>ROUND(((EU346*2)),6)</f>
        <v>0</v>
      </c>
      <c r="AF346">
        <f>ROUND(((EV346*2)),6)</f>
        <v>3158.62</v>
      </c>
      <c r="AG346">
        <f t="shared" si="304"/>
        <v>0</v>
      </c>
      <c r="AH346">
        <f>((EW346*2))</f>
        <v>4.76</v>
      </c>
      <c r="AI346">
        <f>((EX346*2))</f>
        <v>0</v>
      </c>
      <c r="AJ346">
        <f t="shared" si="305"/>
        <v>0</v>
      </c>
      <c r="AK346">
        <v>1579.34</v>
      </c>
      <c r="AL346">
        <v>0.03</v>
      </c>
      <c r="AM346">
        <v>0</v>
      </c>
      <c r="AN346">
        <v>0</v>
      </c>
      <c r="AO346">
        <v>1579.31</v>
      </c>
      <c r="AP346">
        <v>0</v>
      </c>
      <c r="AQ346">
        <v>2.38</v>
      </c>
      <c r="AR346">
        <v>0</v>
      </c>
      <c r="AS346">
        <v>0</v>
      </c>
      <c r="AT346">
        <v>70</v>
      </c>
      <c r="AU346">
        <v>10</v>
      </c>
      <c r="AV346">
        <v>1</v>
      </c>
      <c r="AW346">
        <v>1</v>
      </c>
      <c r="AZ346">
        <v>1</v>
      </c>
      <c r="BA346">
        <v>1</v>
      </c>
      <c r="BB346">
        <v>1</v>
      </c>
      <c r="BC346">
        <v>1</v>
      </c>
      <c r="BD346" t="s">
        <v>3</v>
      </c>
      <c r="BE346" t="s">
        <v>3</v>
      </c>
      <c r="BF346" t="s">
        <v>3</v>
      </c>
      <c r="BG346" t="s">
        <v>3</v>
      </c>
      <c r="BH346">
        <v>0</v>
      </c>
      <c r="BI346">
        <v>4</v>
      </c>
      <c r="BJ346" t="s">
        <v>321</v>
      </c>
      <c r="BM346">
        <v>0</v>
      </c>
      <c r="BN346">
        <v>0</v>
      </c>
      <c r="BO346" t="s">
        <v>3</v>
      </c>
      <c r="BP346">
        <v>0</v>
      </c>
      <c r="BQ346">
        <v>1</v>
      </c>
      <c r="BR346">
        <v>0</v>
      </c>
      <c r="BS346">
        <v>1</v>
      </c>
      <c r="BT346">
        <v>1</v>
      </c>
      <c r="BU346">
        <v>1</v>
      </c>
      <c r="BV346">
        <v>1</v>
      </c>
      <c r="BW346">
        <v>1</v>
      </c>
      <c r="BX346">
        <v>1</v>
      </c>
      <c r="BY346" t="s">
        <v>3</v>
      </c>
      <c r="BZ346">
        <v>70</v>
      </c>
      <c r="CA346">
        <v>10</v>
      </c>
      <c r="CB346" t="s">
        <v>3</v>
      </c>
      <c r="CE346">
        <v>0</v>
      </c>
      <c r="CF346">
        <v>0</v>
      </c>
      <c r="CG346">
        <v>0</v>
      </c>
      <c r="CM346">
        <v>0</v>
      </c>
      <c r="CN346" t="s">
        <v>3</v>
      </c>
      <c r="CO346">
        <v>0</v>
      </c>
      <c r="CP346">
        <f t="shared" si="306"/>
        <v>3158.68</v>
      </c>
      <c r="CQ346">
        <f t="shared" si="307"/>
        <v>0.06</v>
      </c>
      <c r="CR346">
        <f>(((((ET346*2))*BB346-((EU346*2))*BS346)+AE346*BS346)*AV346)</f>
        <v>0</v>
      </c>
      <c r="CS346">
        <f t="shared" si="308"/>
        <v>0</v>
      </c>
      <c r="CT346">
        <f t="shared" si="309"/>
        <v>3158.62</v>
      </c>
      <c r="CU346">
        <f t="shared" si="310"/>
        <v>0</v>
      </c>
      <c r="CV346">
        <f t="shared" si="311"/>
        <v>4.76</v>
      </c>
      <c r="CW346">
        <f t="shared" si="312"/>
        <v>0</v>
      </c>
      <c r="CX346">
        <f t="shared" si="313"/>
        <v>0</v>
      </c>
      <c r="CY346">
        <f t="shared" si="314"/>
        <v>2211.0340000000001</v>
      </c>
      <c r="CZ346">
        <f t="shared" si="315"/>
        <v>315.86199999999997</v>
      </c>
      <c r="DC346" t="s">
        <v>3</v>
      </c>
      <c r="DD346" t="s">
        <v>154</v>
      </c>
      <c r="DE346" t="s">
        <v>154</v>
      </c>
      <c r="DF346" t="s">
        <v>154</v>
      </c>
      <c r="DG346" t="s">
        <v>154</v>
      </c>
      <c r="DH346" t="s">
        <v>3</v>
      </c>
      <c r="DI346" t="s">
        <v>154</v>
      </c>
      <c r="DJ346" t="s">
        <v>154</v>
      </c>
      <c r="DK346" t="s">
        <v>3</v>
      </c>
      <c r="DL346" t="s">
        <v>3</v>
      </c>
      <c r="DM346" t="s">
        <v>3</v>
      </c>
      <c r="DN346">
        <v>0</v>
      </c>
      <c r="DO346">
        <v>0</v>
      </c>
      <c r="DP346">
        <v>1</v>
      </c>
      <c r="DQ346">
        <v>1</v>
      </c>
      <c r="DU346">
        <v>1013</v>
      </c>
      <c r="DV346" t="s">
        <v>245</v>
      </c>
      <c r="DW346" t="s">
        <v>245</v>
      </c>
      <c r="DX346">
        <v>1</v>
      </c>
      <c r="DZ346" t="s">
        <v>3</v>
      </c>
      <c r="EA346" t="s">
        <v>3</v>
      </c>
      <c r="EB346" t="s">
        <v>3</v>
      </c>
      <c r="EC346" t="s">
        <v>3</v>
      </c>
      <c r="EE346">
        <v>1441815344</v>
      </c>
      <c r="EF346">
        <v>1</v>
      </c>
      <c r="EG346" t="s">
        <v>21</v>
      </c>
      <c r="EH346">
        <v>0</v>
      </c>
      <c r="EI346" t="s">
        <v>3</v>
      </c>
      <c r="EJ346">
        <v>4</v>
      </c>
      <c r="EK346">
        <v>0</v>
      </c>
      <c r="EL346" t="s">
        <v>22</v>
      </c>
      <c r="EM346" t="s">
        <v>23</v>
      </c>
      <c r="EO346" t="s">
        <v>3</v>
      </c>
      <c r="EQ346">
        <v>0</v>
      </c>
      <c r="ER346">
        <v>1579.34</v>
      </c>
      <c r="ES346">
        <v>0.03</v>
      </c>
      <c r="ET346">
        <v>0</v>
      </c>
      <c r="EU346">
        <v>0</v>
      </c>
      <c r="EV346">
        <v>1579.31</v>
      </c>
      <c r="EW346">
        <v>2.38</v>
      </c>
      <c r="EX346">
        <v>0</v>
      </c>
      <c r="EY346">
        <v>0</v>
      </c>
      <c r="FQ346">
        <v>0</v>
      </c>
      <c r="FR346">
        <f t="shared" si="316"/>
        <v>0</v>
      </c>
      <c r="FS346">
        <v>0</v>
      </c>
      <c r="FX346">
        <v>70</v>
      </c>
      <c r="FY346">
        <v>10</v>
      </c>
      <c r="GA346" t="s">
        <v>3</v>
      </c>
      <c r="GD346">
        <v>0</v>
      </c>
      <c r="GF346">
        <v>1520162509</v>
      </c>
      <c r="GG346">
        <v>2</v>
      </c>
      <c r="GH346">
        <v>1</v>
      </c>
      <c r="GI346">
        <v>-2</v>
      </c>
      <c r="GJ346">
        <v>0</v>
      </c>
      <c r="GK346">
        <f>ROUND(R346*(R12)/100,2)</f>
        <v>0</v>
      </c>
      <c r="GL346">
        <f t="shared" si="317"/>
        <v>0</v>
      </c>
      <c r="GM346">
        <f t="shared" si="318"/>
        <v>5685.57</v>
      </c>
      <c r="GN346">
        <f t="shared" si="319"/>
        <v>0</v>
      </c>
      <c r="GO346">
        <f t="shared" si="320"/>
        <v>0</v>
      </c>
      <c r="GP346">
        <f t="shared" si="321"/>
        <v>5685.57</v>
      </c>
      <c r="GR346">
        <v>0</v>
      </c>
      <c r="GS346">
        <v>3</v>
      </c>
      <c r="GT346">
        <v>0</v>
      </c>
      <c r="GU346" t="s">
        <v>3</v>
      </c>
      <c r="GV346">
        <f t="shared" si="322"/>
        <v>0</v>
      </c>
      <c r="GW346">
        <v>1</v>
      </c>
      <c r="GX346">
        <f t="shared" si="323"/>
        <v>0</v>
      </c>
      <c r="HA346">
        <v>0</v>
      </c>
      <c r="HB346">
        <v>0</v>
      </c>
      <c r="HC346">
        <f t="shared" si="324"/>
        <v>0</v>
      </c>
      <c r="HE346" t="s">
        <v>3</v>
      </c>
      <c r="HF346" t="s">
        <v>3</v>
      </c>
      <c r="HM346" t="s">
        <v>3</v>
      </c>
      <c r="HN346" t="s">
        <v>3</v>
      </c>
      <c r="HO346" t="s">
        <v>3</v>
      </c>
      <c r="HP346" t="s">
        <v>3</v>
      </c>
      <c r="HQ346" t="s">
        <v>3</v>
      </c>
      <c r="IK346">
        <v>0</v>
      </c>
    </row>
    <row r="347" spans="1:245" x14ac:dyDescent="0.2">
      <c r="A347">
        <v>17</v>
      </c>
      <c r="B347">
        <v>1</v>
      </c>
      <c r="C347">
        <f>ROW(SmtRes!A269)</f>
        <v>269</v>
      </c>
      <c r="D347">
        <f>ROW(EtalonRes!A429)</f>
        <v>429</v>
      </c>
      <c r="E347" t="s">
        <v>3</v>
      </c>
      <c r="F347" t="s">
        <v>322</v>
      </c>
      <c r="G347" t="s">
        <v>323</v>
      </c>
      <c r="H347" t="s">
        <v>245</v>
      </c>
      <c r="I347">
        <v>1</v>
      </c>
      <c r="J347">
        <v>0</v>
      </c>
      <c r="K347">
        <v>1</v>
      </c>
      <c r="O347">
        <f t="shared" si="292"/>
        <v>1459.94</v>
      </c>
      <c r="P347">
        <f t="shared" si="293"/>
        <v>0.08</v>
      </c>
      <c r="Q347">
        <f t="shared" si="294"/>
        <v>0</v>
      </c>
      <c r="R347">
        <f t="shared" si="295"/>
        <v>0</v>
      </c>
      <c r="S347">
        <f t="shared" si="296"/>
        <v>1459.86</v>
      </c>
      <c r="T347">
        <f t="shared" si="297"/>
        <v>0</v>
      </c>
      <c r="U347">
        <f t="shared" si="298"/>
        <v>2.2000000000000002</v>
      </c>
      <c r="V347">
        <f t="shared" si="299"/>
        <v>0</v>
      </c>
      <c r="W347">
        <f t="shared" si="300"/>
        <v>0</v>
      </c>
      <c r="X347">
        <f t="shared" si="301"/>
        <v>1021.9</v>
      </c>
      <c r="Y347">
        <f t="shared" si="302"/>
        <v>145.99</v>
      </c>
      <c r="AA347">
        <v>-1</v>
      </c>
      <c r="AB347">
        <f t="shared" si="303"/>
        <v>1459.94</v>
      </c>
      <c r="AC347">
        <f>ROUND(((ES347*2)),6)</f>
        <v>0.08</v>
      </c>
      <c r="AD347">
        <f>ROUND(((((ET347*2))-((EU347*2)))+AE347),6)</f>
        <v>0</v>
      </c>
      <c r="AE347">
        <f>ROUND(((EU347*2)),6)</f>
        <v>0</v>
      </c>
      <c r="AF347">
        <f>ROUND(((EV347*2)),6)</f>
        <v>1459.86</v>
      </c>
      <c r="AG347">
        <f t="shared" si="304"/>
        <v>0</v>
      </c>
      <c r="AH347">
        <f>((EW347*2))</f>
        <v>2.2000000000000002</v>
      </c>
      <c r="AI347">
        <f>((EX347*2))</f>
        <v>0</v>
      </c>
      <c r="AJ347">
        <f t="shared" si="305"/>
        <v>0</v>
      </c>
      <c r="AK347">
        <v>729.97</v>
      </c>
      <c r="AL347">
        <v>0.04</v>
      </c>
      <c r="AM347">
        <v>0</v>
      </c>
      <c r="AN347">
        <v>0</v>
      </c>
      <c r="AO347">
        <v>729.93</v>
      </c>
      <c r="AP347">
        <v>0</v>
      </c>
      <c r="AQ347">
        <v>1.1000000000000001</v>
      </c>
      <c r="AR347">
        <v>0</v>
      </c>
      <c r="AS347">
        <v>0</v>
      </c>
      <c r="AT347">
        <v>70</v>
      </c>
      <c r="AU347">
        <v>10</v>
      </c>
      <c r="AV347">
        <v>1</v>
      </c>
      <c r="AW347">
        <v>1</v>
      </c>
      <c r="AZ347">
        <v>1</v>
      </c>
      <c r="BA347">
        <v>1</v>
      </c>
      <c r="BB347">
        <v>1</v>
      </c>
      <c r="BC347">
        <v>1</v>
      </c>
      <c r="BD347" t="s">
        <v>3</v>
      </c>
      <c r="BE347" t="s">
        <v>3</v>
      </c>
      <c r="BF347" t="s">
        <v>3</v>
      </c>
      <c r="BG347" t="s">
        <v>3</v>
      </c>
      <c r="BH347">
        <v>0</v>
      </c>
      <c r="BI347">
        <v>4</v>
      </c>
      <c r="BJ347" t="s">
        <v>324</v>
      </c>
      <c r="BM347">
        <v>0</v>
      </c>
      <c r="BN347">
        <v>0</v>
      </c>
      <c r="BO347" t="s">
        <v>3</v>
      </c>
      <c r="BP347">
        <v>0</v>
      </c>
      <c r="BQ347">
        <v>1</v>
      </c>
      <c r="BR347">
        <v>0</v>
      </c>
      <c r="BS347">
        <v>1</v>
      </c>
      <c r="BT347">
        <v>1</v>
      </c>
      <c r="BU347">
        <v>1</v>
      </c>
      <c r="BV347">
        <v>1</v>
      </c>
      <c r="BW347">
        <v>1</v>
      </c>
      <c r="BX347">
        <v>1</v>
      </c>
      <c r="BY347" t="s">
        <v>3</v>
      </c>
      <c r="BZ347">
        <v>70</v>
      </c>
      <c r="CA347">
        <v>10</v>
      </c>
      <c r="CB347" t="s">
        <v>3</v>
      </c>
      <c r="CE347">
        <v>0</v>
      </c>
      <c r="CF347">
        <v>0</v>
      </c>
      <c r="CG347">
        <v>0</v>
      </c>
      <c r="CM347">
        <v>0</v>
      </c>
      <c r="CN347" t="s">
        <v>3</v>
      </c>
      <c r="CO347">
        <v>0</v>
      </c>
      <c r="CP347">
        <f t="shared" si="306"/>
        <v>1459.9399999999998</v>
      </c>
      <c r="CQ347">
        <f t="shared" si="307"/>
        <v>0.08</v>
      </c>
      <c r="CR347">
        <f>(((((ET347*2))*BB347-((EU347*2))*BS347)+AE347*BS347)*AV347)</f>
        <v>0</v>
      </c>
      <c r="CS347">
        <f t="shared" si="308"/>
        <v>0</v>
      </c>
      <c r="CT347">
        <f t="shared" si="309"/>
        <v>1459.86</v>
      </c>
      <c r="CU347">
        <f t="shared" si="310"/>
        <v>0</v>
      </c>
      <c r="CV347">
        <f t="shared" si="311"/>
        <v>2.2000000000000002</v>
      </c>
      <c r="CW347">
        <f t="shared" si="312"/>
        <v>0</v>
      </c>
      <c r="CX347">
        <f t="shared" si="313"/>
        <v>0</v>
      </c>
      <c r="CY347">
        <f t="shared" si="314"/>
        <v>1021.9019999999999</v>
      </c>
      <c r="CZ347">
        <f t="shared" si="315"/>
        <v>145.98599999999999</v>
      </c>
      <c r="DC347" t="s">
        <v>3</v>
      </c>
      <c r="DD347" t="s">
        <v>154</v>
      </c>
      <c r="DE347" t="s">
        <v>154</v>
      </c>
      <c r="DF347" t="s">
        <v>154</v>
      </c>
      <c r="DG347" t="s">
        <v>154</v>
      </c>
      <c r="DH347" t="s">
        <v>3</v>
      </c>
      <c r="DI347" t="s">
        <v>154</v>
      </c>
      <c r="DJ347" t="s">
        <v>154</v>
      </c>
      <c r="DK347" t="s">
        <v>3</v>
      </c>
      <c r="DL347" t="s">
        <v>3</v>
      </c>
      <c r="DM347" t="s">
        <v>3</v>
      </c>
      <c r="DN347">
        <v>0</v>
      </c>
      <c r="DO347">
        <v>0</v>
      </c>
      <c r="DP347">
        <v>1</v>
      </c>
      <c r="DQ347">
        <v>1</v>
      </c>
      <c r="DU347">
        <v>1013</v>
      </c>
      <c r="DV347" t="s">
        <v>245</v>
      </c>
      <c r="DW347" t="s">
        <v>245</v>
      </c>
      <c r="DX347">
        <v>1</v>
      </c>
      <c r="DZ347" t="s">
        <v>3</v>
      </c>
      <c r="EA347" t="s">
        <v>3</v>
      </c>
      <c r="EB347" t="s">
        <v>3</v>
      </c>
      <c r="EC347" t="s">
        <v>3</v>
      </c>
      <c r="EE347">
        <v>1441815344</v>
      </c>
      <c r="EF347">
        <v>1</v>
      </c>
      <c r="EG347" t="s">
        <v>21</v>
      </c>
      <c r="EH347">
        <v>0</v>
      </c>
      <c r="EI347" t="s">
        <v>3</v>
      </c>
      <c r="EJ347">
        <v>4</v>
      </c>
      <c r="EK347">
        <v>0</v>
      </c>
      <c r="EL347" t="s">
        <v>22</v>
      </c>
      <c r="EM347" t="s">
        <v>23</v>
      </c>
      <c r="EO347" t="s">
        <v>3</v>
      </c>
      <c r="EQ347">
        <v>1024</v>
      </c>
      <c r="ER347">
        <v>729.97</v>
      </c>
      <c r="ES347">
        <v>0.04</v>
      </c>
      <c r="ET347">
        <v>0</v>
      </c>
      <c r="EU347">
        <v>0</v>
      </c>
      <c r="EV347">
        <v>729.93</v>
      </c>
      <c r="EW347">
        <v>1.1000000000000001</v>
      </c>
      <c r="EX347">
        <v>0</v>
      </c>
      <c r="EY347">
        <v>0</v>
      </c>
      <c r="FQ347">
        <v>0</v>
      </c>
      <c r="FR347">
        <f t="shared" si="316"/>
        <v>0</v>
      </c>
      <c r="FS347">
        <v>0</v>
      </c>
      <c r="FX347">
        <v>70</v>
      </c>
      <c r="FY347">
        <v>10</v>
      </c>
      <c r="GA347" t="s">
        <v>3</v>
      </c>
      <c r="GD347">
        <v>0</v>
      </c>
      <c r="GF347">
        <v>-1196827880</v>
      </c>
      <c r="GG347">
        <v>2</v>
      </c>
      <c r="GH347">
        <v>1</v>
      </c>
      <c r="GI347">
        <v>-2</v>
      </c>
      <c r="GJ347">
        <v>0</v>
      </c>
      <c r="GK347">
        <f>ROUND(R347*(R12)/100,2)</f>
        <v>0</v>
      </c>
      <c r="GL347">
        <f t="shared" si="317"/>
        <v>0</v>
      </c>
      <c r="GM347">
        <f t="shared" si="318"/>
        <v>2627.83</v>
      </c>
      <c r="GN347">
        <f t="shared" si="319"/>
        <v>0</v>
      </c>
      <c r="GO347">
        <f t="shared" si="320"/>
        <v>0</v>
      </c>
      <c r="GP347">
        <f t="shared" si="321"/>
        <v>2627.83</v>
      </c>
      <c r="GR347">
        <v>0</v>
      </c>
      <c r="GS347">
        <v>3</v>
      </c>
      <c r="GT347">
        <v>0</v>
      </c>
      <c r="GU347" t="s">
        <v>3</v>
      </c>
      <c r="GV347">
        <f t="shared" si="322"/>
        <v>0</v>
      </c>
      <c r="GW347">
        <v>1</v>
      </c>
      <c r="GX347">
        <f t="shared" si="323"/>
        <v>0</v>
      </c>
      <c r="HA347">
        <v>0</v>
      </c>
      <c r="HB347">
        <v>0</v>
      </c>
      <c r="HC347">
        <f t="shared" si="324"/>
        <v>0</v>
      </c>
      <c r="HE347" t="s">
        <v>3</v>
      </c>
      <c r="HF347" t="s">
        <v>3</v>
      </c>
      <c r="HM347" t="s">
        <v>3</v>
      </c>
      <c r="HN347" t="s">
        <v>3</v>
      </c>
      <c r="HO347" t="s">
        <v>3</v>
      </c>
      <c r="HP347" t="s">
        <v>3</v>
      </c>
      <c r="HQ347" t="s">
        <v>3</v>
      </c>
      <c r="IK347">
        <v>0</v>
      </c>
    </row>
    <row r="348" spans="1:245" x14ac:dyDescent="0.2">
      <c r="A348">
        <v>17</v>
      </c>
      <c r="B348">
        <v>1</v>
      </c>
      <c r="C348">
        <f>ROW(SmtRes!A273)</f>
        <v>273</v>
      </c>
      <c r="D348">
        <f>ROW(EtalonRes!A433)</f>
        <v>433</v>
      </c>
      <c r="E348" t="s">
        <v>3</v>
      </c>
      <c r="F348" t="s">
        <v>306</v>
      </c>
      <c r="G348" t="s">
        <v>307</v>
      </c>
      <c r="H348" t="s">
        <v>245</v>
      </c>
      <c r="I348">
        <v>1</v>
      </c>
      <c r="J348">
        <v>0</v>
      </c>
      <c r="K348">
        <v>1</v>
      </c>
      <c r="O348">
        <f t="shared" si="292"/>
        <v>28401.360000000001</v>
      </c>
      <c r="P348">
        <f t="shared" si="293"/>
        <v>18.88</v>
      </c>
      <c r="Q348">
        <f t="shared" si="294"/>
        <v>12705.72</v>
      </c>
      <c r="R348">
        <f t="shared" si="295"/>
        <v>8031.24</v>
      </c>
      <c r="S348">
        <f t="shared" si="296"/>
        <v>15676.76</v>
      </c>
      <c r="T348">
        <f t="shared" si="297"/>
        <v>0</v>
      </c>
      <c r="U348">
        <f t="shared" si="298"/>
        <v>25.76</v>
      </c>
      <c r="V348">
        <f t="shared" si="299"/>
        <v>0</v>
      </c>
      <c r="W348">
        <f t="shared" si="300"/>
        <v>0</v>
      </c>
      <c r="X348">
        <f t="shared" si="301"/>
        <v>10973.73</v>
      </c>
      <c r="Y348">
        <f t="shared" si="302"/>
        <v>1567.68</v>
      </c>
      <c r="AA348">
        <v>-1</v>
      </c>
      <c r="AB348">
        <f t="shared" si="303"/>
        <v>28401.360000000001</v>
      </c>
      <c r="AC348">
        <f>ROUND(((ES348*4)),6)</f>
        <v>18.88</v>
      </c>
      <c r="AD348">
        <f>ROUND(((((ET348*4))-((EU348*4)))+AE348),6)</f>
        <v>12705.72</v>
      </c>
      <c r="AE348">
        <f>ROUND(((EU348*4)),6)</f>
        <v>8031.24</v>
      </c>
      <c r="AF348">
        <f>ROUND(((EV348*4)),6)</f>
        <v>15676.76</v>
      </c>
      <c r="AG348">
        <f t="shared" si="304"/>
        <v>0</v>
      </c>
      <c r="AH348">
        <f>((EW348*4))</f>
        <v>25.76</v>
      </c>
      <c r="AI348">
        <f>((EX348*4))</f>
        <v>0</v>
      </c>
      <c r="AJ348">
        <f t="shared" si="305"/>
        <v>0</v>
      </c>
      <c r="AK348">
        <v>7100.34</v>
      </c>
      <c r="AL348">
        <v>4.72</v>
      </c>
      <c r="AM348">
        <v>3176.43</v>
      </c>
      <c r="AN348">
        <v>2007.81</v>
      </c>
      <c r="AO348">
        <v>3919.19</v>
      </c>
      <c r="AP348">
        <v>0</v>
      </c>
      <c r="AQ348">
        <v>6.44</v>
      </c>
      <c r="AR348">
        <v>0</v>
      </c>
      <c r="AS348">
        <v>0</v>
      </c>
      <c r="AT348">
        <v>70</v>
      </c>
      <c r="AU348">
        <v>10</v>
      </c>
      <c r="AV348">
        <v>1</v>
      </c>
      <c r="AW348">
        <v>1</v>
      </c>
      <c r="AZ348">
        <v>1</v>
      </c>
      <c r="BA348">
        <v>1</v>
      </c>
      <c r="BB348">
        <v>1</v>
      </c>
      <c r="BC348">
        <v>1</v>
      </c>
      <c r="BD348" t="s">
        <v>3</v>
      </c>
      <c r="BE348" t="s">
        <v>3</v>
      </c>
      <c r="BF348" t="s">
        <v>3</v>
      </c>
      <c r="BG348" t="s">
        <v>3</v>
      </c>
      <c r="BH348">
        <v>0</v>
      </c>
      <c r="BI348">
        <v>4</v>
      </c>
      <c r="BJ348" t="s">
        <v>308</v>
      </c>
      <c r="BM348">
        <v>0</v>
      </c>
      <c r="BN348">
        <v>0</v>
      </c>
      <c r="BO348" t="s">
        <v>3</v>
      </c>
      <c r="BP348">
        <v>0</v>
      </c>
      <c r="BQ348">
        <v>1</v>
      </c>
      <c r="BR348">
        <v>0</v>
      </c>
      <c r="BS348">
        <v>1</v>
      </c>
      <c r="BT348">
        <v>1</v>
      </c>
      <c r="BU348">
        <v>1</v>
      </c>
      <c r="BV348">
        <v>1</v>
      </c>
      <c r="BW348">
        <v>1</v>
      </c>
      <c r="BX348">
        <v>1</v>
      </c>
      <c r="BY348" t="s">
        <v>3</v>
      </c>
      <c r="BZ348">
        <v>70</v>
      </c>
      <c r="CA348">
        <v>10</v>
      </c>
      <c r="CB348" t="s">
        <v>3</v>
      </c>
      <c r="CE348">
        <v>0</v>
      </c>
      <c r="CF348">
        <v>0</v>
      </c>
      <c r="CG348">
        <v>0</v>
      </c>
      <c r="CM348">
        <v>0</v>
      </c>
      <c r="CN348" t="s">
        <v>3</v>
      </c>
      <c r="CO348">
        <v>0</v>
      </c>
      <c r="CP348">
        <f t="shared" si="306"/>
        <v>28401.360000000001</v>
      </c>
      <c r="CQ348">
        <f t="shared" si="307"/>
        <v>18.88</v>
      </c>
      <c r="CR348">
        <f>(((((ET348*4))*BB348-((EU348*4))*BS348)+AE348*BS348)*AV348)</f>
        <v>12705.72</v>
      </c>
      <c r="CS348">
        <f t="shared" si="308"/>
        <v>8031.24</v>
      </c>
      <c r="CT348">
        <f t="shared" si="309"/>
        <v>15676.76</v>
      </c>
      <c r="CU348">
        <f t="shared" si="310"/>
        <v>0</v>
      </c>
      <c r="CV348">
        <f t="shared" si="311"/>
        <v>25.76</v>
      </c>
      <c r="CW348">
        <f t="shared" si="312"/>
        <v>0</v>
      </c>
      <c r="CX348">
        <f t="shared" si="313"/>
        <v>0</v>
      </c>
      <c r="CY348">
        <f t="shared" si="314"/>
        <v>10973.732</v>
      </c>
      <c r="CZ348">
        <f t="shared" si="315"/>
        <v>1567.6760000000002</v>
      </c>
      <c r="DC348" t="s">
        <v>3</v>
      </c>
      <c r="DD348" t="s">
        <v>66</v>
      </c>
      <c r="DE348" t="s">
        <v>66</v>
      </c>
      <c r="DF348" t="s">
        <v>66</v>
      </c>
      <c r="DG348" t="s">
        <v>66</v>
      </c>
      <c r="DH348" t="s">
        <v>3</v>
      </c>
      <c r="DI348" t="s">
        <v>66</v>
      </c>
      <c r="DJ348" t="s">
        <v>66</v>
      </c>
      <c r="DK348" t="s">
        <v>3</v>
      </c>
      <c r="DL348" t="s">
        <v>3</v>
      </c>
      <c r="DM348" t="s">
        <v>3</v>
      </c>
      <c r="DN348">
        <v>0</v>
      </c>
      <c r="DO348">
        <v>0</v>
      </c>
      <c r="DP348">
        <v>1</v>
      </c>
      <c r="DQ348">
        <v>1</v>
      </c>
      <c r="DU348">
        <v>1013</v>
      </c>
      <c r="DV348" t="s">
        <v>245</v>
      </c>
      <c r="DW348" t="s">
        <v>245</v>
      </c>
      <c r="DX348">
        <v>1</v>
      </c>
      <c r="DZ348" t="s">
        <v>3</v>
      </c>
      <c r="EA348" t="s">
        <v>3</v>
      </c>
      <c r="EB348" t="s">
        <v>3</v>
      </c>
      <c r="EC348" t="s">
        <v>3</v>
      </c>
      <c r="EE348">
        <v>1441815344</v>
      </c>
      <c r="EF348">
        <v>1</v>
      </c>
      <c r="EG348" t="s">
        <v>21</v>
      </c>
      <c r="EH348">
        <v>0</v>
      </c>
      <c r="EI348" t="s">
        <v>3</v>
      </c>
      <c r="EJ348">
        <v>4</v>
      </c>
      <c r="EK348">
        <v>0</v>
      </c>
      <c r="EL348" t="s">
        <v>22</v>
      </c>
      <c r="EM348" t="s">
        <v>23</v>
      </c>
      <c r="EO348" t="s">
        <v>3</v>
      </c>
      <c r="EQ348">
        <v>1311744</v>
      </c>
      <c r="ER348">
        <v>7100.34</v>
      </c>
      <c r="ES348">
        <v>4.72</v>
      </c>
      <c r="ET348">
        <v>3176.43</v>
      </c>
      <c r="EU348">
        <v>2007.81</v>
      </c>
      <c r="EV348">
        <v>3919.19</v>
      </c>
      <c r="EW348">
        <v>6.44</v>
      </c>
      <c r="EX348">
        <v>0</v>
      </c>
      <c r="EY348">
        <v>0</v>
      </c>
      <c r="FQ348">
        <v>0</v>
      </c>
      <c r="FR348">
        <f t="shared" si="316"/>
        <v>0</v>
      </c>
      <c r="FS348">
        <v>0</v>
      </c>
      <c r="FX348">
        <v>70</v>
      </c>
      <c r="FY348">
        <v>10</v>
      </c>
      <c r="GA348" t="s">
        <v>3</v>
      </c>
      <c r="GD348">
        <v>0</v>
      </c>
      <c r="GF348">
        <v>438330013</v>
      </c>
      <c r="GG348">
        <v>2</v>
      </c>
      <c r="GH348">
        <v>1</v>
      </c>
      <c r="GI348">
        <v>-2</v>
      </c>
      <c r="GJ348">
        <v>0</v>
      </c>
      <c r="GK348">
        <f>ROUND(R348*(R12)/100,2)</f>
        <v>8673.74</v>
      </c>
      <c r="GL348">
        <f t="shared" si="317"/>
        <v>0</v>
      </c>
      <c r="GM348">
        <f t="shared" si="318"/>
        <v>49616.51</v>
      </c>
      <c r="GN348">
        <f t="shared" si="319"/>
        <v>0</v>
      </c>
      <c r="GO348">
        <f t="shared" si="320"/>
        <v>0</v>
      </c>
      <c r="GP348">
        <f t="shared" si="321"/>
        <v>49616.51</v>
      </c>
      <c r="GR348">
        <v>0</v>
      </c>
      <c r="GS348">
        <v>3</v>
      </c>
      <c r="GT348">
        <v>0</v>
      </c>
      <c r="GU348" t="s">
        <v>3</v>
      </c>
      <c r="GV348">
        <f t="shared" si="322"/>
        <v>0</v>
      </c>
      <c r="GW348">
        <v>1</v>
      </c>
      <c r="GX348">
        <f t="shared" si="323"/>
        <v>0</v>
      </c>
      <c r="HA348">
        <v>0</v>
      </c>
      <c r="HB348">
        <v>0</v>
      </c>
      <c r="HC348">
        <f t="shared" si="324"/>
        <v>0</v>
      </c>
      <c r="HE348" t="s">
        <v>3</v>
      </c>
      <c r="HF348" t="s">
        <v>3</v>
      </c>
      <c r="HM348" t="s">
        <v>3</v>
      </c>
      <c r="HN348" t="s">
        <v>3</v>
      </c>
      <c r="HO348" t="s">
        <v>3</v>
      </c>
      <c r="HP348" t="s">
        <v>3</v>
      </c>
      <c r="HQ348" t="s">
        <v>3</v>
      </c>
      <c r="IK348">
        <v>0</v>
      </c>
    </row>
    <row r="349" spans="1:245" x14ac:dyDescent="0.2">
      <c r="A349">
        <v>17</v>
      </c>
      <c r="B349">
        <v>1</v>
      </c>
      <c r="C349">
        <f>ROW(SmtRes!A283)</f>
        <v>283</v>
      </c>
      <c r="D349">
        <f>ROW(EtalonRes!A443)</f>
        <v>443</v>
      </c>
      <c r="E349" t="s">
        <v>3</v>
      </c>
      <c r="F349" t="s">
        <v>302</v>
      </c>
      <c r="G349" t="s">
        <v>333</v>
      </c>
      <c r="H349" t="s">
        <v>245</v>
      </c>
      <c r="I349">
        <v>4</v>
      </c>
      <c r="J349">
        <v>0</v>
      </c>
      <c r="K349">
        <v>4</v>
      </c>
      <c r="O349">
        <f t="shared" si="292"/>
        <v>106537.24</v>
      </c>
      <c r="P349">
        <f t="shared" si="293"/>
        <v>2798.92</v>
      </c>
      <c r="Q349">
        <f t="shared" si="294"/>
        <v>0</v>
      </c>
      <c r="R349">
        <f t="shared" si="295"/>
        <v>0</v>
      </c>
      <c r="S349">
        <f t="shared" si="296"/>
        <v>103738.32</v>
      </c>
      <c r="T349">
        <f t="shared" si="297"/>
        <v>0</v>
      </c>
      <c r="U349">
        <f t="shared" si="298"/>
        <v>168</v>
      </c>
      <c r="V349">
        <f t="shared" si="299"/>
        <v>0</v>
      </c>
      <c r="W349">
        <f t="shared" si="300"/>
        <v>0</v>
      </c>
      <c r="X349">
        <f t="shared" si="301"/>
        <v>72616.820000000007</v>
      </c>
      <c r="Y349">
        <f t="shared" si="302"/>
        <v>10373.83</v>
      </c>
      <c r="AA349">
        <v>-1</v>
      </c>
      <c r="AB349">
        <f t="shared" si="303"/>
        <v>26634.31</v>
      </c>
      <c r="AC349">
        <f>ROUND((ES349),6)</f>
        <v>699.73</v>
      </c>
      <c r="AD349">
        <f>ROUND((((ET349)-(EU349))+AE349),6)</f>
        <v>0</v>
      </c>
      <c r="AE349">
        <f>ROUND((EU349),6)</f>
        <v>0</v>
      </c>
      <c r="AF349">
        <f>ROUND((EV349),6)</f>
        <v>25934.58</v>
      </c>
      <c r="AG349">
        <f t="shared" si="304"/>
        <v>0</v>
      </c>
      <c r="AH349">
        <f>(EW349)</f>
        <v>42</v>
      </c>
      <c r="AI349">
        <f>(EX349)</f>
        <v>0</v>
      </c>
      <c r="AJ349">
        <f t="shared" si="305"/>
        <v>0</v>
      </c>
      <c r="AK349">
        <v>26634.31</v>
      </c>
      <c r="AL349">
        <v>699.73</v>
      </c>
      <c r="AM349">
        <v>0</v>
      </c>
      <c r="AN349">
        <v>0</v>
      </c>
      <c r="AO349">
        <v>25934.58</v>
      </c>
      <c r="AP349">
        <v>0</v>
      </c>
      <c r="AQ349">
        <v>42</v>
      </c>
      <c r="AR349">
        <v>0</v>
      </c>
      <c r="AS349">
        <v>0</v>
      </c>
      <c r="AT349">
        <v>70</v>
      </c>
      <c r="AU349">
        <v>10</v>
      </c>
      <c r="AV349">
        <v>1</v>
      </c>
      <c r="AW349">
        <v>1</v>
      </c>
      <c r="AZ349">
        <v>1</v>
      </c>
      <c r="BA349">
        <v>1</v>
      </c>
      <c r="BB349">
        <v>1</v>
      </c>
      <c r="BC349">
        <v>1</v>
      </c>
      <c r="BD349" t="s">
        <v>3</v>
      </c>
      <c r="BE349" t="s">
        <v>3</v>
      </c>
      <c r="BF349" t="s">
        <v>3</v>
      </c>
      <c r="BG349" t="s">
        <v>3</v>
      </c>
      <c r="BH349">
        <v>0</v>
      </c>
      <c r="BI349">
        <v>4</v>
      </c>
      <c r="BJ349" t="s">
        <v>304</v>
      </c>
      <c r="BM349">
        <v>0</v>
      </c>
      <c r="BN349">
        <v>0</v>
      </c>
      <c r="BO349" t="s">
        <v>3</v>
      </c>
      <c r="BP349">
        <v>0</v>
      </c>
      <c r="BQ349">
        <v>1</v>
      </c>
      <c r="BR349">
        <v>0</v>
      </c>
      <c r="BS349">
        <v>1</v>
      </c>
      <c r="BT349">
        <v>1</v>
      </c>
      <c r="BU349">
        <v>1</v>
      </c>
      <c r="BV349">
        <v>1</v>
      </c>
      <c r="BW349">
        <v>1</v>
      </c>
      <c r="BX349">
        <v>1</v>
      </c>
      <c r="BY349" t="s">
        <v>3</v>
      </c>
      <c r="BZ349">
        <v>70</v>
      </c>
      <c r="CA349">
        <v>10</v>
      </c>
      <c r="CB349" t="s">
        <v>3</v>
      </c>
      <c r="CE349">
        <v>0</v>
      </c>
      <c r="CF349">
        <v>0</v>
      </c>
      <c r="CG349">
        <v>0</v>
      </c>
      <c r="CM349">
        <v>0</v>
      </c>
      <c r="CN349" t="s">
        <v>3</v>
      </c>
      <c r="CO349">
        <v>0</v>
      </c>
      <c r="CP349">
        <f t="shared" si="306"/>
        <v>106537.24</v>
      </c>
      <c r="CQ349">
        <f t="shared" si="307"/>
        <v>699.73</v>
      </c>
      <c r="CR349">
        <f>((((ET349)*BB349-(EU349)*BS349)+AE349*BS349)*AV349)</f>
        <v>0</v>
      </c>
      <c r="CS349">
        <f t="shared" si="308"/>
        <v>0</v>
      </c>
      <c r="CT349">
        <f t="shared" si="309"/>
        <v>25934.58</v>
      </c>
      <c r="CU349">
        <f t="shared" si="310"/>
        <v>0</v>
      </c>
      <c r="CV349">
        <f t="shared" si="311"/>
        <v>42</v>
      </c>
      <c r="CW349">
        <f t="shared" si="312"/>
        <v>0</v>
      </c>
      <c r="CX349">
        <f t="shared" si="313"/>
        <v>0</v>
      </c>
      <c r="CY349">
        <f t="shared" si="314"/>
        <v>72616.824000000008</v>
      </c>
      <c r="CZ349">
        <f t="shared" si="315"/>
        <v>10373.832</v>
      </c>
      <c r="DC349" t="s">
        <v>3</v>
      </c>
      <c r="DD349" t="s">
        <v>3</v>
      </c>
      <c r="DE349" t="s">
        <v>3</v>
      </c>
      <c r="DF349" t="s">
        <v>3</v>
      </c>
      <c r="DG349" t="s">
        <v>3</v>
      </c>
      <c r="DH349" t="s">
        <v>3</v>
      </c>
      <c r="DI349" t="s">
        <v>3</v>
      </c>
      <c r="DJ349" t="s">
        <v>3</v>
      </c>
      <c r="DK349" t="s">
        <v>3</v>
      </c>
      <c r="DL349" t="s">
        <v>3</v>
      </c>
      <c r="DM349" t="s">
        <v>3</v>
      </c>
      <c r="DN349">
        <v>0</v>
      </c>
      <c r="DO349">
        <v>0</v>
      </c>
      <c r="DP349">
        <v>1</v>
      </c>
      <c r="DQ349">
        <v>1</v>
      </c>
      <c r="DU349">
        <v>1013</v>
      </c>
      <c r="DV349" t="s">
        <v>245</v>
      </c>
      <c r="DW349" t="s">
        <v>245</v>
      </c>
      <c r="DX349">
        <v>1</v>
      </c>
      <c r="DZ349" t="s">
        <v>3</v>
      </c>
      <c r="EA349" t="s">
        <v>3</v>
      </c>
      <c r="EB349" t="s">
        <v>3</v>
      </c>
      <c r="EC349" t="s">
        <v>3</v>
      </c>
      <c r="EE349">
        <v>1441815344</v>
      </c>
      <c r="EF349">
        <v>1</v>
      </c>
      <c r="EG349" t="s">
        <v>21</v>
      </c>
      <c r="EH349">
        <v>0</v>
      </c>
      <c r="EI349" t="s">
        <v>3</v>
      </c>
      <c r="EJ349">
        <v>4</v>
      </c>
      <c r="EK349">
        <v>0</v>
      </c>
      <c r="EL349" t="s">
        <v>22</v>
      </c>
      <c r="EM349" t="s">
        <v>23</v>
      </c>
      <c r="EO349" t="s">
        <v>3</v>
      </c>
      <c r="EQ349">
        <v>1024</v>
      </c>
      <c r="ER349">
        <v>26634.31</v>
      </c>
      <c r="ES349">
        <v>699.73</v>
      </c>
      <c r="ET349">
        <v>0</v>
      </c>
      <c r="EU349">
        <v>0</v>
      </c>
      <c r="EV349">
        <v>25934.58</v>
      </c>
      <c r="EW349">
        <v>42</v>
      </c>
      <c r="EX349">
        <v>0</v>
      </c>
      <c r="EY349">
        <v>0</v>
      </c>
      <c r="FQ349">
        <v>0</v>
      </c>
      <c r="FR349">
        <f t="shared" si="316"/>
        <v>0</v>
      </c>
      <c r="FS349">
        <v>0</v>
      </c>
      <c r="FX349">
        <v>70</v>
      </c>
      <c r="FY349">
        <v>10</v>
      </c>
      <c r="GA349" t="s">
        <v>3</v>
      </c>
      <c r="GD349">
        <v>0</v>
      </c>
      <c r="GF349">
        <v>1586643456</v>
      </c>
      <c r="GG349">
        <v>2</v>
      </c>
      <c r="GH349">
        <v>1</v>
      </c>
      <c r="GI349">
        <v>-2</v>
      </c>
      <c r="GJ349">
        <v>0</v>
      </c>
      <c r="GK349">
        <f>ROUND(R349*(R12)/100,2)</f>
        <v>0</v>
      </c>
      <c r="GL349">
        <f t="shared" si="317"/>
        <v>0</v>
      </c>
      <c r="GM349">
        <f t="shared" si="318"/>
        <v>189527.89</v>
      </c>
      <c r="GN349">
        <f t="shared" si="319"/>
        <v>0</v>
      </c>
      <c r="GO349">
        <f t="shared" si="320"/>
        <v>0</v>
      </c>
      <c r="GP349">
        <f t="shared" si="321"/>
        <v>189527.89</v>
      </c>
      <c r="GR349">
        <v>0</v>
      </c>
      <c r="GS349">
        <v>3</v>
      </c>
      <c r="GT349">
        <v>0</v>
      </c>
      <c r="GU349" t="s">
        <v>3</v>
      </c>
      <c r="GV349">
        <f t="shared" si="322"/>
        <v>0</v>
      </c>
      <c r="GW349">
        <v>1</v>
      </c>
      <c r="GX349">
        <f t="shared" si="323"/>
        <v>0</v>
      </c>
      <c r="HA349">
        <v>0</v>
      </c>
      <c r="HB349">
        <v>0</v>
      </c>
      <c r="HC349">
        <f t="shared" si="324"/>
        <v>0</v>
      </c>
      <c r="HE349" t="s">
        <v>3</v>
      </c>
      <c r="HF349" t="s">
        <v>3</v>
      </c>
      <c r="HM349" t="s">
        <v>3</v>
      </c>
      <c r="HN349" t="s">
        <v>3</v>
      </c>
      <c r="HO349" t="s">
        <v>3</v>
      </c>
      <c r="HP349" t="s">
        <v>3</v>
      </c>
      <c r="HQ349" t="s">
        <v>3</v>
      </c>
      <c r="IK349">
        <v>0</v>
      </c>
    </row>
    <row r="350" spans="1:245" x14ac:dyDescent="0.2">
      <c r="A350">
        <v>17</v>
      </c>
      <c r="B350">
        <v>1</v>
      </c>
      <c r="C350">
        <f>ROW(SmtRes!A285)</f>
        <v>285</v>
      </c>
      <c r="D350">
        <f>ROW(EtalonRes!A445)</f>
        <v>445</v>
      </c>
      <c r="E350" t="s">
        <v>334</v>
      </c>
      <c r="F350" t="s">
        <v>319</v>
      </c>
      <c r="G350" t="s">
        <v>320</v>
      </c>
      <c r="H350" t="s">
        <v>245</v>
      </c>
      <c r="I350">
        <v>4</v>
      </c>
      <c r="J350">
        <v>0</v>
      </c>
      <c r="K350">
        <v>4</v>
      </c>
      <c r="O350">
        <f t="shared" si="292"/>
        <v>12634.72</v>
      </c>
      <c r="P350">
        <f t="shared" si="293"/>
        <v>0.24</v>
      </c>
      <c r="Q350">
        <f t="shared" si="294"/>
        <v>0</v>
      </c>
      <c r="R350">
        <f t="shared" si="295"/>
        <v>0</v>
      </c>
      <c r="S350">
        <f t="shared" si="296"/>
        <v>12634.48</v>
      </c>
      <c r="T350">
        <f t="shared" si="297"/>
        <v>0</v>
      </c>
      <c r="U350">
        <f t="shared" si="298"/>
        <v>19.04</v>
      </c>
      <c r="V350">
        <f t="shared" si="299"/>
        <v>0</v>
      </c>
      <c r="W350">
        <f t="shared" si="300"/>
        <v>0</v>
      </c>
      <c r="X350">
        <f t="shared" si="301"/>
        <v>8844.14</v>
      </c>
      <c r="Y350">
        <f t="shared" si="302"/>
        <v>1263.45</v>
      </c>
      <c r="AA350">
        <v>1473070128</v>
      </c>
      <c r="AB350">
        <f t="shared" si="303"/>
        <v>3158.68</v>
      </c>
      <c r="AC350">
        <f>ROUND(((ES350*2)),6)</f>
        <v>0.06</v>
      </c>
      <c r="AD350">
        <f>ROUND(((((ET350*2))-((EU350*2)))+AE350),6)</f>
        <v>0</v>
      </c>
      <c r="AE350">
        <f>ROUND(((EU350*2)),6)</f>
        <v>0</v>
      </c>
      <c r="AF350">
        <f>ROUND(((EV350*2)),6)</f>
        <v>3158.62</v>
      </c>
      <c r="AG350">
        <f t="shared" si="304"/>
        <v>0</v>
      </c>
      <c r="AH350">
        <f>((EW350*2))</f>
        <v>4.76</v>
      </c>
      <c r="AI350">
        <f>((EX350*2))</f>
        <v>0</v>
      </c>
      <c r="AJ350">
        <f t="shared" si="305"/>
        <v>0</v>
      </c>
      <c r="AK350">
        <v>1579.34</v>
      </c>
      <c r="AL350">
        <v>0.03</v>
      </c>
      <c r="AM350">
        <v>0</v>
      </c>
      <c r="AN350">
        <v>0</v>
      </c>
      <c r="AO350">
        <v>1579.31</v>
      </c>
      <c r="AP350">
        <v>0</v>
      </c>
      <c r="AQ350">
        <v>2.38</v>
      </c>
      <c r="AR350">
        <v>0</v>
      </c>
      <c r="AS350">
        <v>0</v>
      </c>
      <c r="AT350">
        <v>70</v>
      </c>
      <c r="AU350">
        <v>10</v>
      </c>
      <c r="AV350">
        <v>1</v>
      </c>
      <c r="AW350">
        <v>1</v>
      </c>
      <c r="AZ350">
        <v>1</v>
      </c>
      <c r="BA350">
        <v>1</v>
      </c>
      <c r="BB350">
        <v>1</v>
      </c>
      <c r="BC350">
        <v>1</v>
      </c>
      <c r="BD350" t="s">
        <v>3</v>
      </c>
      <c r="BE350" t="s">
        <v>3</v>
      </c>
      <c r="BF350" t="s">
        <v>3</v>
      </c>
      <c r="BG350" t="s">
        <v>3</v>
      </c>
      <c r="BH350">
        <v>0</v>
      </c>
      <c r="BI350">
        <v>4</v>
      </c>
      <c r="BJ350" t="s">
        <v>321</v>
      </c>
      <c r="BM350">
        <v>0</v>
      </c>
      <c r="BN350">
        <v>0</v>
      </c>
      <c r="BO350" t="s">
        <v>3</v>
      </c>
      <c r="BP350">
        <v>0</v>
      </c>
      <c r="BQ350">
        <v>1</v>
      </c>
      <c r="BR350">
        <v>0</v>
      </c>
      <c r="BS350">
        <v>1</v>
      </c>
      <c r="BT350">
        <v>1</v>
      </c>
      <c r="BU350">
        <v>1</v>
      </c>
      <c r="BV350">
        <v>1</v>
      </c>
      <c r="BW350">
        <v>1</v>
      </c>
      <c r="BX350">
        <v>1</v>
      </c>
      <c r="BY350" t="s">
        <v>3</v>
      </c>
      <c r="BZ350">
        <v>70</v>
      </c>
      <c r="CA350">
        <v>10</v>
      </c>
      <c r="CB350" t="s">
        <v>3</v>
      </c>
      <c r="CE350">
        <v>0</v>
      </c>
      <c r="CF350">
        <v>0</v>
      </c>
      <c r="CG350">
        <v>0</v>
      </c>
      <c r="CM350">
        <v>0</v>
      </c>
      <c r="CN350" t="s">
        <v>3</v>
      </c>
      <c r="CO350">
        <v>0</v>
      </c>
      <c r="CP350">
        <f t="shared" si="306"/>
        <v>12634.72</v>
      </c>
      <c r="CQ350">
        <f t="shared" si="307"/>
        <v>0.06</v>
      </c>
      <c r="CR350">
        <f>(((((ET350*2))*BB350-((EU350*2))*BS350)+AE350*BS350)*AV350)</f>
        <v>0</v>
      </c>
      <c r="CS350">
        <f t="shared" si="308"/>
        <v>0</v>
      </c>
      <c r="CT350">
        <f t="shared" si="309"/>
        <v>3158.62</v>
      </c>
      <c r="CU350">
        <f t="shared" si="310"/>
        <v>0</v>
      </c>
      <c r="CV350">
        <f t="shared" si="311"/>
        <v>4.76</v>
      </c>
      <c r="CW350">
        <f t="shared" si="312"/>
        <v>0</v>
      </c>
      <c r="CX350">
        <f t="shared" si="313"/>
        <v>0</v>
      </c>
      <c r="CY350">
        <f t="shared" si="314"/>
        <v>8844.1360000000004</v>
      </c>
      <c r="CZ350">
        <f t="shared" si="315"/>
        <v>1263.4479999999999</v>
      </c>
      <c r="DC350" t="s">
        <v>3</v>
      </c>
      <c r="DD350" t="s">
        <v>154</v>
      </c>
      <c r="DE350" t="s">
        <v>154</v>
      </c>
      <c r="DF350" t="s">
        <v>154</v>
      </c>
      <c r="DG350" t="s">
        <v>154</v>
      </c>
      <c r="DH350" t="s">
        <v>3</v>
      </c>
      <c r="DI350" t="s">
        <v>154</v>
      </c>
      <c r="DJ350" t="s">
        <v>154</v>
      </c>
      <c r="DK350" t="s">
        <v>3</v>
      </c>
      <c r="DL350" t="s">
        <v>3</v>
      </c>
      <c r="DM350" t="s">
        <v>3</v>
      </c>
      <c r="DN350">
        <v>0</v>
      </c>
      <c r="DO350">
        <v>0</v>
      </c>
      <c r="DP350">
        <v>1</v>
      </c>
      <c r="DQ350">
        <v>1</v>
      </c>
      <c r="DU350">
        <v>1013</v>
      </c>
      <c r="DV350" t="s">
        <v>245</v>
      </c>
      <c r="DW350" t="s">
        <v>245</v>
      </c>
      <c r="DX350">
        <v>1</v>
      </c>
      <c r="DZ350" t="s">
        <v>3</v>
      </c>
      <c r="EA350" t="s">
        <v>3</v>
      </c>
      <c r="EB350" t="s">
        <v>3</v>
      </c>
      <c r="EC350" t="s">
        <v>3</v>
      </c>
      <c r="EE350">
        <v>1441815344</v>
      </c>
      <c r="EF350">
        <v>1</v>
      </c>
      <c r="EG350" t="s">
        <v>21</v>
      </c>
      <c r="EH350">
        <v>0</v>
      </c>
      <c r="EI350" t="s">
        <v>3</v>
      </c>
      <c r="EJ350">
        <v>4</v>
      </c>
      <c r="EK350">
        <v>0</v>
      </c>
      <c r="EL350" t="s">
        <v>22</v>
      </c>
      <c r="EM350" t="s">
        <v>23</v>
      </c>
      <c r="EO350" t="s">
        <v>3</v>
      </c>
      <c r="EQ350">
        <v>0</v>
      </c>
      <c r="ER350">
        <v>1579.34</v>
      </c>
      <c r="ES350">
        <v>0.03</v>
      </c>
      <c r="ET350">
        <v>0</v>
      </c>
      <c r="EU350">
        <v>0</v>
      </c>
      <c r="EV350">
        <v>1579.31</v>
      </c>
      <c r="EW350">
        <v>2.38</v>
      </c>
      <c r="EX350">
        <v>0</v>
      </c>
      <c r="EY350">
        <v>0</v>
      </c>
      <c r="FQ350">
        <v>0</v>
      </c>
      <c r="FR350">
        <f t="shared" si="316"/>
        <v>0</v>
      </c>
      <c r="FS350">
        <v>0</v>
      </c>
      <c r="FX350">
        <v>70</v>
      </c>
      <c r="FY350">
        <v>10</v>
      </c>
      <c r="GA350" t="s">
        <v>3</v>
      </c>
      <c r="GD350">
        <v>0</v>
      </c>
      <c r="GF350">
        <v>1520162509</v>
      </c>
      <c r="GG350">
        <v>2</v>
      </c>
      <c r="GH350">
        <v>1</v>
      </c>
      <c r="GI350">
        <v>-2</v>
      </c>
      <c r="GJ350">
        <v>0</v>
      </c>
      <c r="GK350">
        <f>ROUND(R350*(R12)/100,2)</f>
        <v>0</v>
      </c>
      <c r="GL350">
        <f t="shared" si="317"/>
        <v>0</v>
      </c>
      <c r="GM350">
        <f t="shared" si="318"/>
        <v>22742.31</v>
      </c>
      <c r="GN350">
        <f t="shared" si="319"/>
        <v>0</v>
      </c>
      <c r="GO350">
        <f t="shared" si="320"/>
        <v>0</v>
      </c>
      <c r="GP350">
        <f t="shared" si="321"/>
        <v>22742.31</v>
      </c>
      <c r="GR350">
        <v>0</v>
      </c>
      <c r="GS350">
        <v>3</v>
      </c>
      <c r="GT350">
        <v>0</v>
      </c>
      <c r="GU350" t="s">
        <v>3</v>
      </c>
      <c r="GV350">
        <f t="shared" si="322"/>
        <v>0</v>
      </c>
      <c r="GW350">
        <v>1</v>
      </c>
      <c r="GX350">
        <f t="shared" si="323"/>
        <v>0</v>
      </c>
      <c r="HA350">
        <v>0</v>
      </c>
      <c r="HB350">
        <v>0</v>
      </c>
      <c r="HC350">
        <f t="shared" si="324"/>
        <v>0</v>
      </c>
      <c r="HE350" t="s">
        <v>3</v>
      </c>
      <c r="HF350" t="s">
        <v>3</v>
      </c>
      <c r="HM350" t="s">
        <v>3</v>
      </c>
      <c r="HN350" t="s">
        <v>3</v>
      </c>
      <c r="HO350" t="s">
        <v>3</v>
      </c>
      <c r="HP350" t="s">
        <v>3</v>
      </c>
      <c r="HQ350" t="s">
        <v>3</v>
      </c>
      <c r="IK350">
        <v>0</v>
      </c>
    </row>
    <row r="351" spans="1:245" x14ac:dyDescent="0.2">
      <c r="A351">
        <v>17</v>
      </c>
      <c r="B351">
        <v>1</v>
      </c>
      <c r="C351">
        <f>ROW(SmtRes!A287)</f>
        <v>287</v>
      </c>
      <c r="D351">
        <f>ROW(EtalonRes!A447)</f>
        <v>447</v>
      </c>
      <c r="E351" t="s">
        <v>3</v>
      </c>
      <c r="F351" t="s">
        <v>322</v>
      </c>
      <c r="G351" t="s">
        <v>323</v>
      </c>
      <c r="H351" t="s">
        <v>245</v>
      </c>
      <c r="I351">
        <v>4</v>
      </c>
      <c r="J351">
        <v>0</v>
      </c>
      <c r="K351">
        <v>4</v>
      </c>
      <c r="O351">
        <f t="shared" si="292"/>
        <v>5839.76</v>
      </c>
      <c r="P351">
        <f t="shared" si="293"/>
        <v>0.32</v>
      </c>
      <c r="Q351">
        <f t="shared" si="294"/>
        <v>0</v>
      </c>
      <c r="R351">
        <f t="shared" si="295"/>
        <v>0</v>
      </c>
      <c r="S351">
        <f t="shared" si="296"/>
        <v>5839.44</v>
      </c>
      <c r="T351">
        <f t="shared" si="297"/>
        <v>0</v>
      </c>
      <c r="U351">
        <f t="shared" si="298"/>
        <v>8.8000000000000007</v>
      </c>
      <c r="V351">
        <f t="shared" si="299"/>
        <v>0</v>
      </c>
      <c r="W351">
        <f t="shared" si="300"/>
        <v>0</v>
      </c>
      <c r="X351">
        <f t="shared" si="301"/>
        <v>4087.61</v>
      </c>
      <c r="Y351">
        <f t="shared" si="302"/>
        <v>583.94000000000005</v>
      </c>
      <c r="AA351">
        <v>-1</v>
      </c>
      <c r="AB351">
        <f t="shared" si="303"/>
        <v>1459.94</v>
      </c>
      <c r="AC351">
        <f>ROUND(((ES351*2)),6)</f>
        <v>0.08</v>
      </c>
      <c r="AD351">
        <f>ROUND(((((ET351*2))-((EU351*2)))+AE351),6)</f>
        <v>0</v>
      </c>
      <c r="AE351">
        <f>ROUND(((EU351*2)),6)</f>
        <v>0</v>
      </c>
      <c r="AF351">
        <f>ROUND(((EV351*2)),6)</f>
        <v>1459.86</v>
      </c>
      <c r="AG351">
        <f t="shared" si="304"/>
        <v>0</v>
      </c>
      <c r="AH351">
        <f>((EW351*2))</f>
        <v>2.2000000000000002</v>
      </c>
      <c r="AI351">
        <f>((EX351*2))</f>
        <v>0</v>
      </c>
      <c r="AJ351">
        <f t="shared" si="305"/>
        <v>0</v>
      </c>
      <c r="AK351">
        <v>729.97</v>
      </c>
      <c r="AL351">
        <v>0.04</v>
      </c>
      <c r="AM351">
        <v>0</v>
      </c>
      <c r="AN351">
        <v>0</v>
      </c>
      <c r="AO351">
        <v>729.93</v>
      </c>
      <c r="AP351">
        <v>0</v>
      </c>
      <c r="AQ351">
        <v>1.1000000000000001</v>
      </c>
      <c r="AR351">
        <v>0</v>
      </c>
      <c r="AS351">
        <v>0</v>
      </c>
      <c r="AT351">
        <v>70</v>
      </c>
      <c r="AU351">
        <v>10</v>
      </c>
      <c r="AV351">
        <v>1</v>
      </c>
      <c r="AW351">
        <v>1</v>
      </c>
      <c r="AZ351">
        <v>1</v>
      </c>
      <c r="BA351">
        <v>1</v>
      </c>
      <c r="BB351">
        <v>1</v>
      </c>
      <c r="BC351">
        <v>1</v>
      </c>
      <c r="BD351" t="s">
        <v>3</v>
      </c>
      <c r="BE351" t="s">
        <v>3</v>
      </c>
      <c r="BF351" t="s">
        <v>3</v>
      </c>
      <c r="BG351" t="s">
        <v>3</v>
      </c>
      <c r="BH351">
        <v>0</v>
      </c>
      <c r="BI351">
        <v>4</v>
      </c>
      <c r="BJ351" t="s">
        <v>324</v>
      </c>
      <c r="BM351">
        <v>0</v>
      </c>
      <c r="BN351">
        <v>0</v>
      </c>
      <c r="BO351" t="s">
        <v>3</v>
      </c>
      <c r="BP351">
        <v>0</v>
      </c>
      <c r="BQ351">
        <v>1</v>
      </c>
      <c r="BR351">
        <v>0</v>
      </c>
      <c r="BS351">
        <v>1</v>
      </c>
      <c r="BT351">
        <v>1</v>
      </c>
      <c r="BU351">
        <v>1</v>
      </c>
      <c r="BV351">
        <v>1</v>
      </c>
      <c r="BW351">
        <v>1</v>
      </c>
      <c r="BX351">
        <v>1</v>
      </c>
      <c r="BY351" t="s">
        <v>3</v>
      </c>
      <c r="BZ351">
        <v>70</v>
      </c>
      <c r="CA351">
        <v>10</v>
      </c>
      <c r="CB351" t="s">
        <v>3</v>
      </c>
      <c r="CE351">
        <v>0</v>
      </c>
      <c r="CF351">
        <v>0</v>
      </c>
      <c r="CG351">
        <v>0</v>
      </c>
      <c r="CM351">
        <v>0</v>
      </c>
      <c r="CN351" t="s">
        <v>3</v>
      </c>
      <c r="CO351">
        <v>0</v>
      </c>
      <c r="CP351">
        <f t="shared" si="306"/>
        <v>5839.7599999999993</v>
      </c>
      <c r="CQ351">
        <f t="shared" si="307"/>
        <v>0.08</v>
      </c>
      <c r="CR351">
        <f>(((((ET351*2))*BB351-((EU351*2))*BS351)+AE351*BS351)*AV351)</f>
        <v>0</v>
      </c>
      <c r="CS351">
        <f t="shared" si="308"/>
        <v>0</v>
      </c>
      <c r="CT351">
        <f t="shared" si="309"/>
        <v>1459.86</v>
      </c>
      <c r="CU351">
        <f t="shared" si="310"/>
        <v>0</v>
      </c>
      <c r="CV351">
        <f t="shared" si="311"/>
        <v>2.2000000000000002</v>
      </c>
      <c r="CW351">
        <f t="shared" si="312"/>
        <v>0</v>
      </c>
      <c r="CX351">
        <f t="shared" si="313"/>
        <v>0</v>
      </c>
      <c r="CY351">
        <f t="shared" si="314"/>
        <v>4087.6079999999997</v>
      </c>
      <c r="CZ351">
        <f t="shared" si="315"/>
        <v>583.94399999999996</v>
      </c>
      <c r="DC351" t="s">
        <v>3</v>
      </c>
      <c r="DD351" t="s">
        <v>154</v>
      </c>
      <c r="DE351" t="s">
        <v>154</v>
      </c>
      <c r="DF351" t="s">
        <v>154</v>
      </c>
      <c r="DG351" t="s">
        <v>154</v>
      </c>
      <c r="DH351" t="s">
        <v>3</v>
      </c>
      <c r="DI351" t="s">
        <v>154</v>
      </c>
      <c r="DJ351" t="s">
        <v>154</v>
      </c>
      <c r="DK351" t="s">
        <v>3</v>
      </c>
      <c r="DL351" t="s">
        <v>3</v>
      </c>
      <c r="DM351" t="s">
        <v>3</v>
      </c>
      <c r="DN351">
        <v>0</v>
      </c>
      <c r="DO351">
        <v>0</v>
      </c>
      <c r="DP351">
        <v>1</v>
      </c>
      <c r="DQ351">
        <v>1</v>
      </c>
      <c r="DU351">
        <v>1013</v>
      </c>
      <c r="DV351" t="s">
        <v>245</v>
      </c>
      <c r="DW351" t="s">
        <v>245</v>
      </c>
      <c r="DX351">
        <v>1</v>
      </c>
      <c r="DZ351" t="s">
        <v>3</v>
      </c>
      <c r="EA351" t="s">
        <v>3</v>
      </c>
      <c r="EB351" t="s">
        <v>3</v>
      </c>
      <c r="EC351" t="s">
        <v>3</v>
      </c>
      <c r="EE351">
        <v>1441815344</v>
      </c>
      <c r="EF351">
        <v>1</v>
      </c>
      <c r="EG351" t="s">
        <v>21</v>
      </c>
      <c r="EH351">
        <v>0</v>
      </c>
      <c r="EI351" t="s">
        <v>3</v>
      </c>
      <c r="EJ351">
        <v>4</v>
      </c>
      <c r="EK351">
        <v>0</v>
      </c>
      <c r="EL351" t="s">
        <v>22</v>
      </c>
      <c r="EM351" t="s">
        <v>23</v>
      </c>
      <c r="EO351" t="s">
        <v>3</v>
      </c>
      <c r="EQ351">
        <v>1024</v>
      </c>
      <c r="ER351">
        <v>729.97</v>
      </c>
      <c r="ES351">
        <v>0.04</v>
      </c>
      <c r="ET351">
        <v>0</v>
      </c>
      <c r="EU351">
        <v>0</v>
      </c>
      <c r="EV351">
        <v>729.93</v>
      </c>
      <c r="EW351">
        <v>1.1000000000000001</v>
      </c>
      <c r="EX351">
        <v>0</v>
      </c>
      <c r="EY351">
        <v>0</v>
      </c>
      <c r="FQ351">
        <v>0</v>
      </c>
      <c r="FR351">
        <f t="shared" si="316"/>
        <v>0</v>
      </c>
      <c r="FS351">
        <v>0</v>
      </c>
      <c r="FX351">
        <v>70</v>
      </c>
      <c r="FY351">
        <v>10</v>
      </c>
      <c r="GA351" t="s">
        <v>3</v>
      </c>
      <c r="GD351">
        <v>0</v>
      </c>
      <c r="GF351">
        <v>-1196827880</v>
      </c>
      <c r="GG351">
        <v>2</v>
      </c>
      <c r="GH351">
        <v>1</v>
      </c>
      <c r="GI351">
        <v>-2</v>
      </c>
      <c r="GJ351">
        <v>0</v>
      </c>
      <c r="GK351">
        <f>ROUND(R351*(R12)/100,2)</f>
        <v>0</v>
      </c>
      <c r="GL351">
        <f t="shared" si="317"/>
        <v>0</v>
      </c>
      <c r="GM351">
        <f t="shared" si="318"/>
        <v>10511.31</v>
      </c>
      <c r="GN351">
        <f t="shared" si="319"/>
        <v>0</v>
      </c>
      <c r="GO351">
        <f t="shared" si="320"/>
        <v>0</v>
      </c>
      <c r="GP351">
        <f t="shared" si="321"/>
        <v>10511.31</v>
      </c>
      <c r="GR351">
        <v>0</v>
      </c>
      <c r="GS351">
        <v>3</v>
      </c>
      <c r="GT351">
        <v>0</v>
      </c>
      <c r="GU351" t="s">
        <v>3</v>
      </c>
      <c r="GV351">
        <f t="shared" si="322"/>
        <v>0</v>
      </c>
      <c r="GW351">
        <v>1</v>
      </c>
      <c r="GX351">
        <f t="shared" si="323"/>
        <v>0</v>
      </c>
      <c r="HA351">
        <v>0</v>
      </c>
      <c r="HB351">
        <v>0</v>
      </c>
      <c r="HC351">
        <f t="shared" si="324"/>
        <v>0</v>
      </c>
      <c r="HE351" t="s">
        <v>3</v>
      </c>
      <c r="HF351" t="s">
        <v>3</v>
      </c>
      <c r="HM351" t="s">
        <v>3</v>
      </c>
      <c r="HN351" t="s">
        <v>3</v>
      </c>
      <c r="HO351" t="s">
        <v>3</v>
      </c>
      <c r="HP351" t="s">
        <v>3</v>
      </c>
      <c r="HQ351" t="s">
        <v>3</v>
      </c>
      <c r="IK351">
        <v>0</v>
      </c>
    </row>
    <row r="352" spans="1:245" x14ac:dyDescent="0.2">
      <c r="A352">
        <v>17</v>
      </c>
      <c r="B352">
        <v>1</v>
      </c>
      <c r="C352">
        <f>ROW(SmtRes!A291)</f>
        <v>291</v>
      </c>
      <c r="D352">
        <f>ROW(EtalonRes!A451)</f>
        <v>451</v>
      </c>
      <c r="E352" t="s">
        <v>3</v>
      </c>
      <c r="F352" t="s">
        <v>306</v>
      </c>
      <c r="G352" t="s">
        <v>307</v>
      </c>
      <c r="H352" t="s">
        <v>245</v>
      </c>
      <c r="I352">
        <v>4</v>
      </c>
      <c r="J352">
        <v>0</v>
      </c>
      <c r="K352">
        <v>4</v>
      </c>
      <c r="O352">
        <f t="shared" si="292"/>
        <v>113605.44</v>
      </c>
      <c r="P352">
        <f t="shared" si="293"/>
        <v>75.52</v>
      </c>
      <c r="Q352">
        <f t="shared" si="294"/>
        <v>50822.879999999997</v>
      </c>
      <c r="R352">
        <f t="shared" si="295"/>
        <v>32124.959999999999</v>
      </c>
      <c r="S352">
        <f t="shared" si="296"/>
        <v>62707.040000000001</v>
      </c>
      <c r="T352">
        <f t="shared" si="297"/>
        <v>0</v>
      </c>
      <c r="U352">
        <f t="shared" si="298"/>
        <v>103.04</v>
      </c>
      <c r="V352">
        <f t="shared" si="299"/>
        <v>0</v>
      </c>
      <c r="W352">
        <f t="shared" si="300"/>
        <v>0</v>
      </c>
      <c r="X352">
        <f t="shared" si="301"/>
        <v>43894.93</v>
      </c>
      <c r="Y352">
        <f t="shared" si="302"/>
        <v>6270.7</v>
      </c>
      <c r="AA352">
        <v>-1</v>
      </c>
      <c r="AB352">
        <f t="shared" si="303"/>
        <v>28401.360000000001</v>
      </c>
      <c r="AC352">
        <f>ROUND(((ES352*4)),6)</f>
        <v>18.88</v>
      </c>
      <c r="AD352">
        <f>ROUND(((((ET352*4))-((EU352*4)))+AE352),6)</f>
        <v>12705.72</v>
      </c>
      <c r="AE352">
        <f>ROUND(((EU352*4)),6)</f>
        <v>8031.24</v>
      </c>
      <c r="AF352">
        <f>ROUND(((EV352*4)),6)</f>
        <v>15676.76</v>
      </c>
      <c r="AG352">
        <f t="shared" si="304"/>
        <v>0</v>
      </c>
      <c r="AH352">
        <f>((EW352*4))</f>
        <v>25.76</v>
      </c>
      <c r="AI352">
        <f>((EX352*4))</f>
        <v>0</v>
      </c>
      <c r="AJ352">
        <f t="shared" si="305"/>
        <v>0</v>
      </c>
      <c r="AK352">
        <v>7100.34</v>
      </c>
      <c r="AL352">
        <v>4.72</v>
      </c>
      <c r="AM352">
        <v>3176.43</v>
      </c>
      <c r="AN352">
        <v>2007.81</v>
      </c>
      <c r="AO352">
        <v>3919.19</v>
      </c>
      <c r="AP352">
        <v>0</v>
      </c>
      <c r="AQ352">
        <v>6.44</v>
      </c>
      <c r="AR352">
        <v>0</v>
      </c>
      <c r="AS352">
        <v>0</v>
      </c>
      <c r="AT352">
        <v>70</v>
      </c>
      <c r="AU352">
        <v>10</v>
      </c>
      <c r="AV352">
        <v>1</v>
      </c>
      <c r="AW352">
        <v>1</v>
      </c>
      <c r="AZ352">
        <v>1</v>
      </c>
      <c r="BA352">
        <v>1</v>
      </c>
      <c r="BB352">
        <v>1</v>
      </c>
      <c r="BC352">
        <v>1</v>
      </c>
      <c r="BD352" t="s">
        <v>3</v>
      </c>
      <c r="BE352" t="s">
        <v>3</v>
      </c>
      <c r="BF352" t="s">
        <v>3</v>
      </c>
      <c r="BG352" t="s">
        <v>3</v>
      </c>
      <c r="BH352">
        <v>0</v>
      </c>
      <c r="BI352">
        <v>4</v>
      </c>
      <c r="BJ352" t="s">
        <v>308</v>
      </c>
      <c r="BM352">
        <v>0</v>
      </c>
      <c r="BN352">
        <v>0</v>
      </c>
      <c r="BO352" t="s">
        <v>3</v>
      </c>
      <c r="BP352">
        <v>0</v>
      </c>
      <c r="BQ352">
        <v>1</v>
      </c>
      <c r="BR352">
        <v>0</v>
      </c>
      <c r="BS352">
        <v>1</v>
      </c>
      <c r="BT352">
        <v>1</v>
      </c>
      <c r="BU352">
        <v>1</v>
      </c>
      <c r="BV352">
        <v>1</v>
      </c>
      <c r="BW352">
        <v>1</v>
      </c>
      <c r="BX352">
        <v>1</v>
      </c>
      <c r="BY352" t="s">
        <v>3</v>
      </c>
      <c r="BZ352">
        <v>70</v>
      </c>
      <c r="CA352">
        <v>10</v>
      </c>
      <c r="CB352" t="s">
        <v>3</v>
      </c>
      <c r="CE352">
        <v>0</v>
      </c>
      <c r="CF352">
        <v>0</v>
      </c>
      <c r="CG352">
        <v>0</v>
      </c>
      <c r="CM352">
        <v>0</v>
      </c>
      <c r="CN352" t="s">
        <v>3</v>
      </c>
      <c r="CO352">
        <v>0</v>
      </c>
      <c r="CP352">
        <f t="shared" si="306"/>
        <v>113605.44</v>
      </c>
      <c r="CQ352">
        <f t="shared" si="307"/>
        <v>18.88</v>
      </c>
      <c r="CR352">
        <f>(((((ET352*4))*BB352-((EU352*4))*BS352)+AE352*BS352)*AV352)</f>
        <v>12705.72</v>
      </c>
      <c r="CS352">
        <f t="shared" si="308"/>
        <v>8031.24</v>
      </c>
      <c r="CT352">
        <f t="shared" si="309"/>
        <v>15676.76</v>
      </c>
      <c r="CU352">
        <f t="shared" si="310"/>
        <v>0</v>
      </c>
      <c r="CV352">
        <f t="shared" si="311"/>
        <v>25.76</v>
      </c>
      <c r="CW352">
        <f t="shared" si="312"/>
        <v>0</v>
      </c>
      <c r="CX352">
        <f t="shared" si="313"/>
        <v>0</v>
      </c>
      <c r="CY352">
        <f t="shared" si="314"/>
        <v>43894.928</v>
      </c>
      <c r="CZ352">
        <f t="shared" si="315"/>
        <v>6270.7040000000006</v>
      </c>
      <c r="DC352" t="s">
        <v>3</v>
      </c>
      <c r="DD352" t="s">
        <v>66</v>
      </c>
      <c r="DE352" t="s">
        <v>66</v>
      </c>
      <c r="DF352" t="s">
        <v>66</v>
      </c>
      <c r="DG352" t="s">
        <v>66</v>
      </c>
      <c r="DH352" t="s">
        <v>3</v>
      </c>
      <c r="DI352" t="s">
        <v>66</v>
      </c>
      <c r="DJ352" t="s">
        <v>66</v>
      </c>
      <c r="DK352" t="s">
        <v>3</v>
      </c>
      <c r="DL352" t="s">
        <v>3</v>
      </c>
      <c r="DM352" t="s">
        <v>3</v>
      </c>
      <c r="DN352">
        <v>0</v>
      </c>
      <c r="DO352">
        <v>0</v>
      </c>
      <c r="DP352">
        <v>1</v>
      </c>
      <c r="DQ352">
        <v>1</v>
      </c>
      <c r="DU352">
        <v>1013</v>
      </c>
      <c r="DV352" t="s">
        <v>245</v>
      </c>
      <c r="DW352" t="s">
        <v>245</v>
      </c>
      <c r="DX352">
        <v>1</v>
      </c>
      <c r="DZ352" t="s">
        <v>3</v>
      </c>
      <c r="EA352" t="s">
        <v>3</v>
      </c>
      <c r="EB352" t="s">
        <v>3</v>
      </c>
      <c r="EC352" t="s">
        <v>3</v>
      </c>
      <c r="EE352">
        <v>1441815344</v>
      </c>
      <c r="EF352">
        <v>1</v>
      </c>
      <c r="EG352" t="s">
        <v>21</v>
      </c>
      <c r="EH352">
        <v>0</v>
      </c>
      <c r="EI352" t="s">
        <v>3</v>
      </c>
      <c r="EJ352">
        <v>4</v>
      </c>
      <c r="EK352">
        <v>0</v>
      </c>
      <c r="EL352" t="s">
        <v>22</v>
      </c>
      <c r="EM352" t="s">
        <v>23</v>
      </c>
      <c r="EO352" t="s">
        <v>3</v>
      </c>
      <c r="EQ352">
        <v>1311744</v>
      </c>
      <c r="ER352">
        <v>7100.34</v>
      </c>
      <c r="ES352">
        <v>4.72</v>
      </c>
      <c r="ET352">
        <v>3176.43</v>
      </c>
      <c r="EU352">
        <v>2007.81</v>
      </c>
      <c r="EV352">
        <v>3919.19</v>
      </c>
      <c r="EW352">
        <v>6.44</v>
      </c>
      <c r="EX352">
        <v>0</v>
      </c>
      <c r="EY352">
        <v>0</v>
      </c>
      <c r="FQ352">
        <v>0</v>
      </c>
      <c r="FR352">
        <f t="shared" si="316"/>
        <v>0</v>
      </c>
      <c r="FS352">
        <v>0</v>
      </c>
      <c r="FX352">
        <v>70</v>
      </c>
      <c r="FY352">
        <v>10</v>
      </c>
      <c r="GA352" t="s">
        <v>3</v>
      </c>
      <c r="GD352">
        <v>0</v>
      </c>
      <c r="GF352">
        <v>438330013</v>
      </c>
      <c r="GG352">
        <v>2</v>
      </c>
      <c r="GH352">
        <v>1</v>
      </c>
      <c r="GI352">
        <v>-2</v>
      </c>
      <c r="GJ352">
        <v>0</v>
      </c>
      <c r="GK352">
        <f>ROUND(R352*(R12)/100,2)</f>
        <v>34694.959999999999</v>
      </c>
      <c r="GL352">
        <f t="shared" si="317"/>
        <v>0</v>
      </c>
      <c r="GM352">
        <f t="shared" si="318"/>
        <v>198466.03</v>
      </c>
      <c r="GN352">
        <f t="shared" si="319"/>
        <v>0</v>
      </c>
      <c r="GO352">
        <f t="shared" si="320"/>
        <v>0</v>
      </c>
      <c r="GP352">
        <f t="shared" si="321"/>
        <v>198466.03</v>
      </c>
      <c r="GR352">
        <v>0</v>
      </c>
      <c r="GS352">
        <v>3</v>
      </c>
      <c r="GT352">
        <v>0</v>
      </c>
      <c r="GU352" t="s">
        <v>3</v>
      </c>
      <c r="GV352">
        <f t="shared" si="322"/>
        <v>0</v>
      </c>
      <c r="GW352">
        <v>1</v>
      </c>
      <c r="GX352">
        <f t="shared" si="323"/>
        <v>0</v>
      </c>
      <c r="HA352">
        <v>0</v>
      </c>
      <c r="HB352">
        <v>0</v>
      </c>
      <c r="HC352">
        <f t="shared" si="324"/>
        <v>0</v>
      </c>
      <c r="HE352" t="s">
        <v>3</v>
      </c>
      <c r="HF352" t="s">
        <v>3</v>
      </c>
      <c r="HM352" t="s">
        <v>3</v>
      </c>
      <c r="HN352" t="s">
        <v>3</v>
      </c>
      <c r="HO352" t="s">
        <v>3</v>
      </c>
      <c r="HP352" t="s">
        <v>3</v>
      </c>
      <c r="HQ352" t="s">
        <v>3</v>
      </c>
      <c r="IK352">
        <v>0</v>
      </c>
    </row>
    <row r="353" spans="1:245" x14ac:dyDescent="0.2">
      <c r="A353">
        <v>17</v>
      </c>
      <c r="B353">
        <v>1</v>
      </c>
      <c r="C353">
        <f>ROW(SmtRes!A301)</f>
        <v>301</v>
      </c>
      <c r="D353">
        <f>ROW(EtalonRes!A461)</f>
        <v>461</v>
      </c>
      <c r="E353" t="s">
        <v>3</v>
      </c>
      <c r="F353" t="s">
        <v>335</v>
      </c>
      <c r="G353" t="s">
        <v>336</v>
      </c>
      <c r="H353" t="s">
        <v>245</v>
      </c>
      <c r="I353">
        <v>2</v>
      </c>
      <c r="J353">
        <v>0</v>
      </c>
      <c r="K353">
        <v>2</v>
      </c>
      <c r="O353">
        <f t="shared" si="292"/>
        <v>66447.58</v>
      </c>
      <c r="P353">
        <f t="shared" si="293"/>
        <v>1611.14</v>
      </c>
      <c r="Q353">
        <f t="shared" si="294"/>
        <v>0</v>
      </c>
      <c r="R353">
        <f t="shared" si="295"/>
        <v>0</v>
      </c>
      <c r="S353">
        <f t="shared" si="296"/>
        <v>64836.44</v>
      </c>
      <c r="T353">
        <f t="shared" si="297"/>
        <v>0</v>
      </c>
      <c r="U353">
        <f t="shared" si="298"/>
        <v>105</v>
      </c>
      <c r="V353">
        <f t="shared" si="299"/>
        <v>0</v>
      </c>
      <c r="W353">
        <f t="shared" si="300"/>
        <v>0</v>
      </c>
      <c r="X353">
        <f t="shared" si="301"/>
        <v>45385.51</v>
      </c>
      <c r="Y353">
        <f t="shared" si="302"/>
        <v>6483.64</v>
      </c>
      <c r="AA353">
        <v>-1</v>
      </c>
      <c r="AB353">
        <f t="shared" si="303"/>
        <v>33223.79</v>
      </c>
      <c r="AC353">
        <f>ROUND((ES353),6)</f>
        <v>805.57</v>
      </c>
      <c r="AD353">
        <f>ROUND((((ET353)-(EU353))+AE353),6)</f>
        <v>0</v>
      </c>
      <c r="AE353">
        <f>ROUND((EU353),6)</f>
        <v>0</v>
      </c>
      <c r="AF353">
        <f>ROUND((EV353),6)</f>
        <v>32418.22</v>
      </c>
      <c r="AG353">
        <f t="shared" si="304"/>
        <v>0</v>
      </c>
      <c r="AH353">
        <f>(EW353)</f>
        <v>52.5</v>
      </c>
      <c r="AI353">
        <f>(EX353)</f>
        <v>0</v>
      </c>
      <c r="AJ353">
        <f t="shared" si="305"/>
        <v>0</v>
      </c>
      <c r="AK353">
        <v>33223.79</v>
      </c>
      <c r="AL353">
        <v>805.57</v>
      </c>
      <c r="AM353">
        <v>0</v>
      </c>
      <c r="AN353">
        <v>0</v>
      </c>
      <c r="AO353">
        <v>32418.22</v>
      </c>
      <c r="AP353">
        <v>0</v>
      </c>
      <c r="AQ353">
        <v>52.5</v>
      </c>
      <c r="AR353">
        <v>0</v>
      </c>
      <c r="AS353">
        <v>0</v>
      </c>
      <c r="AT353">
        <v>70</v>
      </c>
      <c r="AU353">
        <v>10</v>
      </c>
      <c r="AV353">
        <v>1</v>
      </c>
      <c r="AW353">
        <v>1</v>
      </c>
      <c r="AZ353">
        <v>1</v>
      </c>
      <c r="BA353">
        <v>1</v>
      </c>
      <c r="BB353">
        <v>1</v>
      </c>
      <c r="BC353">
        <v>1</v>
      </c>
      <c r="BD353" t="s">
        <v>3</v>
      </c>
      <c r="BE353" t="s">
        <v>3</v>
      </c>
      <c r="BF353" t="s">
        <v>3</v>
      </c>
      <c r="BG353" t="s">
        <v>3</v>
      </c>
      <c r="BH353">
        <v>0</v>
      </c>
      <c r="BI353">
        <v>4</v>
      </c>
      <c r="BJ353" t="s">
        <v>337</v>
      </c>
      <c r="BM353">
        <v>0</v>
      </c>
      <c r="BN353">
        <v>0</v>
      </c>
      <c r="BO353" t="s">
        <v>3</v>
      </c>
      <c r="BP353">
        <v>0</v>
      </c>
      <c r="BQ353">
        <v>1</v>
      </c>
      <c r="BR353">
        <v>0</v>
      </c>
      <c r="BS353">
        <v>1</v>
      </c>
      <c r="BT353">
        <v>1</v>
      </c>
      <c r="BU353">
        <v>1</v>
      </c>
      <c r="BV353">
        <v>1</v>
      </c>
      <c r="BW353">
        <v>1</v>
      </c>
      <c r="BX353">
        <v>1</v>
      </c>
      <c r="BY353" t="s">
        <v>3</v>
      </c>
      <c r="BZ353">
        <v>70</v>
      </c>
      <c r="CA353">
        <v>10</v>
      </c>
      <c r="CB353" t="s">
        <v>3</v>
      </c>
      <c r="CE353">
        <v>0</v>
      </c>
      <c r="CF353">
        <v>0</v>
      </c>
      <c r="CG353">
        <v>0</v>
      </c>
      <c r="CM353">
        <v>0</v>
      </c>
      <c r="CN353" t="s">
        <v>3</v>
      </c>
      <c r="CO353">
        <v>0</v>
      </c>
      <c r="CP353">
        <f t="shared" si="306"/>
        <v>66447.58</v>
      </c>
      <c r="CQ353">
        <f t="shared" si="307"/>
        <v>805.57</v>
      </c>
      <c r="CR353">
        <f>((((ET353)*BB353-(EU353)*BS353)+AE353*BS353)*AV353)</f>
        <v>0</v>
      </c>
      <c r="CS353">
        <f t="shared" si="308"/>
        <v>0</v>
      </c>
      <c r="CT353">
        <f t="shared" si="309"/>
        <v>32418.22</v>
      </c>
      <c r="CU353">
        <f t="shared" si="310"/>
        <v>0</v>
      </c>
      <c r="CV353">
        <f t="shared" si="311"/>
        <v>52.5</v>
      </c>
      <c r="CW353">
        <f t="shared" si="312"/>
        <v>0</v>
      </c>
      <c r="CX353">
        <f t="shared" si="313"/>
        <v>0</v>
      </c>
      <c r="CY353">
        <f t="shared" si="314"/>
        <v>45385.508000000002</v>
      </c>
      <c r="CZ353">
        <f t="shared" si="315"/>
        <v>6483.6440000000002</v>
      </c>
      <c r="DC353" t="s">
        <v>3</v>
      </c>
      <c r="DD353" t="s">
        <v>3</v>
      </c>
      <c r="DE353" t="s">
        <v>3</v>
      </c>
      <c r="DF353" t="s">
        <v>3</v>
      </c>
      <c r="DG353" t="s">
        <v>3</v>
      </c>
      <c r="DH353" t="s">
        <v>3</v>
      </c>
      <c r="DI353" t="s">
        <v>3</v>
      </c>
      <c r="DJ353" t="s">
        <v>3</v>
      </c>
      <c r="DK353" t="s">
        <v>3</v>
      </c>
      <c r="DL353" t="s">
        <v>3</v>
      </c>
      <c r="DM353" t="s">
        <v>3</v>
      </c>
      <c r="DN353">
        <v>0</v>
      </c>
      <c r="DO353">
        <v>0</v>
      </c>
      <c r="DP353">
        <v>1</v>
      </c>
      <c r="DQ353">
        <v>1</v>
      </c>
      <c r="DU353">
        <v>1013</v>
      </c>
      <c r="DV353" t="s">
        <v>245</v>
      </c>
      <c r="DW353" t="s">
        <v>245</v>
      </c>
      <c r="DX353">
        <v>1</v>
      </c>
      <c r="DZ353" t="s">
        <v>3</v>
      </c>
      <c r="EA353" t="s">
        <v>3</v>
      </c>
      <c r="EB353" t="s">
        <v>3</v>
      </c>
      <c r="EC353" t="s">
        <v>3</v>
      </c>
      <c r="EE353">
        <v>1441815344</v>
      </c>
      <c r="EF353">
        <v>1</v>
      </c>
      <c r="EG353" t="s">
        <v>21</v>
      </c>
      <c r="EH353">
        <v>0</v>
      </c>
      <c r="EI353" t="s">
        <v>3</v>
      </c>
      <c r="EJ353">
        <v>4</v>
      </c>
      <c r="EK353">
        <v>0</v>
      </c>
      <c r="EL353" t="s">
        <v>22</v>
      </c>
      <c r="EM353" t="s">
        <v>23</v>
      </c>
      <c r="EO353" t="s">
        <v>3</v>
      </c>
      <c r="EQ353">
        <v>1024</v>
      </c>
      <c r="ER353">
        <v>33223.79</v>
      </c>
      <c r="ES353">
        <v>805.57</v>
      </c>
      <c r="ET353">
        <v>0</v>
      </c>
      <c r="EU353">
        <v>0</v>
      </c>
      <c r="EV353">
        <v>32418.22</v>
      </c>
      <c r="EW353">
        <v>52.5</v>
      </c>
      <c r="EX353">
        <v>0</v>
      </c>
      <c r="EY353">
        <v>0</v>
      </c>
      <c r="FQ353">
        <v>0</v>
      </c>
      <c r="FR353">
        <f t="shared" si="316"/>
        <v>0</v>
      </c>
      <c r="FS353">
        <v>0</v>
      </c>
      <c r="FX353">
        <v>70</v>
      </c>
      <c r="FY353">
        <v>10</v>
      </c>
      <c r="GA353" t="s">
        <v>3</v>
      </c>
      <c r="GD353">
        <v>0</v>
      </c>
      <c r="GF353">
        <v>-89316257</v>
      </c>
      <c r="GG353">
        <v>2</v>
      </c>
      <c r="GH353">
        <v>1</v>
      </c>
      <c r="GI353">
        <v>-2</v>
      </c>
      <c r="GJ353">
        <v>0</v>
      </c>
      <c r="GK353">
        <f>ROUND(R353*(R12)/100,2)</f>
        <v>0</v>
      </c>
      <c r="GL353">
        <f t="shared" si="317"/>
        <v>0</v>
      </c>
      <c r="GM353">
        <f t="shared" si="318"/>
        <v>118316.73</v>
      </c>
      <c r="GN353">
        <f t="shared" si="319"/>
        <v>0</v>
      </c>
      <c r="GO353">
        <f t="shared" si="320"/>
        <v>0</v>
      </c>
      <c r="GP353">
        <f t="shared" si="321"/>
        <v>118316.73</v>
      </c>
      <c r="GR353">
        <v>0</v>
      </c>
      <c r="GS353">
        <v>3</v>
      </c>
      <c r="GT353">
        <v>0</v>
      </c>
      <c r="GU353" t="s">
        <v>3</v>
      </c>
      <c r="GV353">
        <f t="shared" si="322"/>
        <v>0</v>
      </c>
      <c r="GW353">
        <v>1</v>
      </c>
      <c r="GX353">
        <f t="shared" si="323"/>
        <v>0</v>
      </c>
      <c r="HA353">
        <v>0</v>
      </c>
      <c r="HB353">
        <v>0</v>
      </c>
      <c r="HC353">
        <f t="shared" si="324"/>
        <v>0</v>
      </c>
      <c r="HE353" t="s">
        <v>3</v>
      </c>
      <c r="HF353" t="s">
        <v>3</v>
      </c>
      <c r="HM353" t="s">
        <v>3</v>
      </c>
      <c r="HN353" t="s">
        <v>3</v>
      </c>
      <c r="HO353" t="s">
        <v>3</v>
      </c>
      <c r="HP353" t="s">
        <v>3</v>
      </c>
      <c r="HQ353" t="s">
        <v>3</v>
      </c>
      <c r="IK353">
        <v>0</v>
      </c>
    </row>
    <row r="354" spans="1:245" x14ac:dyDescent="0.2">
      <c r="A354">
        <v>17</v>
      </c>
      <c r="B354">
        <v>1</v>
      </c>
      <c r="C354">
        <f>ROW(SmtRes!A304)</f>
        <v>304</v>
      </c>
      <c r="D354">
        <f>ROW(EtalonRes!A463)</f>
        <v>463</v>
      </c>
      <c r="E354" t="s">
        <v>338</v>
      </c>
      <c r="F354" t="s">
        <v>264</v>
      </c>
      <c r="G354" t="s">
        <v>265</v>
      </c>
      <c r="H354" t="s">
        <v>245</v>
      </c>
      <c r="I354">
        <v>2</v>
      </c>
      <c r="J354">
        <v>0</v>
      </c>
      <c r="K354">
        <v>2</v>
      </c>
      <c r="O354">
        <f t="shared" si="292"/>
        <v>7379.48</v>
      </c>
      <c r="P354">
        <f t="shared" si="293"/>
        <v>0.52</v>
      </c>
      <c r="Q354">
        <f t="shared" si="294"/>
        <v>0</v>
      </c>
      <c r="R354">
        <f t="shared" si="295"/>
        <v>0</v>
      </c>
      <c r="S354">
        <f t="shared" si="296"/>
        <v>7378.96</v>
      </c>
      <c r="T354">
        <f t="shared" si="297"/>
        <v>0</v>
      </c>
      <c r="U354">
        <f t="shared" si="298"/>
        <v>11.12</v>
      </c>
      <c r="V354">
        <f t="shared" si="299"/>
        <v>0</v>
      </c>
      <c r="W354">
        <f t="shared" si="300"/>
        <v>0</v>
      </c>
      <c r="X354">
        <f t="shared" si="301"/>
        <v>5165.2700000000004</v>
      </c>
      <c r="Y354">
        <f t="shared" si="302"/>
        <v>737.9</v>
      </c>
      <c r="AA354">
        <v>1473070128</v>
      </c>
      <c r="AB354">
        <f t="shared" si="303"/>
        <v>3689.74</v>
      </c>
      <c r="AC354">
        <f>ROUND(((ES354*2)),6)</f>
        <v>0.26</v>
      </c>
      <c r="AD354">
        <f>ROUND(((((ET354*2))-((EU354*2)))+AE354),6)</f>
        <v>0</v>
      </c>
      <c r="AE354">
        <f>ROUND(((EU354*2)),6)</f>
        <v>0</v>
      </c>
      <c r="AF354">
        <f>ROUND(((EV354*2)),6)</f>
        <v>3689.48</v>
      </c>
      <c r="AG354">
        <f t="shared" si="304"/>
        <v>0</v>
      </c>
      <c r="AH354">
        <f>((EW354*2))</f>
        <v>5.56</v>
      </c>
      <c r="AI354">
        <f>((EX354*2))</f>
        <v>0</v>
      </c>
      <c r="AJ354">
        <f t="shared" si="305"/>
        <v>0</v>
      </c>
      <c r="AK354">
        <v>1844.87</v>
      </c>
      <c r="AL354">
        <v>0.13</v>
      </c>
      <c r="AM354">
        <v>0</v>
      </c>
      <c r="AN354">
        <v>0</v>
      </c>
      <c r="AO354">
        <v>1844.74</v>
      </c>
      <c r="AP354">
        <v>0</v>
      </c>
      <c r="AQ354">
        <v>2.78</v>
      </c>
      <c r="AR354">
        <v>0</v>
      </c>
      <c r="AS354">
        <v>0</v>
      </c>
      <c r="AT354">
        <v>70</v>
      </c>
      <c r="AU354">
        <v>10</v>
      </c>
      <c r="AV354">
        <v>1</v>
      </c>
      <c r="AW354">
        <v>1</v>
      </c>
      <c r="AZ354">
        <v>1</v>
      </c>
      <c r="BA354">
        <v>1</v>
      </c>
      <c r="BB354">
        <v>1</v>
      </c>
      <c r="BC354">
        <v>1</v>
      </c>
      <c r="BD354" t="s">
        <v>3</v>
      </c>
      <c r="BE354" t="s">
        <v>3</v>
      </c>
      <c r="BF354" t="s">
        <v>3</v>
      </c>
      <c r="BG354" t="s">
        <v>3</v>
      </c>
      <c r="BH354">
        <v>0</v>
      </c>
      <c r="BI354">
        <v>4</v>
      </c>
      <c r="BJ354" t="s">
        <v>266</v>
      </c>
      <c r="BM354">
        <v>0</v>
      </c>
      <c r="BN354">
        <v>0</v>
      </c>
      <c r="BO354" t="s">
        <v>3</v>
      </c>
      <c r="BP354">
        <v>0</v>
      </c>
      <c r="BQ354">
        <v>1</v>
      </c>
      <c r="BR354">
        <v>0</v>
      </c>
      <c r="BS354">
        <v>1</v>
      </c>
      <c r="BT354">
        <v>1</v>
      </c>
      <c r="BU354">
        <v>1</v>
      </c>
      <c r="BV354">
        <v>1</v>
      </c>
      <c r="BW354">
        <v>1</v>
      </c>
      <c r="BX354">
        <v>1</v>
      </c>
      <c r="BY354" t="s">
        <v>3</v>
      </c>
      <c r="BZ354">
        <v>70</v>
      </c>
      <c r="CA354">
        <v>10</v>
      </c>
      <c r="CB354" t="s">
        <v>3</v>
      </c>
      <c r="CE354">
        <v>0</v>
      </c>
      <c r="CF354">
        <v>0</v>
      </c>
      <c r="CG354">
        <v>0</v>
      </c>
      <c r="CM354">
        <v>0</v>
      </c>
      <c r="CN354" t="s">
        <v>3</v>
      </c>
      <c r="CO354">
        <v>0</v>
      </c>
      <c r="CP354">
        <f t="shared" si="306"/>
        <v>7379.4800000000005</v>
      </c>
      <c r="CQ354">
        <f t="shared" si="307"/>
        <v>0.26</v>
      </c>
      <c r="CR354">
        <f>(((((ET354*2))*BB354-((EU354*2))*BS354)+AE354*BS354)*AV354)</f>
        <v>0</v>
      </c>
      <c r="CS354">
        <f t="shared" si="308"/>
        <v>0</v>
      </c>
      <c r="CT354">
        <f t="shared" si="309"/>
        <v>3689.48</v>
      </c>
      <c r="CU354">
        <f t="shared" si="310"/>
        <v>0</v>
      </c>
      <c r="CV354">
        <f t="shared" si="311"/>
        <v>5.56</v>
      </c>
      <c r="CW354">
        <f t="shared" si="312"/>
        <v>0</v>
      </c>
      <c r="CX354">
        <f t="shared" si="313"/>
        <v>0</v>
      </c>
      <c r="CY354">
        <f t="shared" si="314"/>
        <v>5165.2719999999999</v>
      </c>
      <c r="CZ354">
        <f t="shared" si="315"/>
        <v>737.89600000000007</v>
      </c>
      <c r="DC354" t="s">
        <v>3</v>
      </c>
      <c r="DD354" t="s">
        <v>154</v>
      </c>
      <c r="DE354" t="s">
        <v>154</v>
      </c>
      <c r="DF354" t="s">
        <v>154</v>
      </c>
      <c r="DG354" t="s">
        <v>154</v>
      </c>
      <c r="DH354" t="s">
        <v>3</v>
      </c>
      <c r="DI354" t="s">
        <v>154</v>
      </c>
      <c r="DJ354" t="s">
        <v>154</v>
      </c>
      <c r="DK354" t="s">
        <v>3</v>
      </c>
      <c r="DL354" t="s">
        <v>3</v>
      </c>
      <c r="DM354" t="s">
        <v>3</v>
      </c>
      <c r="DN354">
        <v>0</v>
      </c>
      <c r="DO354">
        <v>0</v>
      </c>
      <c r="DP354">
        <v>1</v>
      </c>
      <c r="DQ354">
        <v>1</v>
      </c>
      <c r="DU354">
        <v>1013</v>
      </c>
      <c r="DV354" t="s">
        <v>245</v>
      </c>
      <c r="DW354" t="s">
        <v>245</v>
      </c>
      <c r="DX354">
        <v>1</v>
      </c>
      <c r="DZ354" t="s">
        <v>3</v>
      </c>
      <c r="EA354" t="s">
        <v>3</v>
      </c>
      <c r="EB354" t="s">
        <v>3</v>
      </c>
      <c r="EC354" t="s">
        <v>3</v>
      </c>
      <c r="EE354">
        <v>1441815344</v>
      </c>
      <c r="EF354">
        <v>1</v>
      </c>
      <c r="EG354" t="s">
        <v>21</v>
      </c>
      <c r="EH354">
        <v>0</v>
      </c>
      <c r="EI354" t="s">
        <v>3</v>
      </c>
      <c r="EJ354">
        <v>4</v>
      </c>
      <c r="EK354">
        <v>0</v>
      </c>
      <c r="EL354" t="s">
        <v>22</v>
      </c>
      <c r="EM354" t="s">
        <v>23</v>
      </c>
      <c r="EO354" t="s">
        <v>3</v>
      </c>
      <c r="EQ354">
        <v>0</v>
      </c>
      <c r="ER354">
        <v>1844.87</v>
      </c>
      <c r="ES354">
        <v>0.13</v>
      </c>
      <c r="ET354">
        <v>0</v>
      </c>
      <c r="EU354">
        <v>0</v>
      </c>
      <c r="EV354">
        <v>1844.74</v>
      </c>
      <c r="EW354">
        <v>2.78</v>
      </c>
      <c r="EX354">
        <v>0</v>
      </c>
      <c r="EY354">
        <v>0</v>
      </c>
      <c r="FQ354">
        <v>0</v>
      </c>
      <c r="FR354">
        <f t="shared" si="316"/>
        <v>0</v>
      </c>
      <c r="FS354">
        <v>0</v>
      </c>
      <c r="FX354">
        <v>70</v>
      </c>
      <c r="FY354">
        <v>10</v>
      </c>
      <c r="GA354" t="s">
        <v>3</v>
      </c>
      <c r="GD354">
        <v>0</v>
      </c>
      <c r="GF354">
        <v>-1375426856</v>
      </c>
      <c r="GG354">
        <v>2</v>
      </c>
      <c r="GH354">
        <v>1</v>
      </c>
      <c r="GI354">
        <v>-2</v>
      </c>
      <c r="GJ354">
        <v>0</v>
      </c>
      <c r="GK354">
        <f>ROUND(R354*(R12)/100,2)</f>
        <v>0</v>
      </c>
      <c r="GL354">
        <f t="shared" si="317"/>
        <v>0</v>
      </c>
      <c r="GM354">
        <f t="shared" si="318"/>
        <v>13282.65</v>
      </c>
      <c r="GN354">
        <f t="shared" si="319"/>
        <v>0</v>
      </c>
      <c r="GO354">
        <f t="shared" si="320"/>
        <v>0</v>
      </c>
      <c r="GP354">
        <f t="shared" si="321"/>
        <v>13282.65</v>
      </c>
      <c r="GR354">
        <v>0</v>
      </c>
      <c r="GS354">
        <v>3</v>
      </c>
      <c r="GT354">
        <v>0</v>
      </c>
      <c r="GU354" t="s">
        <v>3</v>
      </c>
      <c r="GV354">
        <f t="shared" si="322"/>
        <v>0</v>
      </c>
      <c r="GW354">
        <v>1</v>
      </c>
      <c r="GX354">
        <f t="shared" si="323"/>
        <v>0</v>
      </c>
      <c r="HA354">
        <v>0</v>
      </c>
      <c r="HB354">
        <v>0</v>
      </c>
      <c r="HC354">
        <f t="shared" si="324"/>
        <v>0</v>
      </c>
      <c r="HE354" t="s">
        <v>3</v>
      </c>
      <c r="HF354" t="s">
        <v>3</v>
      </c>
      <c r="HM354" t="s">
        <v>3</v>
      </c>
      <c r="HN354" t="s">
        <v>3</v>
      </c>
      <c r="HO354" t="s">
        <v>3</v>
      </c>
      <c r="HP354" t="s">
        <v>3</v>
      </c>
      <c r="HQ354" t="s">
        <v>3</v>
      </c>
      <c r="IK354">
        <v>0</v>
      </c>
    </row>
    <row r="355" spans="1:245" x14ac:dyDescent="0.2">
      <c r="A355">
        <v>17</v>
      </c>
      <c r="B355">
        <v>1</v>
      </c>
      <c r="D355">
        <f>ROW(EtalonRes!A465)</f>
        <v>465</v>
      </c>
      <c r="E355" t="s">
        <v>3</v>
      </c>
      <c r="F355" t="s">
        <v>267</v>
      </c>
      <c r="G355" t="s">
        <v>268</v>
      </c>
      <c r="H355" t="s">
        <v>245</v>
      </c>
      <c r="I355">
        <v>2</v>
      </c>
      <c r="J355">
        <v>0</v>
      </c>
      <c r="K355">
        <v>2</v>
      </c>
      <c r="O355">
        <f t="shared" si="292"/>
        <v>3981.96</v>
      </c>
      <c r="P355">
        <f t="shared" si="293"/>
        <v>0.52</v>
      </c>
      <c r="Q355">
        <f t="shared" si="294"/>
        <v>0</v>
      </c>
      <c r="R355">
        <f t="shared" si="295"/>
        <v>0</v>
      </c>
      <c r="S355">
        <f t="shared" si="296"/>
        <v>3981.44</v>
      </c>
      <c r="T355">
        <f t="shared" si="297"/>
        <v>0</v>
      </c>
      <c r="U355">
        <f t="shared" si="298"/>
        <v>6</v>
      </c>
      <c r="V355">
        <f t="shared" si="299"/>
        <v>0</v>
      </c>
      <c r="W355">
        <f t="shared" si="300"/>
        <v>0</v>
      </c>
      <c r="X355">
        <f t="shared" si="301"/>
        <v>2787.01</v>
      </c>
      <c r="Y355">
        <f t="shared" si="302"/>
        <v>398.14</v>
      </c>
      <c r="AA355">
        <v>-1</v>
      </c>
      <c r="AB355">
        <f t="shared" si="303"/>
        <v>1990.98</v>
      </c>
      <c r="AC355">
        <f>ROUND(((ES355*2)),6)</f>
        <v>0.26</v>
      </c>
      <c r="AD355">
        <f>ROUND(((((ET355*2))-((EU355*2)))+AE355),6)</f>
        <v>0</v>
      </c>
      <c r="AE355">
        <f>ROUND(((EU355*2)),6)</f>
        <v>0</v>
      </c>
      <c r="AF355">
        <f>ROUND(((EV355*2)),6)</f>
        <v>1990.72</v>
      </c>
      <c r="AG355">
        <f t="shared" si="304"/>
        <v>0</v>
      </c>
      <c r="AH355">
        <f>((EW355*2))</f>
        <v>3</v>
      </c>
      <c r="AI355">
        <f>((EX355*2))</f>
        <v>0</v>
      </c>
      <c r="AJ355">
        <f t="shared" si="305"/>
        <v>0</v>
      </c>
      <c r="AK355">
        <v>995.49</v>
      </c>
      <c r="AL355">
        <v>0.13</v>
      </c>
      <c r="AM355">
        <v>0</v>
      </c>
      <c r="AN355">
        <v>0</v>
      </c>
      <c r="AO355">
        <v>995.36</v>
      </c>
      <c r="AP355">
        <v>0</v>
      </c>
      <c r="AQ355">
        <v>1.5</v>
      </c>
      <c r="AR355">
        <v>0</v>
      </c>
      <c r="AS355">
        <v>0</v>
      </c>
      <c r="AT355">
        <v>70</v>
      </c>
      <c r="AU355">
        <v>10</v>
      </c>
      <c r="AV355">
        <v>1</v>
      </c>
      <c r="AW355">
        <v>1</v>
      </c>
      <c r="AZ355">
        <v>1</v>
      </c>
      <c r="BA355">
        <v>1</v>
      </c>
      <c r="BB355">
        <v>1</v>
      </c>
      <c r="BC355">
        <v>1</v>
      </c>
      <c r="BD355" t="s">
        <v>3</v>
      </c>
      <c r="BE355" t="s">
        <v>3</v>
      </c>
      <c r="BF355" t="s">
        <v>3</v>
      </c>
      <c r="BG355" t="s">
        <v>3</v>
      </c>
      <c r="BH355">
        <v>0</v>
      </c>
      <c r="BI355">
        <v>4</v>
      </c>
      <c r="BJ355" t="s">
        <v>269</v>
      </c>
      <c r="BM355">
        <v>0</v>
      </c>
      <c r="BN355">
        <v>0</v>
      </c>
      <c r="BO355" t="s">
        <v>3</v>
      </c>
      <c r="BP355">
        <v>0</v>
      </c>
      <c r="BQ355">
        <v>1</v>
      </c>
      <c r="BR355">
        <v>0</v>
      </c>
      <c r="BS355">
        <v>1</v>
      </c>
      <c r="BT355">
        <v>1</v>
      </c>
      <c r="BU355">
        <v>1</v>
      </c>
      <c r="BV355">
        <v>1</v>
      </c>
      <c r="BW355">
        <v>1</v>
      </c>
      <c r="BX355">
        <v>1</v>
      </c>
      <c r="BY355" t="s">
        <v>3</v>
      </c>
      <c r="BZ355">
        <v>70</v>
      </c>
      <c r="CA355">
        <v>10</v>
      </c>
      <c r="CB355" t="s">
        <v>3</v>
      </c>
      <c r="CE355">
        <v>0</v>
      </c>
      <c r="CF355">
        <v>0</v>
      </c>
      <c r="CG355">
        <v>0</v>
      </c>
      <c r="CM355">
        <v>0</v>
      </c>
      <c r="CN355" t="s">
        <v>3</v>
      </c>
      <c r="CO355">
        <v>0</v>
      </c>
      <c r="CP355">
        <f t="shared" si="306"/>
        <v>3981.96</v>
      </c>
      <c r="CQ355">
        <f t="shared" si="307"/>
        <v>0.26</v>
      </c>
      <c r="CR355">
        <f>(((((ET355*2))*BB355-((EU355*2))*BS355)+AE355*BS355)*AV355)</f>
        <v>0</v>
      </c>
      <c r="CS355">
        <f t="shared" si="308"/>
        <v>0</v>
      </c>
      <c r="CT355">
        <f t="shared" si="309"/>
        <v>1990.72</v>
      </c>
      <c r="CU355">
        <f t="shared" si="310"/>
        <v>0</v>
      </c>
      <c r="CV355">
        <f t="shared" si="311"/>
        <v>3</v>
      </c>
      <c r="CW355">
        <f t="shared" si="312"/>
        <v>0</v>
      </c>
      <c r="CX355">
        <f t="shared" si="313"/>
        <v>0</v>
      </c>
      <c r="CY355">
        <f t="shared" si="314"/>
        <v>2787.0079999999998</v>
      </c>
      <c r="CZ355">
        <f t="shared" si="315"/>
        <v>398.14400000000001</v>
      </c>
      <c r="DC355" t="s">
        <v>3</v>
      </c>
      <c r="DD355" t="s">
        <v>154</v>
      </c>
      <c r="DE355" t="s">
        <v>154</v>
      </c>
      <c r="DF355" t="s">
        <v>154</v>
      </c>
      <c r="DG355" t="s">
        <v>154</v>
      </c>
      <c r="DH355" t="s">
        <v>3</v>
      </c>
      <c r="DI355" t="s">
        <v>154</v>
      </c>
      <c r="DJ355" t="s">
        <v>154</v>
      </c>
      <c r="DK355" t="s">
        <v>3</v>
      </c>
      <c r="DL355" t="s">
        <v>3</v>
      </c>
      <c r="DM355" t="s">
        <v>3</v>
      </c>
      <c r="DN355">
        <v>0</v>
      </c>
      <c r="DO355">
        <v>0</v>
      </c>
      <c r="DP355">
        <v>1</v>
      </c>
      <c r="DQ355">
        <v>1</v>
      </c>
      <c r="DU355">
        <v>1013</v>
      </c>
      <c r="DV355" t="s">
        <v>245</v>
      </c>
      <c r="DW355" t="s">
        <v>245</v>
      </c>
      <c r="DX355">
        <v>1</v>
      </c>
      <c r="DZ355" t="s">
        <v>3</v>
      </c>
      <c r="EA355" t="s">
        <v>3</v>
      </c>
      <c r="EB355" t="s">
        <v>3</v>
      </c>
      <c r="EC355" t="s">
        <v>3</v>
      </c>
      <c r="EE355">
        <v>1441815344</v>
      </c>
      <c r="EF355">
        <v>1</v>
      </c>
      <c r="EG355" t="s">
        <v>21</v>
      </c>
      <c r="EH355">
        <v>0</v>
      </c>
      <c r="EI355" t="s">
        <v>3</v>
      </c>
      <c r="EJ355">
        <v>4</v>
      </c>
      <c r="EK355">
        <v>0</v>
      </c>
      <c r="EL355" t="s">
        <v>22</v>
      </c>
      <c r="EM355" t="s">
        <v>23</v>
      </c>
      <c r="EO355" t="s">
        <v>3</v>
      </c>
      <c r="EQ355">
        <v>1024</v>
      </c>
      <c r="ER355">
        <v>995.49</v>
      </c>
      <c r="ES355">
        <v>0.13</v>
      </c>
      <c r="ET355">
        <v>0</v>
      </c>
      <c r="EU355">
        <v>0</v>
      </c>
      <c r="EV355">
        <v>995.36</v>
      </c>
      <c r="EW355">
        <v>1.5</v>
      </c>
      <c r="EX355">
        <v>0</v>
      </c>
      <c r="EY355">
        <v>0</v>
      </c>
      <c r="FQ355">
        <v>0</v>
      </c>
      <c r="FR355">
        <f t="shared" si="316"/>
        <v>0</v>
      </c>
      <c r="FS355">
        <v>0</v>
      </c>
      <c r="FX355">
        <v>70</v>
      </c>
      <c r="FY355">
        <v>10</v>
      </c>
      <c r="GA355" t="s">
        <v>3</v>
      </c>
      <c r="GD355">
        <v>0</v>
      </c>
      <c r="GF355">
        <v>1316401234</v>
      </c>
      <c r="GG355">
        <v>2</v>
      </c>
      <c r="GH355">
        <v>1</v>
      </c>
      <c r="GI355">
        <v>-2</v>
      </c>
      <c r="GJ355">
        <v>0</v>
      </c>
      <c r="GK355">
        <f>ROUND(R355*(R12)/100,2)</f>
        <v>0</v>
      </c>
      <c r="GL355">
        <f t="shared" si="317"/>
        <v>0</v>
      </c>
      <c r="GM355">
        <f t="shared" si="318"/>
        <v>7167.11</v>
      </c>
      <c r="GN355">
        <f t="shared" si="319"/>
        <v>0</v>
      </c>
      <c r="GO355">
        <f t="shared" si="320"/>
        <v>0</v>
      </c>
      <c r="GP355">
        <f t="shared" si="321"/>
        <v>7167.11</v>
      </c>
      <c r="GR355">
        <v>0</v>
      </c>
      <c r="GS355">
        <v>3</v>
      </c>
      <c r="GT355">
        <v>0</v>
      </c>
      <c r="GU355" t="s">
        <v>3</v>
      </c>
      <c r="GV355">
        <f t="shared" si="322"/>
        <v>0</v>
      </c>
      <c r="GW355">
        <v>1</v>
      </c>
      <c r="GX355">
        <f t="shared" si="323"/>
        <v>0</v>
      </c>
      <c r="HA355">
        <v>0</v>
      </c>
      <c r="HB355">
        <v>0</v>
      </c>
      <c r="HC355">
        <f t="shared" si="324"/>
        <v>0</v>
      </c>
      <c r="HE355" t="s">
        <v>3</v>
      </c>
      <c r="HF355" t="s">
        <v>3</v>
      </c>
      <c r="HM355" t="s">
        <v>3</v>
      </c>
      <c r="HN355" t="s">
        <v>3</v>
      </c>
      <c r="HO355" t="s">
        <v>3</v>
      </c>
      <c r="HP355" t="s">
        <v>3</v>
      </c>
      <c r="HQ355" t="s">
        <v>3</v>
      </c>
      <c r="IK355">
        <v>0</v>
      </c>
    </row>
    <row r="356" spans="1:245" x14ac:dyDescent="0.2">
      <c r="A356">
        <v>17</v>
      </c>
      <c r="B356">
        <v>1</v>
      </c>
      <c r="D356">
        <f>ROW(EtalonRes!A469)</f>
        <v>469</v>
      </c>
      <c r="E356" t="s">
        <v>3</v>
      </c>
      <c r="F356" t="s">
        <v>270</v>
      </c>
      <c r="G356" t="s">
        <v>271</v>
      </c>
      <c r="H356" t="s">
        <v>245</v>
      </c>
      <c r="I356">
        <v>2</v>
      </c>
      <c r="J356">
        <v>0</v>
      </c>
      <c r="K356">
        <v>2</v>
      </c>
      <c r="O356">
        <f t="shared" si="292"/>
        <v>66551.679999999993</v>
      </c>
      <c r="P356">
        <f t="shared" si="293"/>
        <v>45.36</v>
      </c>
      <c r="Q356">
        <f t="shared" si="294"/>
        <v>29719.119999999999</v>
      </c>
      <c r="R356">
        <f t="shared" si="295"/>
        <v>18708.16</v>
      </c>
      <c r="S356">
        <f t="shared" si="296"/>
        <v>36787.199999999997</v>
      </c>
      <c r="T356">
        <f t="shared" si="297"/>
        <v>0</v>
      </c>
      <c r="U356">
        <f t="shared" si="298"/>
        <v>60.48</v>
      </c>
      <c r="V356">
        <f t="shared" si="299"/>
        <v>0</v>
      </c>
      <c r="W356">
        <f t="shared" si="300"/>
        <v>0</v>
      </c>
      <c r="X356">
        <f t="shared" si="301"/>
        <v>25751.040000000001</v>
      </c>
      <c r="Y356">
        <f t="shared" si="302"/>
        <v>3678.72</v>
      </c>
      <c r="AA356">
        <v>-1</v>
      </c>
      <c r="AB356">
        <f t="shared" si="303"/>
        <v>33275.839999999997</v>
      </c>
      <c r="AC356">
        <f>ROUND(((ES356*4)),6)</f>
        <v>22.68</v>
      </c>
      <c r="AD356">
        <f>ROUND(((((ET356*4))-((EU356*4)))+AE356),6)</f>
        <v>14859.56</v>
      </c>
      <c r="AE356">
        <f>ROUND(((EU356*4)),6)</f>
        <v>9354.08</v>
      </c>
      <c r="AF356">
        <f>ROUND(((EV356*4)),6)</f>
        <v>18393.599999999999</v>
      </c>
      <c r="AG356">
        <f t="shared" si="304"/>
        <v>0</v>
      </c>
      <c r="AH356">
        <f>((EW356*4))</f>
        <v>30.24</v>
      </c>
      <c r="AI356">
        <f>((EX356*4))</f>
        <v>0</v>
      </c>
      <c r="AJ356">
        <f t="shared" si="305"/>
        <v>0</v>
      </c>
      <c r="AK356">
        <v>8318.9599999999991</v>
      </c>
      <c r="AL356">
        <v>5.67</v>
      </c>
      <c r="AM356">
        <v>3714.89</v>
      </c>
      <c r="AN356">
        <v>2338.52</v>
      </c>
      <c r="AO356">
        <v>4598.3999999999996</v>
      </c>
      <c r="AP356">
        <v>0</v>
      </c>
      <c r="AQ356">
        <v>7.56</v>
      </c>
      <c r="AR356">
        <v>0</v>
      </c>
      <c r="AS356">
        <v>0</v>
      </c>
      <c r="AT356">
        <v>70</v>
      </c>
      <c r="AU356">
        <v>10</v>
      </c>
      <c r="AV356">
        <v>1</v>
      </c>
      <c r="AW356">
        <v>1</v>
      </c>
      <c r="AZ356">
        <v>1</v>
      </c>
      <c r="BA356">
        <v>1</v>
      </c>
      <c r="BB356">
        <v>1</v>
      </c>
      <c r="BC356">
        <v>1</v>
      </c>
      <c r="BD356" t="s">
        <v>3</v>
      </c>
      <c r="BE356" t="s">
        <v>3</v>
      </c>
      <c r="BF356" t="s">
        <v>3</v>
      </c>
      <c r="BG356" t="s">
        <v>3</v>
      </c>
      <c r="BH356">
        <v>0</v>
      </c>
      <c r="BI356">
        <v>4</v>
      </c>
      <c r="BJ356" t="s">
        <v>272</v>
      </c>
      <c r="BM356">
        <v>0</v>
      </c>
      <c r="BN356">
        <v>0</v>
      </c>
      <c r="BO356" t="s">
        <v>3</v>
      </c>
      <c r="BP356">
        <v>0</v>
      </c>
      <c r="BQ356">
        <v>1</v>
      </c>
      <c r="BR356">
        <v>0</v>
      </c>
      <c r="BS356">
        <v>1</v>
      </c>
      <c r="BT356">
        <v>1</v>
      </c>
      <c r="BU356">
        <v>1</v>
      </c>
      <c r="BV356">
        <v>1</v>
      </c>
      <c r="BW356">
        <v>1</v>
      </c>
      <c r="BX356">
        <v>1</v>
      </c>
      <c r="BY356" t="s">
        <v>3</v>
      </c>
      <c r="BZ356">
        <v>70</v>
      </c>
      <c r="CA356">
        <v>10</v>
      </c>
      <c r="CB356" t="s">
        <v>3</v>
      </c>
      <c r="CE356">
        <v>0</v>
      </c>
      <c r="CF356">
        <v>0</v>
      </c>
      <c r="CG356">
        <v>0</v>
      </c>
      <c r="CM356">
        <v>0</v>
      </c>
      <c r="CN356" t="s">
        <v>3</v>
      </c>
      <c r="CO356">
        <v>0</v>
      </c>
      <c r="CP356">
        <f t="shared" si="306"/>
        <v>66551.679999999993</v>
      </c>
      <c r="CQ356">
        <f t="shared" si="307"/>
        <v>22.68</v>
      </c>
      <c r="CR356">
        <f>(((((ET356*4))*BB356-((EU356*4))*BS356)+AE356*BS356)*AV356)</f>
        <v>14859.56</v>
      </c>
      <c r="CS356">
        <f t="shared" si="308"/>
        <v>9354.08</v>
      </c>
      <c r="CT356">
        <f t="shared" si="309"/>
        <v>18393.599999999999</v>
      </c>
      <c r="CU356">
        <f t="shared" si="310"/>
        <v>0</v>
      </c>
      <c r="CV356">
        <f t="shared" si="311"/>
        <v>30.24</v>
      </c>
      <c r="CW356">
        <f t="shared" si="312"/>
        <v>0</v>
      </c>
      <c r="CX356">
        <f t="shared" si="313"/>
        <v>0</v>
      </c>
      <c r="CY356">
        <f t="shared" si="314"/>
        <v>25751.040000000001</v>
      </c>
      <c r="CZ356">
        <f t="shared" si="315"/>
        <v>3678.72</v>
      </c>
      <c r="DC356" t="s">
        <v>3</v>
      </c>
      <c r="DD356" t="s">
        <v>66</v>
      </c>
      <c r="DE356" t="s">
        <v>66</v>
      </c>
      <c r="DF356" t="s">
        <v>66</v>
      </c>
      <c r="DG356" t="s">
        <v>66</v>
      </c>
      <c r="DH356" t="s">
        <v>3</v>
      </c>
      <c r="DI356" t="s">
        <v>66</v>
      </c>
      <c r="DJ356" t="s">
        <v>66</v>
      </c>
      <c r="DK356" t="s">
        <v>3</v>
      </c>
      <c r="DL356" t="s">
        <v>3</v>
      </c>
      <c r="DM356" t="s">
        <v>3</v>
      </c>
      <c r="DN356">
        <v>0</v>
      </c>
      <c r="DO356">
        <v>0</v>
      </c>
      <c r="DP356">
        <v>1</v>
      </c>
      <c r="DQ356">
        <v>1</v>
      </c>
      <c r="DU356">
        <v>1013</v>
      </c>
      <c r="DV356" t="s">
        <v>245</v>
      </c>
      <c r="DW356" t="s">
        <v>245</v>
      </c>
      <c r="DX356">
        <v>1</v>
      </c>
      <c r="DZ356" t="s">
        <v>3</v>
      </c>
      <c r="EA356" t="s">
        <v>3</v>
      </c>
      <c r="EB356" t="s">
        <v>3</v>
      </c>
      <c r="EC356" t="s">
        <v>3</v>
      </c>
      <c r="EE356">
        <v>1441815344</v>
      </c>
      <c r="EF356">
        <v>1</v>
      </c>
      <c r="EG356" t="s">
        <v>21</v>
      </c>
      <c r="EH356">
        <v>0</v>
      </c>
      <c r="EI356" t="s">
        <v>3</v>
      </c>
      <c r="EJ356">
        <v>4</v>
      </c>
      <c r="EK356">
        <v>0</v>
      </c>
      <c r="EL356" t="s">
        <v>22</v>
      </c>
      <c r="EM356" t="s">
        <v>23</v>
      </c>
      <c r="EO356" t="s">
        <v>3</v>
      </c>
      <c r="EQ356">
        <v>1311744</v>
      </c>
      <c r="ER356">
        <v>8318.9599999999991</v>
      </c>
      <c r="ES356">
        <v>5.67</v>
      </c>
      <c r="ET356">
        <v>3714.89</v>
      </c>
      <c r="EU356">
        <v>2338.52</v>
      </c>
      <c r="EV356">
        <v>4598.3999999999996</v>
      </c>
      <c r="EW356">
        <v>7.56</v>
      </c>
      <c r="EX356">
        <v>0</v>
      </c>
      <c r="EY356">
        <v>0</v>
      </c>
      <c r="FQ356">
        <v>0</v>
      </c>
      <c r="FR356">
        <f t="shared" si="316"/>
        <v>0</v>
      </c>
      <c r="FS356">
        <v>0</v>
      </c>
      <c r="FX356">
        <v>70</v>
      </c>
      <c r="FY356">
        <v>10</v>
      </c>
      <c r="GA356" t="s">
        <v>3</v>
      </c>
      <c r="GD356">
        <v>0</v>
      </c>
      <c r="GF356">
        <v>1801048025</v>
      </c>
      <c r="GG356">
        <v>2</v>
      </c>
      <c r="GH356">
        <v>1</v>
      </c>
      <c r="GI356">
        <v>-2</v>
      </c>
      <c r="GJ356">
        <v>0</v>
      </c>
      <c r="GK356">
        <f>ROUND(R356*(R12)/100,2)</f>
        <v>20204.810000000001</v>
      </c>
      <c r="GL356">
        <f t="shared" si="317"/>
        <v>0</v>
      </c>
      <c r="GM356">
        <f t="shared" si="318"/>
        <v>116186.25</v>
      </c>
      <c r="GN356">
        <f t="shared" si="319"/>
        <v>0</v>
      </c>
      <c r="GO356">
        <f t="shared" si="320"/>
        <v>0</v>
      </c>
      <c r="GP356">
        <f t="shared" si="321"/>
        <v>116186.25</v>
      </c>
      <c r="GR356">
        <v>0</v>
      </c>
      <c r="GS356">
        <v>3</v>
      </c>
      <c r="GT356">
        <v>0</v>
      </c>
      <c r="GU356" t="s">
        <v>3</v>
      </c>
      <c r="GV356">
        <f t="shared" si="322"/>
        <v>0</v>
      </c>
      <c r="GW356">
        <v>1</v>
      </c>
      <c r="GX356">
        <f t="shared" si="323"/>
        <v>0</v>
      </c>
      <c r="HA356">
        <v>0</v>
      </c>
      <c r="HB356">
        <v>0</v>
      </c>
      <c r="HC356">
        <f t="shared" si="324"/>
        <v>0</v>
      </c>
      <c r="HE356" t="s">
        <v>3</v>
      </c>
      <c r="HF356" t="s">
        <v>3</v>
      </c>
      <c r="HM356" t="s">
        <v>3</v>
      </c>
      <c r="HN356" t="s">
        <v>3</v>
      </c>
      <c r="HO356" t="s">
        <v>3</v>
      </c>
      <c r="HP356" t="s">
        <v>3</v>
      </c>
      <c r="HQ356" t="s">
        <v>3</v>
      </c>
      <c r="IK356">
        <v>0</v>
      </c>
    </row>
    <row r="357" spans="1:245" x14ac:dyDescent="0.2">
      <c r="A357">
        <v>17</v>
      </c>
      <c r="B357">
        <v>1</v>
      </c>
      <c r="C357">
        <f>ROW(SmtRes!A314)</f>
        <v>314</v>
      </c>
      <c r="D357">
        <f>ROW(EtalonRes!A479)</f>
        <v>479</v>
      </c>
      <c r="E357" t="s">
        <v>3</v>
      </c>
      <c r="F357" t="s">
        <v>257</v>
      </c>
      <c r="G357" t="s">
        <v>339</v>
      </c>
      <c r="H357" t="s">
        <v>245</v>
      </c>
      <c r="I357">
        <v>1</v>
      </c>
      <c r="J357">
        <v>0</v>
      </c>
      <c r="K357">
        <v>1</v>
      </c>
      <c r="O357">
        <f t="shared" si="292"/>
        <v>39722.36</v>
      </c>
      <c r="P357">
        <f t="shared" si="293"/>
        <v>820.49</v>
      </c>
      <c r="Q357">
        <f t="shared" si="294"/>
        <v>0</v>
      </c>
      <c r="R357">
        <f t="shared" si="295"/>
        <v>0</v>
      </c>
      <c r="S357">
        <f t="shared" si="296"/>
        <v>38901.870000000003</v>
      </c>
      <c r="T357">
        <f t="shared" si="297"/>
        <v>0</v>
      </c>
      <c r="U357">
        <f t="shared" si="298"/>
        <v>63</v>
      </c>
      <c r="V357">
        <f t="shared" si="299"/>
        <v>0</v>
      </c>
      <c r="W357">
        <f t="shared" si="300"/>
        <v>0</v>
      </c>
      <c r="X357">
        <f t="shared" si="301"/>
        <v>27231.31</v>
      </c>
      <c r="Y357">
        <f t="shared" si="302"/>
        <v>3890.19</v>
      </c>
      <c r="AA357">
        <v>-1</v>
      </c>
      <c r="AB357">
        <f t="shared" si="303"/>
        <v>39722.36</v>
      </c>
      <c r="AC357">
        <f>ROUND((ES357),6)</f>
        <v>820.49</v>
      </c>
      <c r="AD357">
        <f>ROUND((((ET357)-(EU357))+AE357),6)</f>
        <v>0</v>
      </c>
      <c r="AE357">
        <f>ROUND((EU357),6)</f>
        <v>0</v>
      </c>
      <c r="AF357">
        <f>ROUND((EV357),6)</f>
        <v>38901.870000000003</v>
      </c>
      <c r="AG357">
        <f t="shared" si="304"/>
        <v>0</v>
      </c>
      <c r="AH357">
        <f>(EW357)</f>
        <v>63</v>
      </c>
      <c r="AI357">
        <f>(EX357)</f>
        <v>0</v>
      </c>
      <c r="AJ357">
        <f t="shared" si="305"/>
        <v>0</v>
      </c>
      <c r="AK357">
        <v>39722.36</v>
      </c>
      <c r="AL357">
        <v>820.49</v>
      </c>
      <c r="AM357">
        <v>0</v>
      </c>
      <c r="AN357">
        <v>0</v>
      </c>
      <c r="AO357">
        <v>38901.870000000003</v>
      </c>
      <c r="AP357">
        <v>0</v>
      </c>
      <c r="AQ357">
        <v>63</v>
      </c>
      <c r="AR357">
        <v>0</v>
      </c>
      <c r="AS357">
        <v>0</v>
      </c>
      <c r="AT357">
        <v>70</v>
      </c>
      <c r="AU357">
        <v>10</v>
      </c>
      <c r="AV357">
        <v>1</v>
      </c>
      <c r="AW357">
        <v>1</v>
      </c>
      <c r="AZ357">
        <v>1</v>
      </c>
      <c r="BA357">
        <v>1</v>
      </c>
      <c r="BB357">
        <v>1</v>
      </c>
      <c r="BC357">
        <v>1</v>
      </c>
      <c r="BD357" t="s">
        <v>3</v>
      </c>
      <c r="BE357" t="s">
        <v>3</v>
      </c>
      <c r="BF357" t="s">
        <v>3</v>
      </c>
      <c r="BG357" t="s">
        <v>3</v>
      </c>
      <c r="BH357">
        <v>0</v>
      </c>
      <c r="BI357">
        <v>4</v>
      </c>
      <c r="BJ357" t="s">
        <v>259</v>
      </c>
      <c r="BM357">
        <v>0</v>
      </c>
      <c r="BN357">
        <v>0</v>
      </c>
      <c r="BO357" t="s">
        <v>3</v>
      </c>
      <c r="BP357">
        <v>0</v>
      </c>
      <c r="BQ357">
        <v>1</v>
      </c>
      <c r="BR357">
        <v>0</v>
      </c>
      <c r="BS357">
        <v>1</v>
      </c>
      <c r="BT357">
        <v>1</v>
      </c>
      <c r="BU357">
        <v>1</v>
      </c>
      <c r="BV357">
        <v>1</v>
      </c>
      <c r="BW357">
        <v>1</v>
      </c>
      <c r="BX357">
        <v>1</v>
      </c>
      <c r="BY357" t="s">
        <v>3</v>
      </c>
      <c r="BZ357">
        <v>70</v>
      </c>
      <c r="CA357">
        <v>10</v>
      </c>
      <c r="CB357" t="s">
        <v>3</v>
      </c>
      <c r="CE357">
        <v>0</v>
      </c>
      <c r="CF357">
        <v>0</v>
      </c>
      <c r="CG357">
        <v>0</v>
      </c>
      <c r="CM357">
        <v>0</v>
      </c>
      <c r="CN357" t="s">
        <v>3</v>
      </c>
      <c r="CO357">
        <v>0</v>
      </c>
      <c r="CP357">
        <f t="shared" si="306"/>
        <v>39722.36</v>
      </c>
      <c r="CQ357">
        <f t="shared" si="307"/>
        <v>820.49</v>
      </c>
      <c r="CR357">
        <f>((((ET357)*BB357-(EU357)*BS357)+AE357*BS357)*AV357)</f>
        <v>0</v>
      </c>
      <c r="CS357">
        <f t="shared" si="308"/>
        <v>0</v>
      </c>
      <c r="CT357">
        <f t="shared" si="309"/>
        <v>38901.870000000003</v>
      </c>
      <c r="CU357">
        <f t="shared" si="310"/>
        <v>0</v>
      </c>
      <c r="CV357">
        <f t="shared" si="311"/>
        <v>63</v>
      </c>
      <c r="CW357">
        <f t="shared" si="312"/>
        <v>0</v>
      </c>
      <c r="CX357">
        <f t="shared" si="313"/>
        <v>0</v>
      </c>
      <c r="CY357">
        <f t="shared" si="314"/>
        <v>27231.309000000005</v>
      </c>
      <c r="CZ357">
        <f t="shared" si="315"/>
        <v>3890.1869999999999</v>
      </c>
      <c r="DC357" t="s">
        <v>3</v>
      </c>
      <c r="DD357" t="s">
        <v>3</v>
      </c>
      <c r="DE357" t="s">
        <v>3</v>
      </c>
      <c r="DF357" t="s">
        <v>3</v>
      </c>
      <c r="DG357" t="s">
        <v>3</v>
      </c>
      <c r="DH357" t="s">
        <v>3</v>
      </c>
      <c r="DI357" t="s">
        <v>3</v>
      </c>
      <c r="DJ357" t="s">
        <v>3</v>
      </c>
      <c r="DK357" t="s">
        <v>3</v>
      </c>
      <c r="DL357" t="s">
        <v>3</v>
      </c>
      <c r="DM357" t="s">
        <v>3</v>
      </c>
      <c r="DN357">
        <v>0</v>
      </c>
      <c r="DO357">
        <v>0</v>
      </c>
      <c r="DP357">
        <v>1</v>
      </c>
      <c r="DQ357">
        <v>1</v>
      </c>
      <c r="DU357">
        <v>1013</v>
      </c>
      <c r="DV357" t="s">
        <v>245</v>
      </c>
      <c r="DW357" t="s">
        <v>245</v>
      </c>
      <c r="DX357">
        <v>1</v>
      </c>
      <c r="DZ357" t="s">
        <v>3</v>
      </c>
      <c r="EA357" t="s">
        <v>3</v>
      </c>
      <c r="EB357" t="s">
        <v>3</v>
      </c>
      <c r="EC357" t="s">
        <v>3</v>
      </c>
      <c r="EE357">
        <v>1441815344</v>
      </c>
      <c r="EF357">
        <v>1</v>
      </c>
      <c r="EG357" t="s">
        <v>21</v>
      </c>
      <c r="EH357">
        <v>0</v>
      </c>
      <c r="EI357" t="s">
        <v>3</v>
      </c>
      <c r="EJ357">
        <v>4</v>
      </c>
      <c r="EK357">
        <v>0</v>
      </c>
      <c r="EL357" t="s">
        <v>22</v>
      </c>
      <c r="EM357" t="s">
        <v>23</v>
      </c>
      <c r="EO357" t="s">
        <v>3</v>
      </c>
      <c r="EQ357">
        <v>1024</v>
      </c>
      <c r="ER357">
        <v>39722.36</v>
      </c>
      <c r="ES357">
        <v>820.49</v>
      </c>
      <c r="ET357">
        <v>0</v>
      </c>
      <c r="EU357">
        <v>0</v>
      </c>
      <c r="EV357">
        <v>38901.870000000003</v>
      </c>
      <c r="EW357">
        <v>63</v>
      </c>
      <c r="EX357">
        <v>0</v>
      </c>
      <c r="EY357">
        <v>0</v>
      </c>
      <c r="FQ357">
        <v>0</v>
      </c>
      <c r="FR357">
        <f t="shared" si="316"/>
        <v>0</v>
      </c>
      <c r="FS357">
        <v>0</v>
      </c>
      <c r="FX357">
        <v>70</v>
      </c>
      <c r="FY357">
        <v>10</v>
      </c>
      <c r="GA357" t="s">
        <v>3</v>
      </c>
      <c r="GD357">
        <v>0</v>
      </c>
      <c r="GF357">
        <v>1784526344</v>
      </c>
      <c r="GG357">
        <v>2</v>
      </c>
      <c r="GH357">
        <v>1</v>
      </c>
      <c r="GI357">
        <v>-2</v>
      </c>
      <c r="GJ357">
        <v>0</v>
      </c>
      <c r="GK357">
        <f>ROUND(R357*(R12)/100,2)</f>
        <v>0</v>
      </c>
      <c r="GL357">
        <f t="shared" si="317"/>
        <v>0</v>
      </c>
      <c r="GM357">
        <f t="shared" si="318"/>
        <v>70843.86</v>
      </c>
      <c r="GN357">
        <f t="shared" si="319"/>
        <v>0</v>
      </c>
      <c r="GO357">
        <f t="shared" si="320"/>
        <v>0</v>
      </c>
      <c r="GP357">
        <f t="shared" si="321"/>
        <v>70843.86</v>
      </c>
      <c r="GR357">
        <v>0</v>
      </c>
      <c r="GS357">
        <v>3</v>
      </c>
      <c r="GT357">
        <v>0</v>
      </c>
      <c r="GU357" t="s">
        <v>3</v>
      </c>
      <c r="GV357">
        <f t="shared" si="322"/>
        <v>0</v>
      </c>
      <c r="GW357">
        <v>1</v>
      </c>
      <c r="GX357">
        <f t="shared" si="323"/>
        <v>0</v>
      </c>
      <c r="HA357">
        <v>0</v>
      </c>
      <c r="HB357">
        <v>0</v>
      </c>
      <c r="HC357">
        <f t="shared" si="324"/>
        <v>0</v>
      </c>
      <c r="HE357" t="s">
        <v>3</v>
      </c>
      <c r="HF357" t="s">
        <v>3</v>
      </c>
      <c r="HM357" t="s">
        <v>3</v>
      </c>
      <c r="HN357" t="s">
        <v>3</v>
      </c>
      <c r="HO357" t="s">
        <v>3</v>
      </c>
      <c r="HP357" t="s">
        <v>3</v>
      </c>
      <c r="HQ357" t="s">
        <v>3</v>
      </c>
      <c r="IK357">
        <v>0</v>
      </c>
    </row>
    <row r="358" spans="1:245" x14ac:dyDescent="0.2">
      <c r="A358">
        <v>17</v>
      </c>
      <c r="B358">
        <v>1</v>
      </c>
      <c r="D358">
        <f>ROW(EtalonRes!A481)</f>
        <v>481</v>
      </c>
      <c r="E358" t="s">
        <v>340</v>
      </c>
      <c r="F358" t="s">
        <v>264</v>
      </c>
      <c r="G358" t="s">
        <v>265</v>
      </c>
      <c r="H358" t="s">
        <v>245</v>
      </c>
      <c r="I358">
        <v>1</v>
      </c>
      <c r="J358">
        <v>0</v>
      </c>
      <c r="K358">
        <v>1</v>
      </c>
      <c r="O358">
        <f t="shared" ref="O358:O370" si="325">ROUND(CP358,2)</f>
        <v>3689.74</v>
      </c>
      <c r="P358">
        <f t="shared" ref="P358:P370" si="326">ROUND(CQ358*I358,2)</f>
        <v>0.26</v>
      </c>
      <c r="Q358">
        <f t="shared" ref="Q358:Q370" si="327">ROUND(CR358*I358,2)</f>
        <v>0</v>
      </c>
      <c r="R358">
        <f t="shared" ref="R358:R370" si="328">ROUND(CS358*I358,2)</f>
        <v>0</v>
      </c>
      <c r="S358">
        <f t="shared" ref="S358:S370" si="329">ROUND(CT358*I358,2)</f>
        <v>3689.48</v>
      </c>
      <c r="T358">
        <f t="shared" ref="T358:T370" si="330">ROUND(CU358*I358,2)</f>
        <v>0</v>
      </c>
      <c r="U358">
        <f t="shared" ref="U358:U370" si="331">CV358*I358</f>
        <v>5.56</v>
      </c>
      <c r="V358">
        <f t="shared" ref="V358:V370" si="332">CW358*I358</f>
        <v>0</v>
      </c>
      <c r="W358">
        <f t="shared" ref="W358:W370" si="333">ROUND(CX358*I358,2)</f>
        <v>0</v>
      </c>
      <c r="X358">
        <f t="shared" ref="X358:X370" si="334">ROUND(CY358,2)</f>
        <v>2582.64</v>
      </c>
      <c r="Y358">
        <f t="shared" ref="Y358:Y370" si="335">ROUND(CZ358,2)</f>
        <v>368.95</v>
      </c>
      <c r="AA358">
        <v>1473070128</v>
      </c>
      <c r="AB358">
        <f t="shared" ref="AB358:AB370" si="336">ROUND((AC358+AD358+AF358),6)</f>
        <v>3689.74</v>
      </c>
      <c r="AC358">
        <f>ROUND(((ES358*2)),6)</f>
        <v>0.26</v>
      </c>
      <c r="AD358">
        <f>ROUND(((((ET358*2))-((EU358*2)))+AE358),6)</f>
        <v>0</v>
      </c>
      <c r="AE358">
        <f>ROUND(((EU358*2)),6)</f>
        <v>0</v>
      </c>
      <c r="AF358">
        <f>ROUND(((EV358*2)),6)</f>
        <v>3689.48</v>
      </c>
      <c r="AG358">
        <f t="shared" ref="AG358:AG370" si="337">ROUND((AP358),6)</f>
        <v>0</v>
      </c>
      <c r="AH358">
        <f>((EW358*2))</f>
        <v>5.56</v>
      </c>
      <c r="AI358">
        <f>((EX358*2))</f>
        <v>0</v>
      </c>
      <c r="AJ358">
        <f t="shared" ref="AJ358:AJ370" si="338">(AS358)</f>
        <v>0</v>
      </c>
      <c r="AK358">
        <v>1844.87</v>
      </c>
      <c r="AL358">
        <v>0.13</v>
      </c>
      <c r="AM358">
        <v>0</v>
      </c>
      <c r="AN358">
        <v>0</v>
      </c>
      <c r="AO358">
        <v>1844.74</v>
      </c>
      <c r="AP358">
        <v>0</v>
      </c>
      <c r="AQ358">
        <v>2.78</v>
      </c>
      <c r="AR358">
        <v>0</v>
      </c>
      <c r="AS358">
        <v>0</v>
      </c>
      <c r="AT358">
        <v>70</v>
      </c>
      <c r="AU358">
        <v>10</v>
      </c>
      <c r="AV358">
        <v>1</v>
      </c>
      <c r="AW358">
        <v>1</v>
      </c>
      <c r="AZ358">
        <v>1</v>
      </c>
      <c r="BA358">
        <v>1</v>
      </c>
      <c r="BB358">
        <v>1</v>
      </c>
      <c r="BC358">
        <v>1</v>
      </c>
      <c r="BD358" t="s">
        <v>3</v>
      </c>
      <c r="BE358" t="s">
        <v>3</v>
      </c>
      <c r="BF358" t="s">
        <v>3</v>
      </c>
      <c r="BG358" t="s">
        <v>3</v>
      </c>
      <c r="BH358">
        <v>0</v>
      </c>
      <c r="BI358">
        <v>4</v>
      </c>
      <c r="BJ358" t="s">
        <v>266</v>
      </c>
      <c r="BM358">
        <v>0</v>
      </c>
      <c r="BN358">
        <v>0</v>
      </c>
      <c r="BO358" t="s">
        <v>3</v>
      </c>
      <c r="BP358">
        <v>0</v>
      </c>
      <c r="BQ358">
        <v>1</v>
      </c>
      <c r="BR358">
        <v>0</v>
      </c>
      <c r="BS358">
        <v>1</v>
      </c>
      <c r="BT358">
        <v>1</v>
      </c>
      <c r="BU358">
        <v>1</v>
      </c>
      <c r="BV358">
        <v>1</v>
      </c>
      <c r="BW358">
        <v>1</v>
      </c>
      <c r="BX358">
        <v>1</v>
      </c>
      <c r="BY358" t="s">
        <v>3</v>
      </c>
      <c r="BZ358">
        <v>70</v>
      </c>
      <c r="CA358">
        <v>10</v>
      </c>
      <c r="CB358" t="s">
        <v>3</v>
      </c>
      <c r="CE358">
        <v>0</v>
      </c>
      <c r="CF358">
        <v>0</v>
      </c>
      <c r="CG358">
        <v>0</v>
      </c>
      <c r="CM358">
        <v>0</v>
      </c>
      <c r="CN358" t="s">
        <v>3</v>
      </c>
      <c r="CO358">
        <v>0</v>
      </c>
      <c r="CP358">
        <f t="shared" ref="CP358:CP370" si="339">(P358+Q358+S358)</f>
        <v>3689.7400000000002</v>
      </c>
      <c r="CQ358">
        <f t="shared" ref="CQ358:CQ370" si="340">(AC358*BC358*AW358)</f>
        <v>0.26</v>
      </c>
      <c r="CR358">
        <f>(((((ET358*2))*BB358-((EU358*2))*BS358)+AE358*BS358)*AV358)</f>
        <v>0</v>
      </c>
      <c r="CS358">
        <f t="shared" ref="CS358:CS370" si="341">(AE358*BS358*AV358)</f>
        <v>0</v>
      </c>
      <c r="CT358">
        <f t="shared" ref="CT358:CT370" si="342">(AF358*BA358*AV358)</f>
        <v>3689.48</v>
      </c>
      <c r="CU358">
        <f t="shared" ref="CU358:CU370" si="343">AG358</f>
        <v>0</v>
      </c>
      <c r="CV358">
        <f t="shared" ref="CV358:CV370" si="344">(AH358*AV358)</f>
        <v>5.56</v>
      </c>
      <c r="CW358">
        <f t="shared" ref="CW358:CW370" si="345">AI358</f>
        <v>0</v>
      </c>
      <c r="CX358">
        <f t="shared" ref="CX358:CX370" si="346">AJ358</f>
        <v>0</v>
      </c>
      <c r="CY358">
        <f t="shared" ref="CY358:CY370" si="347">((S358*BZ358)/100)</f>
        <v>2582.636</v>
      </c>
      <c r="CZ358">
        <f t="shared" ref="CZ358:CZ370" si="348">((S358*CA358)/100)</f>
        <v>368.94800000000004</v>
      </c>
      <c r="DC358" t="s">
        <v>3</v>
      </c>
      <c r="DD358" t="s">
        <v>154</v>
      </c>
      <c r="DE358" t="s">
        <v>154</v>
      </c>
      <c r="DF358" t="s">
        <v>154</v>
      </c>
      <c r="DG358" t="s">
        <v>154</v>
      </c>
      <c r="DH358" t="s">
        <v>3</v>
      </c>
      <c r="DI358" t="s">
        <v>154</v>
      </c>
      <c r="DJ358" t="s">
        <v>154</v>
      </c>
      <c r="DK358" t="s">
        <v>3</v>
      </c>
      <c r="DL358" t="s">
        <v>3</v>
      </c>
      <c r="DM358" t="s">
        <v>3</v>
      </c>
      <c r="DN358">
        <v>0</v>
      </c>
      <c r="DO358">
        <v>0</v>
      </c>
      <c r="DP358">
        <v>1</v>
      </c>
      <c r="DQ358">
        <v>1</v>
      </c>
      <c r="DU358">
        <v>1013</v>
      </c>
      <c r="DV358" t="s">
        <v>245</v>
      </c>
      <c r="DW358" t="s">
        <v>245</v>
      </c>
      <c r="DX358">
        <v>1</v>
      </c>
      <c r="DZ358" t="s">
        <v>3</v>
      </c>
      <c r="EA358" t="s">
        <v>3</v>
      </c>
      <c r="EB358" t="s">
        <v>3</v>
      </c>
      <c r="EC358" t="s">
        <v>3</v>
      </c>
      <c r="EE358">
        <v>1441815344</v>
      </c>
      <c r="EF358">
        <v>1</v>
      </c>
      <c r="EG358" t="s">
        <v>21</v>
      </c>
      <c r="EH358">
        <v>0</v>
      </c>
      <c r="EI358" t="s">
        <v>3</v>
      </c>
      <c r="EJ358">
        <v>4</v>
      </c>
      <c r="EK358">
        <v>0</v>
      </c>
      <c r="EL358" t="s">
        <v>22</v>
      </c>
      <c r="EM358" t="s">
        <v>23</v>
      </c>
      <c r="EO358" t="s">
        <v>3</v>
      </c>
      <c r="EQ358">
        <v>0</v>
      </c>
      <c r="ER358">
        <v>1844.87</v>
      </c>
      <c r="ES358">
        <v>0.13</v>
      </c>
      <c r="ET358">
        <v>0</v>
      </c>
      <c r="EU358">
        <v>0</v>
      </c>
      <c r="EV358">
        <v>1844.74</v>
      </c>
      <c r="EW358">
        <v>2.78</v>
      </c>
      <c r="EX358">
        <v>0</v>
      </c>
      <c r="EY358">
        <v>0</v>
      </c>
      <c r="FQ358">
        <v>0</v>
      </c>
      <c r="FR358">
        <f t="shared" ref="FR358:FR370" si="349">ROUND(IF(BI358=3,GM358,0),2)</f>
        <v>0</v>
      </c>
      <c r="FS358">
        <v>0</v>
      </c>
      <c r="FX358">
        <v>70</v>
      </c>
      <c r="FY358">
        <v>10</v>
      </c>
      <c r="GA358" t="s">
        <v>3</v>
      </c>
      <c r="GD358">
        <v>0</v>
      </c>
      <c r="GF358">
        <v>-1375426856</v>
      </c>
      <c r="GG358">
        <v>2</v>
      </c>
      <c r="GH358">
        <v>1</v>
      </c>
      <c r="GI358">
        <v>-2</v>
      </c>
      <c r="GJ358">
        <v>0</v>
      </c>
      <c r="GK358">
        <f>ROUND(R358*(R12)/100,2)</f>
        <v>0</v>
      </c>
      <c r="GL358">
        <f t="shared" ref="GL358:GL370" si="350">ROUND(IF(AND(BH358=3,BI358=3,FS358&lt;&gt;0),P358,0),2)</f>
        <v>0</v>
      </c>
      <c r="GM358">
        <f t="shared" ref="GM358:GM370" si="351">ROUND(O358+X358+Y358+GK358,2)+GX358</f>
        <v>6641.33</v>
      </c>
      <c r="GN358">
        <f t="shared" ref="GN358:GN370" si="352">IF(OR(BI358=0,BI358=1),GM358-GX358,0)</f>
        <v>0</v>
      </c>
      <c r="GO358">
        <f t="shared" ref="GO358:GO370" si="353">IF(BI358=2,GM358-GX358,0)</f>
        <v>0</v>
      </c>
      <c r="GP358">
        <f t="shared" ref="GP358:GP370" si="354">IF(BI358=4,GM358-GX358,0)</f>
        <v>6641.33</v>
      </c>
      <c r="GR358">
        <v>0</v>
      </c>
      <c r="GS358">
        <v>3</v>
      </c>
      <c r="GT358">
        <v>0</v>
      </c>
      <c r="GU358" t="s">
        <v>3</v>
      </c>
      <c r="GV358">
        <f t="shared" ref="GV358:GV370" si="355">ROUND((GT358),6)</f>
        <v>0</v>
      </c>
      <c r="GW358">
        <v>1</v>
      </c>
      <c r="GX358">
        <f t="shared" ref="GX358:GX370" si="356">ROUND(HC358*I358,2)</f>
        <v>0</v>
      </c>
      <c r="HA358">
        <v>0</v>
      </c>
      <c r="HB358">
        <v>0</v>
      </c>
      <c r="HC358">
        <f t="shared" ref="HC358:HC370" si="357">GV358*GW358</f>
        <v>0</v>
      </c>
      <c r="HE358" t="s">
        <v>3</v>
      </c>
      <c r="HF358" t="s">
        <v>3</v>
      </c>
      <c r="HM358" t="s">
        <v>3</v>
      </c>
      <c r="HN358" t="s">
        <v>3</v>
      </c>
      <c r="HO358" t="s">
        <v>3</v>
      </c>
      <c r="HP358" t="s">
        <v>3</v>
      </c>
      <c r="HQ358" t="s">
        <v>3</v>
      </c>
      <c r="IK358">
        <v>0</v>
      </c>
    </row>
    <row r="359" spans="1:245" x14ac:dyDescent="0.2">
      <c r="A359">
        <v>17</v>
      </c>
      <c r="B359">
        <v>1</v>
      </c>
      <c r="D359">
        <f>ROW(EtalonRes!A483)</f>
        <v>483</v>
      </c>
      <c r="E359" t="s">
        <v>3</v>
      </c>
      <c r="F359" t="s">
        <v>267</v>
      </c>
      <c r="G359" t="s">
        <v>268</v>
      </c>
      <c r="H359" t="s">
        <v>245</v>
      </c>
      <c r="I359">
        <v>1</v>
      </c>
      <c r="J359">
        <v>0</v>
      </c>
      <c r="K359">
        <v>1</v>
      </c>
      <c r="O359">
        <f t="shared" si="325"/>
        <v>1990.98</v>
      </c>
      <c r="P359">
        <f t="shared" si="326"/>
        <v>0.26</v>
      </c>
      <c r="Q359">
        <f t="shared" si="327"/>
        <v>0</v>
      </c>
      <c r="R359">
        <f t="shared" si="328"/>
        <v>0</v>
      </c>
      <c r="S359">
        <f t="shared" si="329"/>
        <v>1990.72</v>
      </c>
      <c r="T359">
        <f t="shared" si="330"/>
        <v>0</v>
      </c>
      <c r="U359">
        <f t="shared" si="331"/>
        <v>3</v>
      </c>
      <c r="V359">
        <f t="shared" si="332"/>
        <v>0</v>
      </c>
      <c r="W359">
        <f t="shared" si="333"/>
        <v>0</v>
      </c>
      <c r="X359">
        <f t="shared" si="334"/>
        <v>1393.5</v>
      </c>
      <c r="Y359">
        <f t="shared" si="335"/>
        <v>199.07</v>
      </c>
      <c r="AA359">
        <v>-1</v>
      </c>
      <c r="AB359">
        <f t="shared" si="336"/>
        <v>1990.98</v>
      </c>
      <c r="AC359">
        <f>ROUND(((ES359*2)),6)</f>
        <v>0.26</v>
      </c>
      <c r="AD359">
        <f>ROUND(((((ET359*2))-((EU359*2)))+AE359),6)</f>
        <v>0</v>
      </c>
      <c r="AE359">
        <f>ROUND(((EU359*2)),6)</f>
        <v>0</v>
      </c>
      <c r="AF359">
        <f>ROUND(((EV359*2)),6)</f>
        <v>1990.72</v>
      </c>
      <c r="AG359">
        <f t="shared" si="337"/>
        <v>0</v>
      </c>
      <c r="AH359">
        <f>((EW359*2))</f>
        <v>3</v>
      </c>
      <c r="AI359">
        <f>((EX359*2))</f>
        <v>0</v>
      </c>
      <c r="AJ359">
        <f t="shared" si="338"/>
        <v>0</v>
      </c>
      <c r="AK359">
        <v>995.49</v>
      </c>
      <c r="AL359">
        <v>0.13</v>
      </c>
      <c r="AM359">
        <v>0</v>
      </c>
      <c r="AN359">
        <v>0</v>
      </c>
      <c r="AO359">
        <v>995.36</v>
      </c>
      <c r="AP359">
        <v>0</v>
      </c>
      <c r="AQ359">
        <v>1.5</v>
      </c>
      <c r="AR359">
        <v>0</v>
      </c>
      <c r="AS359">
        <v>0</v>
      </c>
      <c r="AT359">
        <v>70</v>
      </c>
      <c r="AU359">
        <v>10</v>
      </c>
      <c r="AV359">
        <v>1</v>
      </c>
      <c r="AW359">
        <v>1</v>
      </c>
      <c r="AZ359">
        <v>1</v>
      </c>
      <c r="BA359">
        <v>1</v>
      </c>
      <c r="BB359">
        <v>1</v>
      </c>
      <c r="BC359">
        <v>1</v>
      </c>
      <c r="BD359" t="s">
        <v>3</v>
      </c>
      <c r="BE359" t="s">
        <v>3</v>
      </c>
      <c r="BF359" t="s">
        <v>3</v>
      </c>
      <c r="BG359" t="s">
        <v>3</v>
      </c>
      <c r="BH359">
        <v>0</v>
      </c>
      <c r="BI359">
        <v>4</v>
      </c>
      <c r="BJ359" t="s">
        <v>269</v>
      </c>
      <c r="BM359">
        <v>0</v>
      </c>
      <c r="BN359">
        <v>0</v>
      </c>
      <c r="BO359" t="s">
        <v>3</v>
      </c>
      <c r="BP359">
        <v>0</v>
      </c>
      <c r="BQ359">
        <v>1</v>
      </c>
      <c r="BR359">
        <v>0</v>
      </c>
      <c r="BS359">
        <v>1</v>
      </c>
      <c r="BT359">
        <v>1</v>
      </c>
      <c r="BU359">
        <v>1</v>
      </c>
      <c r="BV359">
        <v>1</v>
      </c>
      <c r="BW359">
        <v>1</v>
      </c>
      <c r="BX359">
        <v>1</v>
      </c>
      <c r="BY359" t="s">
        <v>3</v>
      </c>
      <c r="BZ359">
        <v>70</v>
      </c>
      <c r="CA359">
        <v>10</v>
      </c>
      <c r="CB359" t="s">
        <v>3</v>
      </c>
      <c r="CE359">
        <v>0</v>
      </c>
      <c r="CF359">
        <v>0</v>
      </c>
      <c r="CG359">
        <v>0</v>
      </c>
      <c r="CM359">
        <v>0</v>
      </c>
      <c r="CN359" t="s">
        <v>3</v>
      </c>
      <c r="CO359">
        <v>0</v>
      </c>
      <c r="CP359">
        <f t="shared" si="339"/>
        <v>1990.98</v>
      </c>
      <c r="CQ359">
        <f t="shared" si="340"/>
        <v>0.26</v>
      </c>
      <c r="CR359">
        <f>(((((ET359*2))*BB359-((EU359*2))*BS359)+AE359*BS359)*AV359)</f>
        <v>0</v>
      </c>
      <c r="CS359">
        <f t="shared" si="341"/>
        <v>0</v>
      </c>
      <c r="CT359">
        <f t="shared" si="342"/>
        <v>1990.72</v>
      </c>
      <c r="CU359">
        <f t="shared" si="343"/>
        <v>0</v>
      </c>
      <c r="CV359">
        <f t="shared" si="344"/>
        <v>3</v>
      </c>
      <c r="CW359">
        <f t="shared" si="345"/>
        <v>0</v>
      </c>
      <c r="CX359">
        <f t="shared" si="346"/>
        <v>0</v>
      </c>
      <c r="CY359">
        <f t="shared" si="347"/>
        <v>1393.5039999999999</v>
      </c>
      <c r="CZ359">
        <f t="shared" si="348"/>
        <v>199.072</v>
      </c>
      <c r="DC359" t="s">
        <v>3</v>
      </c>
      <c r="DD359" t="s">
        <v>154</v>
      </c>
      <c r="DE359" t="s">
        <v>154</v>
      </c>
      <c r="DF359" t="s">
        <v>154</v>
      </c>
      <c r="DG359" t="s">
        <v>154</v>
      </c>
      <c r="DH359" t="s">
        <v>3</v>
      </c>
      <c r="DI359" t="s">
        <v>154</v>
      </c>
      <c r="DJ359" t="s">
        <v>154</v>
      </c>
      <c r="DK359" t="s">
        <v>3</v>
      </c>
      <c r="DL359" t="s">
        <v>3</v>
      </c>
      <c r="DM359" t="s">
        <v>3</v>
      </c>
      <c r="DN359">
        <v>0</v>
      </c>
      <c r="DO359">
        <v>0</v>
      </c>
      <c r="DP359">
        <v>1</v>
      </c>
      <c r="DQ359">
        <v>1</v>
      </c>
      <c r="DU359">
        <v>1013</v>
      </c>
      <c r="DV359" t="s">
        <v>245</v>
      </c>
      <c r="DW359" t="s">
        <v>245</v>
      </c>
      <c r="DX359">
        <v>1</v>
      </c>
      <c r="DZ359" t="s">
        <v>3</v>
      </c>
      <c r="EA359" t="s">
        <v>3</v>
      </c>
      <c r="EB359" t="s">
        <v>3</v>
      </c>
      <c r="EC359" t="s">
        <v>3</v>
      </c>
      <c r="EE359">
        <v>1441815344</v>
      </c>
      <c r="EF359">
        <v>1</v>
      </c>
      <c r="EG359" t="s">
        <v>21</v>
      </c>
      <c r="EH359">
        <v>0</v>
      </c>
      <c r="EI359" t="s">
        <v>3</v>
      </c>
      <c r="EJ359">
        <v>4</v>
      </c>
      <c r="EK359">
        <v>0</v>
      </c>
      <c r="EL359" t="s">
        <v>22</v>
      </c>
      <c r="EM359" t="s">
        <v>23</v>
      </c>
      <c r="EO359" t="s">
        <v>3</v>
      </c>
      <c r="EQ359">
        <v>1024</v>
      </c>
      <c r="ER359">
        <v>995.49</v>
      </c>
      <c r="ES359">
        <v>0.13</v>
      </c>
      <c r="ET359">
        <v>0</v>
      </c>
      <c r="EU359">
        <v>0</v>
      </c>
      <c r="EV359">
        <v>995.36</v>
      </c>
      <c r="EW359">
        <v>1.5</v>
      </c>
      <c r="EX359">
        <v>0</v>
      </c>
      <c r="EY359">
        <v>0</v>
      </c>
      <c r="FQ359">
        <v>0</v>
      </c>
      <c r="FR359">
        <f t="shared" si="349"/>
        <v>0</v>
      </c>
      <c r="FS359">
        <v>0</v>
      </c>
      <c r="FX359">
        <v>70</v>
      </c>
      <c r="FY359">
        <v>10</v>
      </c>
      <c r="GA359" t="s">
        <v>3</v>
      </c>
      <c r="GD359">
        <v>0</v>
      </c>
      <c r="GF359">
        <v>1316401234</v>
      </c>
      <c r="GG359">
        <v>2</v>
      </c>
      <c r="GH359">
        <v>1</v>
      </c>
      <c r="GI359">
        <v>-2</v>
      </c>
      <c r="GJ359">
        <v>0</v>
      </c>
      <c r="GK359">
        <f>ROUND(R359*(R12)/100,2)</f>
        <v>0</v>
      </c>
      <c r="GL359">
        <f t="shared" si="350"/>
        <v>0</v>
      </c>
      <c r="GM359">
        <f t="shared" si="351"/>
        <v>3583.55</v>
      </c>
      <c r="GN359">
        <f t="shared" si="352"/>
        <v>0</v>
      </c>
      <c r="GO359">
        <f t="shared" si="353"/>
        <v>0</v>
      </c>
      <c r="GP359">
        <f t="shared" si="354"/>
        <v>3583.55</v>
      </c>
      <c r="GR359">
        <v>0</v>
      </c>
      <c r="GS359">
        <v>3</v>
      </c>
      <c r="GT359">
        <v>0</v>
      </c>
      <c r="GU359" t="s">
        <v>3</v>
      </c>
      <c r="GV359">
        <f t="shared" si="355"/>
        <v>0</v>
      </c>
      <c r="GW359">
        <v>1</v>
      </c>
      <c r="GX359">
        <f t="shared" si="356"/>
        <v>0</v>
      </c>
      <c r="HA359">
        <v>0</v>
      </c>
      <c r="HB359">
        <v>0</v>
      </c>
      <c r="HC359">
        <f t="shared" si="357"/>
        <v>0</v>
      </c>
      <c r="HE359" t="s">
        <v>3</v>
      </c>
      <c r="HF359" t="s">
        <v>3</v>
      </c>
      <c r="HM359" t="s">
        <v>3</v>
      </c>
      <c r="HN359" t="s">
        <v>3</v>
      </c>
      <c r="HO359" t="s">
        <v>3</v>
      </c>
      <c r="HP359" t="s">
        <v>3</v>
      </c>
      <c r="HQ359" t="s">
        <v>3</v>
      </c>
      <c r="IK359">
        <v>0</v>
      </c>
    </row>
    <row r="360" spans="1:245" x14ac:dyDescent="0.2">
      <c r="A360">
        <v>17</v>
      </c>
      <c r="B360">
        <v>1</v>
      </c>
      <c r="D360">
        <f>ROW(EtalonRes!A487)</f>
        <v>487</v>
      </c>
      <c r="E360" t="s">
        <v>3</v>
      </c>
      <c r="F360" t="s">
        <v>270</v>
      </c>
      <c r="G360" t="s">
        <v>271</v>
      </c>
      <c r="H360" t="s">
        <v>245</v>
      </c>
      <c r="I360">
        <v>1</v>
      </c>
      <c r="J360">
        <v>0</v>
      </c>
      <c r="K360">
        <v>1</v>
      </c>
      <c r="O360">
        <f t="shared" si="325"/>
        <v>33275.839999999997</v>
      </c>
      <c r="P360">
        <f t="shared" si="326"/>
        <v>22.68</v>
      </c>
      <c r="Q360">
        <f t="shared" si="327"/>
        <v>14859.56</v>
      </c>
      <c r="R360">
        <f t="shared" si="328"/>
        <v>9354.08</v>
      </c>
      <c r="S360">
        <f t="shared" si="329"/>
        <v>18393.599999999999</v>
      </c>
      <c r="T360">
        <f t="shared" si="330"/>
        <v>0</v>
      </c>
      <c r="U360">
        <f t="shared" si="331"/>
        <v>30.24</v>
      </c>
      <c r="V360">
        <f t="shared" si="332"/>
        <v>0</v>
      </c>
      <c r="W360">
        <f t="shared" si="333"/>
        <v>0</v>
      </c>
      <c r="X360">
        <f t="shared" si="334"/>
        <v>12875.52</v>
      </c>
      <c r="Y360">
        <f t="shared" si="335"/>
        <v>1839.36</v>
      </c>
      <c r="AA360">
        <v>-1</v>
      </c>
      <c r="AB360">
        <f t="shared" si="336"/>
        <v>33275.839999999997</v>
      </c>
      <c r="AC360">
        <f>ROUND(((ES360*4)),6)</f>
        <v>22.68</v>
      </c>
      <c r="AD360">
        <f>ROUND(((((ET360*4))-((EU360*4)))+AE360),6)</f>
        <v>14859.56</v>
      </c>
      <c r="AE360">
        <f>ROUND(((EU360*4)),6)</f>
        <v>9354.08</v>
      </c>
      <c r="AF360">
        <f>ROUND(((EV360*4)),6)</f>
        <v>18393.599999999999</v>
      </c>
      <c r="AG360">
        <f t="shared" si="337"/>
        <v>0</v>
      </c>
      <c r="AH360">
        <f>((EW360*4))</f>
        <v>30.24</v>
      </c>
      <c r="AI360">
        <f>((EX360*4))</f>
        <v>0</v>
      </c>
      <c r="AJ360">
        <f t="shared" si="338"/>
        <v>0</v>
      </c>
      <c r="AK360">
        <v>8318.9599999999991</v>
      </c>
      <c r="AL360">
        <v>5.67</v>
      </c>
      <c r="AM360">
        <v>3714.89</v>
      </c>
      <c r="AN360">
        <v>2338.52</v>
      </c>
      <c r="AO360">
        <v>4598.3999999999996</v>
      </c>
      <c r="AP360">
        <v>0</v>
      </c>
      <c r="AQ360">
        <v>7.56</v>
      </c>
      <c r="AR360">
        <v>0</v>
      </c>
      <c r="AS360">
        <v>0</v>
      </c>
      <c r="AT360">
        <v>70</v>
      </c>
      <c r="AU360">
        <v>10</v>
      </c>
      <c r="AV360">
        <v>1</v>
      </c>
      <c r="AW360">
        <v>1</v>
      </c>
      <c r="AZ360">
        <v>1</v>
      </c>
      <c r="BA360">
        <v>1</v>
      </c>
      <c r="BB360">
        <v>1</v>
      </c>
      <c r="BC360">
        <v>1</v>
      </c>
      <c r="BD360" t="s">
        <v>3</v>
      </c>
      <c r="BE360" t="s">
        <v>3</v>
      </c>
      <c r="BF360" t="s">
        <v>3</v>
      </c>
      <c r="BG360" t="s">
        <v>3</v>
      </c>
      <c r="BH360">
        <v>0</v>
      </c>
      <c r="BI360">
        <v>4</v>
      </c>
      <c r="BJ360" t="s">
        <v>272</v>
      </c>
      <c r="BM360">
        <v>0</v>
      </c>
      <c r="BN360">
        <v>0</v>
      </c>
      <c r="BO360" t="s">
        <v>3</v>
      </c>
      <c r="BP360">
        <v>0</v>
      </c>
      <c r="BQ360">
        <v>1</v>
      </c>
      <c r="BR360">
        <v>0</v>
      </c>
      <c r="BS360">
        <v>1</v>
      </c>
      <c r="BT360">
        <v>1</v>
      </c>
      <c r="BU360">
        <v>1</v>
      </c>
      <c r="BV360">
        <v>1</v>
      </c>
      <c r="BW360">
        <v>1</v>
      </c>
      <c r="BX360">
        <v>1</v>
      </c>
      <c r="BY360" t="s">
        <v>3</v>
      </c>
      <c r="BZ360">
        <v>70</v>
      </c>
      <c r="CA360">
        <v>10</v>
      </c>
      <c r="CB360" t="s">
        <v>3</v>
      </c>
      <c r="CE360">
        <v>0</v>
      </c>
      <c r="CF360">
        <v>0</v>
      </c>
      <c r="CG360">
        <v>0</v>
      </c>
      <c r="CM360">
        <v>0</v>
      </c>
      <c r="CN360" t="s">
        <v>3</v>
      </c>
      <c r="CO360">
        <v>0</v>
      </c>
      <c r="CP360">
        <f t="shared" si="339"/>
        <v>33275.839999999997</v>
      </c>
      <c r="CQ360">
        <f t="shared" si="340"/>
        <v>22.68</v>
      </c>
      <c r="CR360">
        <f>(((((ET360*4))*BB360-((EU360*4))*BS360)+AE360*BS360)*AV360)</f>
        <v>14859.56</v>
      </c>
      <c r="CS360">
        <f t="shared" si="341"/>
        <v>9354.08</v>
      </c>
      <c r="CT360">
        <f t="shared" si="342"/>
        <v>18393.599999999999</v>
      </c>
      <c r="CU360">
        <f t="shared" si="343"/>
        <v>0</v>
      </c>
      <c r="CV360">
        <f t="shared" si="344"/>
        <v>30.24</v>
      </c>
      <c r="CW360">
        <f t="shared" si="345"/>
        <v>0</v>
      </c>
      <c r="CX360">
        <f t="shared" si="346"/>
        <v>0</v>
      </c>
      <c r="CY360">
        <f t="shared" si="347"/>
        <v>12875.52</v>
      </c>
      <c r="CZ360">
        <f t="shared" si="348"/>
        <v>1839.36</v>
      </c>
      <c r="DC360" t="s">
        <v>3</v>
      </c>
      <c r="DD360" t="s">
        <v>66</v>
      </c>
      <c r="DE360" t="s">
        <v>66</v>
      </c>
      <c r="DF360" t="s">
        <v>66</v>
      </c>
      <c r="DG360" t="s">
        <v>66</v>
      </c>
      <c r="DH360" t="s">
        <v>3</v>
      </c>
      <c r="DI360" t="s">
        <v>66</v>
      </c>
      <c r="DJ360" t="s">
        <v>66</v>
      </c>
      <c r="DK360" t="s">
        <v>3</v>
      </c>
      <c r="DL360" t="s">
        <v>3</v>
      </c>
      <c r="DM360" t="s">
        <v>3</v>
      </c>
      <c r="DN360">
        <v>0</v>
      </c>
      <c r="DO360">
        <v>0</v>
      </c>
      <c r="DP360">
        <v>1</v>
      </c>
      <c r="DQ360">
        <v>1</v>
      </c>
      <c r="DU360">
        <v>1013</v>
      </c>
      <c r="DV360" t="s">
        <v>245</v>
      </c>
      <c r="DW360" t="s">
        <v>245</v>
      </c>
      <c r="DX360">
        <v>1</v>
      </c>
      <c r="DZ360" t="s">
        <v>3</v>
      </c>
      <c r="EA360" t="s">
        <v>3</v>
      </c>
      <c r="EB360" t="s">
        <v>3</v>
      </c>
      <c r="EC360" t="s">
        <v>3</v>
      </c>
      <c r="EE360">
        <v>1441815344</v>
      </c>
      <c r="EF360">
        <v>1</v>
      </c>
      <c r="EG360" t="s">
        <v>21</v>
      </c>
      <c r="EH360">
        <v>0</v>
      </c>
      <c r="EI360" t="s">
        <v>3</v>
      </c>
      <c r="EJ360">
        <v>4</v>
      </c>
      <c r="EK360">
        <v>0</v>
      </c>
      <c r="EL360" t="s">
        <v>22</v>
      </c>
      <c r="EM360" t="s">
        <v>23</v>
      </c>
      <c r="EO360" t="s">
        <v>3</v>
      </c>
      <c r="EQ360">
        <v>1311744</v>
      </c>
      <c r="ER360">
        <v>8318.9599999999991</v>
      </c>
      <c r="ES360">
        <v>5.67</v>
      </c>
      <c r="ET360">
        <v>3714.89</v>
      </c>
      <c r="EU360">
        <v>2338.52</v>
      </c>
      <c r="EV360">
        <v>4598.3999999999996</v>
      </c>
      <c r="EW360">
        <v>7.56</v>
      </c>
      <c r="EX360">
        <v>0</v>
      </c>
      <c r="EY360">
        <v>0</v>
      </c>
      <c r="FQ360">
        <v>0</v>
      </c>
      <c r="FR360">
        <f t="shared" si="349"/>
        <v>0</v>
      </c>
      <c r="FS360">
        <v>0</v>
      </c>
      <c r="FX360">
        <v>70</v>
      </c>
      <c r="FY360">
        <v>10</v>
      </c>
      <c r="GA360" t="s">
        <v>3</v>
      </c>
      <c r="GD360">
        <v>0</v>
      </c>
      <c r="GF360">
        <v>1801048025</v>
      </c>
      <c r="GG360">
        <v>2</v>
      </c>
      <c r="GH360">
        <v>1</v>
      </c>
      <c r="GI360">
        <v>-2</v>
      </c>
      <c r="GJ360">
        <v>0</v>
      </c>
      <c r="GK360">
        <f>ROUND(R360*(R12)/100,2)</f>
        <v>10102.41</v>
      </c>
      <c r="GL360">
        <f t="shared" si="350"/>
        <v>0</v>
      </c>
      <c r="GM360">
        <f t="shared" si="351"/>
        <v>58093.13</v>
      </c>
      <c r="GN360">
        <f t="shared" si="352"/>
        <v>0</v>
      </c>
      <c r="GO360">
        <f t="shared" si="353"/>
        <v>0</v>
      </c>
      <c r="GP360">
        <f t="shared" si="354"/>
        <v>58093.13</v>
      </c>
      <c r="GR360">
        <v>0</v>
      </c>
      <c r="GS360">
        <v>3</v>
      </c>
      <c r="GT360">
        <v>0</v>
      </c>
      <c r="GU360" t="s">
        <v>3</v>
      </c>
      <c r="GV360">
        <f t="shared" si="355"/>
        <v>0</v>
      </c>
      <c r="GW360">
        <v>1</v>
      </c>
      <c r="GX360">
        <f t="shared" si="356"/>
        <v>0</v>
      </c>
      <c r="HA360">
        <v>0</v>
      </c>
      <c r="HB360">
        <v>0</v>
      </c>
      <c r="HC360">
        <f t="shared" si="357"/>
        <v>0</v>
      </c>
      <c r="HE360" t="s">
        <v>3</v>
      </c>
      <c r="HF360" t="s">
        <v>3</v>
      </c>
      <c r="HM360" t="s">
        <v>3</v>
      </c>
      <c r="HN360" t="s">
        <v>3</v>
      </c>
      <c r="HO360" t="s">
        <v>3</v>
      </c>
      <c r="HP360" t="s">
        <v>3</v>
      </c>
      <c r="HQ360" t="s">
        <v>3</v>
      </c>
      <c r="IK360">
        <v>0</v>
      </c>
    </row>
    <row r="361" spans="1:245" x14ac:dyDescent="0.2">
      <c r="A361">
        <v>17</v>
      </c>
      <c r="B361">
        <v>1</v>
      </c>
      <c r="C361">
        <f>ROW(SmtRes!A324)</f>
        <v>324</v>
      </c>
      <c r="D361">
        <f>ROW(EtalonRes!A497)</f>
        <v>497</v>
      </c>
      <c r="E361" t="s">
        <v>3</v>
      </c>
      <c r="F361" t="s">
        <v>341</v>
      </c>
      <c r="G361" t="s">
        <v>342</v>
      </c>
      <c r="H361" t="s">
        <v>245</v>
      </c>
      <c r="I361">
        <v>1</v>
      </c>
      <c r="J361">
        <v>0</v>
      </c>
      <c r="K361">
        <v>1</v>
      </c>
      <c r="O361">
        <f t="shared" si="325"/>
        <v>46300.13</v>
      </c>
      <c r="P361">
        <f t="shared" si="326"/>
        <v>914.62</v>
      </c>
      <c r="Q361">
        <f t="shared" si="327"/>
        <v>0</v>
      </c>
      <c r="R361">
        <f t="shared" si="328"/>
        <v>0</v>
      </c>
      <c r="S361">
        <f t="shared" si="329"/>
        <v>45385.51</v>
      </c>
      <c r="T361">
        <f t="shared" si="330"/>
        <v>0</v>
      </c>
      <c r="U361">
        <f t="shared" si="331"/>
        <v>73.5</v>
      </c>
      <c r="V361">
        <f t="shared" si="332"/>
        <v>0</v>
      </c>
      <c r="W361">
        <f t="shared" si="333"/>
        <v>0</v>
      </c>
      <c r="X361">
        <f t="shared" si="334"/>
        <v>31769.86</v>
      </c>
      <c r="Y361">
        <f t="shared" si="335"/>
        <v>4538.55</v>
      </c>
      <c r="AA361">
        <v>-1</v>
      </c>
      <c r="AB361">
        <f t="shared" si="336"/>
        <v>46300.13</v>
      </c>
      <c r="AC361">
        <f>ROUND((ES361),6)</f>
        <v>914.62</v>
      </c>
      <c r="AD361">
        <f>ROUND((((ET361)-(EU361))+AE361),6)</f>
        <v>0</v>
      </c>
      <c r="AE361">
        <f>ROUND((EU361),6)</f>
        <v>0</v>
      </c>
      <c r="AF361">
        <f>ROUND((EV361),6)</f>
        <v>45385.51</v>
      </c>
      <c r="AG361">
        <f t="shared" si="337"/>
        <v>0</v>
      </c>
      <c r="AH361">
        <f>(EW361)</f>
        <v>73.5</v>
      </c>
      <c r="AI361">
        <f>(EX361)</f>
        <v>0</v>
      </c>
      <c r="AJ361">
        <f t="shared" si="338"/>
        <v>0</v>
      </c>
      <c r="AK361">
        <v>46300.13</v>
      </c>
      <c r="AL361">
        <v>914.62</v>
      </c>
      <c r="AM361">
        <v>0</v>
      </c>
      <c r="AN361">
        <v>0</v>
      </c>
      <c r="AO361">
        <v>45385.51</v>
      </c>
      <c r="AP361">
        <v>0</v>
      </c>
      <c r="AQ361">
        <v>73.5</v>
      </c>
      <c r="AR361">
        <v>0</v>
      </c>
      <c r="AS361">
        <v>0</v>
      </c>
      <c r="AT361">
        <v>70</v>
      </c>
      <c r="AU361">
        <v>10</v>
      </c>
      <c r="AV361">
        <v>1</v>
      </c>
      <c r="AW361">
        <v>1</v>
      </c>
      <c r="AZ361">
        <v>1</v>
      </c>
      <c r="BA361">
        <v>1</v>
      </c>
      <c r="BB361">
        <v>1</v>
      </c>
      <c r="BC361">
        <v>1</v>
      </c>
      <c r="BD361" t="s">
        <v>3</v>
      </c>
      <c r="BE361" t="s">
        <v>3</v>
      </c>
      <c r="BF361" t="s">
        <v>3</v>
      </c>
      <c r="BG361" t="s">
        <v>3</v>
      </c>
      <c r="BH361">
        <v>0</v>
      </c>
      <c r="BI361">
        <v>4</v>
      </c>
      <c r="BJ361" t="s">
        <v>343</v>
      </c>
      <c r="BM361">
        <v>0</v>
      </c>
      <c r="BN361">
        <v>0</v>
      </c>
      <c r="BO361" t="s">
        <v>3</v>
      </c>
      <c r="BP361">
        <v>0</v>
      </c>
      <c r="BQ361">
        <v>1</v>
      </c>
      <c r="BR361">
        <v>0</v>
      </c>
      <c r="BS361">
        <v>1</v>
      </c>
      <c r="BT361">
        <v>1</v>
      </c>
      <c r="BU361">
        <v>1</v>
      </c>
      <c r="BV361">
        <v>1</v>
      </c>
      <c r="BW361">
        <v>1</v>
      </c>
      <c r="BX361">
        <v>1</v>
      </c>
      <c r="BY361" t="s">
        <v>3</v>
      </c>
      <c r="BZ361">
        <v>70</v>
      </c>
      <c r="CA361">
        <v>10</v>
      </c>
      <c r="CB361" t="s">
        <v>3</v>
      </c>
      <c r="CE361">
        <v>0</v>
      </c>
      <c r="CF361">
        <v>0</v>
      </c>
      <c r="CG361">
        <v>0</v>
      </c>
      <c r="CM361">
        <v>0</v>
      </c>
      <c r="CN361" t="s">
        <v>3</v>
      </c>
      <c r="CO361">
        <v>0</v>
      </c>
      <c r="CP361">
        <f t="shared" si="339"/>
        <v>46300.130000000005</v>
      </c>
      <c r="CQ361">
        <f t="shared" si="340"/>
        <v>914.62</v>
      </c>
      <c r="CR361">
        <f>((((ET361)*BB361-(EU361)*BS361)+AE361*BS361)*AV361)</f>
        <v>0</v>
      </c>
      <c r="CS361">
        <f t="shared" si="341"/>
        <v>0</v>
      </c>
      <c r="CT361">
        <f t="shared" si="342"/>
        <v>45385.51</v>
      </c>
      <c r="CU361">
        <f t="shared" si="343"/>
        <v>0</v>
      </c>
      <c r="CV361">
        <f t="shared" si="344"/>
        <v>73.5</v>
      </c>
      <c r="CW361">
        <f t="shared" si="345"/>
        <v>0</v>
      </c>
      <c r="CX361">
        <f t="shared" si="346"/>
        <v>0</v>
      </c>
      <c r="CY361">
        <f t="shared" si="347"/>
        <v>31769.857000000004</v>
      </c>
      <c r="CZ361">
        <f t="shared" si="348"/>
        <v>4538.5510000000004</v>
      </c>
      <c r="DC361" t="s">
        <v>3</v>
      </c>
      <c r="DD361" t="s">
        <v>3</v>
      </c>
      <c r="DE361" t="s">
        <v>3</v>
      </c>
      <c r="DF361" t="s">
        <v>3</v>
      </c>
      <c r="DG361" t="s">
        <v>3</v>
      </c>
      <c r="DH361" t="s">
        <v>3</v>
      </c>
      <c r="DI361" t="s">
        <v>3</v>
      </c>
      <c r="DJ361" t="s">
        <v>3</v>
      </c>
      <c r="DK361" t="s">
        <v>3</v>
      </c>
      <c r="DL361" t="s">
        <v>3</v>
      </c>
      <c r="DM361" t="s">
        <v>3</v>
      </c>
      <c r="DN361">
        <v>0</v>
      </c>
      <c r="DO361">
        <v>0</v>
      </c>
      <c r="DP361">
        <v>1</v>
      </c>
      <c r="DQ361">
        <v>1</v>
      </c>
      <c r="DU361">
        <v>1013</v>
      </c>
      <c r="DV361" t="s">
        <v>245</v>
      </c>
      <c r="DW361" t="s">
        <v>245</v>
      </c>
      <c r="DX361">
        <v>1</v>
      </c>
      <c r="DZ361" t="s">
        <v>3</v>
      </c>
      <c r="EA361" t="s">
        <v>3</v>
      </c>
      <c r="EB361" t="s">
        <v>3</v>
      </c>
      <c r="EC361" t="s">
        <v>3</v>
      </c>
      <c r="EE361">
        <v>1441815344</v>
      </c>
      <c r="EF361">
        <v>1</v>
      </c>
      <c r="EG361" t="s">
        <v>21</v>
      </c>
      <c r="EH361">
        <v>0</v>
      </c>
      <c r="EI361" t="s">
        <v>3</v>
      </c>
      <c r="EJ361">
        <v>4</v>
      </c>
      <c r="EK361">
        <v>0</v>
      </c>
      <c r="EL361" t="s">
        <v>22</v>
      </c>
      <c r="EM361" t="s">
        <v>23</v>
      </c>
      <c r="EO361" t="s">
        <v>3</v>
      </c>
      <c r="EQ361">
        <v>1024</v>
      </c>
      <c r="ER361">
        <v>46300.13</v>
      </c>
      <c r="ES361">
        <v>914.62</v>
      </c>
      <c r="ET361">
        <v>0</v>
      </c>
      <c r="EU361">
        <v>0</v>
      </c>
      <c r="EV361">
        <v>45385.51</v>
      </c>
      <c r="EW361">
        <v>73.5</v>
      </c>
      <c r="EX361">
        <v>0</v>
      </c>
      <c r="EY361">
        <v>0</v>
      </c>
      <c r="FQ361">
        <v>0</v>
      </c>
      <c r="FR361">
        <f t="shared" si="349"/>
        <v>0</v>
      </c>
      <c r="FS361">
        <v>0</v>
      </c>
      <c r="FX361">
        <v>70</v>
      </c>
      <c r="FY361">
        <v>10</v>
      </c>
      <c r="GA361" t="s">
        <v>3</v>
      </c>
      <c r="GD361">
        <v>0</v>
      </c>
      <c r="GF361">
        <v>-685225161</v>
      </c>
      <c r="GG361">
        <v>2</v>
      </c>
      <c r="GH361">
        <v>1</v>
      </c>
      <c r="GI361">
        <v>-2</v>
      </c>
      <c r="GJ361">
        <v>0</v>
      </c>
      <c r="GK361">
        <f>ROUND(R361*(R12)/100,2)</f>
        <v>0</v>
      </c>
      <c r="GL361">
        <f t="shared" si="350"/>
        <v>0</v>
      </c>
      <c r="GM361">
        <f t="shared" si="351"/>
        <v>82608.539999999994</v>
      </c>
      <c r="GN361">
        <f t="shared" si="352"/>
        <v>0</v>
      </c>
      <c r="GO361">
        <f t="shared" si="353"/>
        <v>0</v>
      </c>
      <c r="GP361">
        <f t="shared" si="354"/>
        <v>82608.539999999994</v>
      </c>
      <c r="GR361">
        <v>0</v>
      </c>
      <c r="GS361">
        <v>3</v>
      </c>
      <c r="GT361">
        <v>0</v>
      </c>
      <c r="GU361" t="s">
        <v>3</v>
      </c>
      <c r="GV361">
        <f t="shared" si="355"/>
        <v>0</v>
      </c>
      <c r="GW361">
        <v>1</v>
      </c>
      <c r="GX361">
        <f t="shared" si="356"/>
        <v>0</v>
      </c>
      <c r="HA361">
        <v>0</v>
      </c>
      <c r="HB361">
        <v>0</v>
      </c>
      <c r="HC361">
        <f t="shared" si="357"/>
        <v>0</v>
      </c>
      <c r="HE361" t="s">
        <v>3</v>
      </c>
      <c r="HF361" t="s">
        <v>3</v>
      </c>
      <c r="HM361" t="s">
        <v>3</v>
      </c>
      <c r="HN361" t="s">
        <v>3</v>
      </c>
      <c r="HO361" t="s">
        <v>3</v>
      </c>
      <c r="HP361" t="s">
        <v>3</v>
      </c>
      <c r="HQ361" t="s">
        <v>3</v>
      </c>
      <c r="IK361">
        <v>0</v>
      </c>
    </row>
    <row r="362" spans="1:245" x14ac:dyDescent="0.2">
      <c r="A362">
        <v>17</v>
      </c>
      <c r="B362">
        <v>1</v>
      </c>
      <c r="D362">
        <f>ROW(EtalonRes!A499)</f>
        <v>499</v>
      </c>
      <c r="E362" t="s">
        <v>344</v>
      </c>
      <c r="F362" t="s">
        <v>264</v>
      </c>
      <c r="G362" t="s">
        <v>265</v>
      </c>
      <c r="H362" t="s">
        <v>245</v>
      </c>
      <c r="I362">
        <v>1</v>
      </c>
      <c r="J362">
        <v>0</v>
      </c>
      <c r="K362">
        <v>1</v>
      </c>
      <c r="O362">
        <f t="shared" si="325"/>
        <v>3689.74</v>
      </c>
      <c r="P362">
        <f t="shared" si="326"/>
        <v>0.26</v>
      </c>
      <c r="Q362">
        <f t="shared" si="327"/>
        <v>0</v>
      </c>
      <c r="R362">
        <f t="shared" si="328"/>
        <v>0</v>
      </c>
      <c r="S362">
        <f t="shared" si="329"/>
        <v>3689.48</v>
      </c>
      <c r="T362">
        <f t="shared" si="330"/>
        <v>0</v>
      </c>
      <c r="U362">
        <f t="shared" si="331"/>
        <v>5.56</v>
      </c>
      <c r="V362">
        <f t="shared" si="332"/>
        <v>0</v>
      </c>
      <c r="W362">
        <f t="shared" si="333"/>
        <v>0</v>
      </c>
      <c r="X362">
        <f t="shared" si="334"/>
        <v>2582.64</v>
      </c>
      <c r="Y362">
        <f t="shared" si="335"/>
        <v>368.95</v>
      </c>
      <c r="AA362">
        <v>1473070128</v>
      </c>
      <c r="AB362">
        <f t="shared" si="336"/>
        <v>3689.74</v>
      </c>
      <c r="AC362">
        <f>ROUND(((ES362*2)),6)</f>
        <v>0.26</v>
      </c>
      <c r="AD362">
        <f>ROUND(((((ET362*2))-((EU362*2)))+AE362),6)</f>
        <v>0</v>
      </c>
      <c r="AE362">
        <f>ROUND(((EU362*2)),6)</f>
        <v>0</v>
      </c>
      <c r="AF362">
        <f>ROUND(((EV362*2)),6)</f>
        <v>3689.48</v>
      </c>
      <c r="AG362">
        <f t="shared" si="337"/>
        <v>0</v>
      </c>
      <c r="AH362">
        <f>((EW362*2))</f>
        <v>5.56</v>
      </c>
      <c r="AI362">
        <f>((EX362*2))</f>
        <v>0</v>
      </c>
      <c r="AJ362">
        <f t="shared" si="338"/>
        <v>0</v>
      </c>
      <c r="AK362">
        <v>1844.87</v>
      </c>
      <c r="AL362">
        <v>0.13</v>
      </c>
      <c r="AM362">
        <v>0</v>
      </c>
      <c r="AN362">
        <v>0</v>
      </c>
      <c r="AO362">
        <v>1844.74</v>
      </c>
      <c r="AP362">
        <v>0</v>
      </c>
      <c r="AQ362">
        <v>2.78</v>
      </c>
      <c r="AR362">
        <v>0</v>
      </c>
      <c r="AS362">
        <v>0</v>
      </c>
      <c r="AT362">
        <v>70</v>
      </c>
      <c r="AU362">
        <v>10</v>
      </c>
      <c r="AV362">
        <v>1</v>
      </c>
      <c r="AW362">
        <v>1</v>
      </c>
      <c r="AZ362">
        <v>1</v>
      </c>
      <c r="BA362">
        <v>1</v>
      </c>
      <c r="BB362">
        <v>1</v>
      </c>
      <c r="BC362">
        <v>1</v>
      </c>
      <c r="BD362" t="s">
        <v>3</v>
      </c>
      <c r="BE362" t="s">
        <v>3</v>
      </c>
      <c r="BF362" t="s">
        <v>3</v>
      </c>
      <c r="BG362" t="s">
        <v>3</v>
      </c>
      <c r="BH362">
        <v>0</v>
      </c>
      <c r="BI362">
        <v>4</v>
      </c>
      <c r="BJ362" t="s">
        <v>266</v>
      </c>
      <c r="BM362">
        <v>0</v>
      </c>
      <c r="BN362">
        <v>0</v>
      </c>
      <c r="BO362" t="s">
        <v>3</v>
      </c>
      <c r="BP362">
        <v>0</v>
      </c>
      <c r="BQ362">
        <v>1</v>
      </c>
      <c r="BR362">
        <v>0</v>
      </c>
      <c r="BS362">
        <v>1</v>
      </c>
      <c r="BT362">
        <v>1</v>
      </c>
      <c r="BU362">
        <v>1</v>
      </c>
      <c r="BV362">
        <v>1</v>
      </c>
      <c r="BW362">
        <v>1</v>
      </c>
      <c r="BX362">
        <v>1</v>
      </c>
      <c r="BY362" t="s">
        <v>3</v>
      </c>
      <c r="BZ362">
        <v>70</v>
      </c>
      <c r="CA362">
        <v>10</v>
      </c>
      <c r="CB362" t="s">
        <v>3</v>
      </c>
      <c r="CE362">
        <v>0</v>
      </c>
      <c r="CF362">
        <v>0</v>
      </c>
      <c r="CG362">
        <v>0</v>
      </c>
      <c r="CM362">
        <v>0</v>
      </c>
      <c r="CN362" t="s">
        <v>3</v>
      </c>
      <c r="CO362">
        <v>0</v>
      </c>
      <c r="CP362">
        <f t="shared" si="339"/>
        <v>3689.7400000000002</v>
      </c>
      <c r="CQ362">
        <f t="shared" si="340"/>
        <v>0.26</v>
      </c>
      <c r="CR362">
        <f>(((((ET362*2))*BB362-((EU362*2))*BS362)+AE362*BS362)*AV362)</f>
        <v>0</v>
      </c>
      <c r="CS362">
        <f t="shared" si="341"/>
        <v>0</v>
      </c>
      <c r="CT362">
        <f t="shared" si="342"/>
        <v>3689.48</v>
      </c>
      <c r="CU362">
        <f t="shared" si="343"/>
        <v>0</v>
      </c>
      <c r="CV362">
        <f t="shared" si="344"/>
        <v>5.56</v>
      </c>
      <c r="CW362">
        <f t="shared" si="345"/>
        <v>0</v>
      </c>
      <c r="CX362">
        <f t="shared" si="346"/>
        <v>0</v>
      </c>
      <c r="CY362">
        <f t="shared" si="347"/>
        <v>2582.636</v>
      </c>
      <c r="CZ362">
        <f t="shared" si="348"/>
        <v>368.94800000000004</v>
      </c>
      <c r="DC362" t="s">
        <v>3</v>
      </c>
      <c r="DD362" t="s">
        <v>154</v>
      </c>
      <c r="DE362" t="s">
        <v>154</v>
      </c>
      <c r="DF362" t="s">
        <v>154</v>
      </c>
      <c r="DG362" t="s">
        <v>154</v>
      </c>
      <c r="DH362" t="s">
        <v>3</v>
      </c>
      <c r="DI362" t="s">
        <v>154</v>
      </c>
      <c r="DJ362" t="s">
        <v>154</v>
      </c>
      <c r="DK362" t="s">
        <v>3</v>
      </c>
      <c r="DL362" t="s">
        <v>3</v>
      </c>
      <c r="DM362" t="s">
        <v>3</v>
      </c>
      <c r="DN362">
        <v>0</v>
      </c>
      <c r="DO362">
        <v>0</v>
      </c>
      <c r="DP362">
        <v>1</v>
      </c>
      <c r="DQ362">
        <v>1</v>
      </c>
      <c r="DU362">
        <v>1013</v>
      </c>
      <c r="DV362" t="s">
        <v>245</v>
      </c>
      <c r="DW362" t="s">
        <v>245</v>
      </c>
      <c r="DX362">
        <v>1</v>
      </c>
      <c r="DZ362" t="s">
        <v>3</v>
      </c>
      <c r="EA362" t="s">
        <v>3</v>
      </c>
      <c r="EB362" t="s">
        <v>3</v>
      </c>
      <c r="EC362" t="s">
        <v>3</v>
      </c>
      <c r="EE362">
        <v>1441815344</v>
      </c>
      <c r="EF362">
        <v>1</v>
      </c>
      <c r="EG362" t="s">
        <v>21</v>
      </c>
      <c r="EH362">
        <v>0</v>
      </c>
      <c r="EI362" t="s">
        <v>3</v>
      </c>
      <c r="EJ362">
        <v>4</v>
      </c>
      <c r="EK362">
        <v>0</v>
      </c>
      <c r="EL362" t="s">
        <v>22</v>
      </c>
      <c r="EM362" t="s">
        <v>23</v>
      </c>
      <c r="EO362" t="s">
        <v>3</v>
      </c>
      <c r="EQ362">
        <v>0</v>
      </c>
      <c r="ER362">
        <v>1844.87</v>
      </c>
      <c r="ES362">
        <v>0.13</v>
      </c>
      <c r="ET362">
        <v>0</v>
      </c>
      <c r="EU362">
        <v>0</v>
      </c>
      <c r="EV362">
        <v>1844.74</v>
      </c>
      <c r="EW362">
        <v>2.78</v>
      </c>
      <c r="EX362">
        <v>0</v>
      </c>
      <c r="EY362">
        <v>0</v>
      </c>
      <c r="FQ362">
        <v>0</v>
      </c>
      <c r="FR362">
        <f t="shared" si="349"/>
        <v>0</v>
      </c>
      <c r="FS362">
        <v>0</v>
      </c>
      <c r="FX362">
        <v>70</v>
      </c>
      <c r="FY362">
        <v>10</v>
      </c>
      <c r="GA362" t="s">
        <v>3</v>
      </c>
      <c r="GD362">
        <v>0</v>
      </c>
      <c r="GF362">
        <v>-1375426856</v>
      </c>
      <c r="GG362">
        <v>2</v>
      </c>
      <c r="GH362">
        <v>1</v>
      </c>
      <c r="GI362">
        <v>-2</v>
      </c>
      <c r="GJ362">
        <v>0</v>
      </c>
      <c r="GK362">
        <f>ROUND(R362*(R12)/100,2)</f>
        <v>0</v>
      </c>
      <c r="GL362">
        <f t="shared" si="350"/>
        <v>0</v>
      </c>
      <c r="GM362">
        <f t="shared" si="351"/>
        <v>6641.33</v>
      </c>
      <c r="GN362">
        <f t="shared" si="352"/>
        <v>0</v>
      </c>
      <c r="GO362">
        <f t="shared" si="353"/>
        <v>0</v>
      </c>
      <c r="GP362">
        <f t="shared" si="354"/>
        <v>6641.33</v>
      </c>
      <c r="GR362">
        <v>0</v>
      </c>
      <c r="GS362">
        <v>3</v>
      </c>
      <c r="GT362">
        <v>0</v>
      </c>
      <c r="GU362" t="s">
        <v>3</v>
      </c>
      <c r="GV362">
        <f t="shared" si="355"/>
        <v>0</v>
      </c>
      <c r="GW362">
        <v>1</v>
      </c>
      <c r="GX362">
        <f t="shared" si="356"/>
        <v>0</v>
      </c>
      <c r="HA362">
        <v>0</v>
      </c>
      <c r="HB362">
        <v>0</v>
      </c>
      <c r="HC362">
        <f t="shared" si="357"/>
        <v>0</v>
      </c>
      <c r="HE362" t="s">
        <v>3</v>
      </c>
      <c r="HF362" t="s">
        <v>3</v>
      </c>
      <c r="HM362" t="s">
        <v>3</v>
      </c>
      <c r="HN362" t="s">
        <v>3</v>
      </c>
      <c r="HO362" t="s">
        <v>3</v>
      </c>
      <c r="HP362" t="s">
        <v>3</v>
      </c>
      <c r="HQ362" t="s">
        <v>3</v>
      </c>
      <c r="IK362">
        <v>0</v>
      </c>
    </row>
    <row r="363" spans="1:245" x14ac:dyDescent="0.2">
      <c r="A363">
        <v>17</v>
      </c>
      <c r="B363">
        <v>1</v>
      </c>
      <c r="D363">
        <f>ROW(EtalonRes!A501)</f>
        <v>501</v>
      </c>
      <c r="E363" t="s">
        <v>3</v>
      </c>
      <c r="F363" t="s">
        <v>267</v>
      </c>
      <c r="G363" t="s">
        <v>268</v>
      </c>
      <c r="H363" t="s">
        <v>245</v>
      </c>
      <c r="I363">
        <v>1</v>
      </c>
      <c r="J363">
        <v>0</v>
      </c>
      <c r="K363">
        <v>1</v>
      </c>
      <c r="O363">
        <f t="shared" si="325"/>
        <v>1990.98</v>
      </c>
      <c r="P363">
        <f t="shared" si="326"/>
        <v>0.26</v>
      </c>
      <c r="Q363">
        <f t="shared" si="327"/>
        <v>0</v>
      </c>
      <c r="R363">
        <f t="shared" si="328"/>
        <v>0</v>
      </c>
      <c r="S363">
        <f t="shared" si="329"/>
        <v>1990.72</v>
      </c>
      <c r="T363">
        <f t="shared" si="330"/>
        <v>0</v>
      </c>
      <c r="U363">
        <f t="shared" si="331"/>
        <v>3</v>
      </c>
      <c r="V363">
        <f t="shared" si="332"/>
        <v>0</v>
      </c>
      <c r="W363">
        <f t="shared" si="333"/>
        <v>0</v>
      </c>
      <c r="X363">
        <f t="shared" si="334"/>
        <v>1393.5</v>
      </c>
      <c r="Y363">
        <f t="shared" si="335"/>
        <v>199.07</v>
      </c>
      <c r="AA363">
        <v>-1</v>
      </c>
      <c r="AB363">
        <f t="shared" si="336"/>
        <v>1990.98</v>
      </c>
      <c r="AC363">
        <f>ROUND(((ES363*2)),6)</f>
        <v>0.26</v>
      </c>
      <c r="AD363">
        <f>ROUND(((((ET363*2))-((EU363*2)))+AE363),6)</f>
        <v>0</v>
      </c>
      <c r="AE363">
        <f>ROUND(((EU363*2)),6)</f>
        <v>0</v>
      </c>
      <c r="AF363">
        <f>ROUND(((EV363*2)),6)</f>
        <v>1990.72</v>
      </c>
      <c r="AG363">
        <f t="shared" si="337"/>
        <v>0</v>
      </c>
      <c r="AH363">
        <f>((EW363*2))</f>
        <v>3</v>
      </c>
      <c r="AI363">
        <f>((EX363*2))</f>
        <v>0</v>
      </c>
      <c r="AJ363">
        <f t="shared" si="338"/>
        <v>0</v>
      </c>
      <c r="AK363">
        <v>995.49</v>
      </c>
      <c r="AL363">
        <v>0.13</v>
      </c>
      <c r="AM363">
        <v>0</v>
      </c>
      <c r="AN363">
        <v>0</v>
      </c>
      <c r="AO363">
        <v>995.36</v>
      </c>
      <c r="AP363">
        <v>0</v>
      </c>
      <c r="AQ363">
        <v>1.5</v>
      </c>
      <c r="AR363">
        <v>0</v>
      </c>
      <c r="AS363">
        <v>0</v>
      </c>
      <c r="AT363">
        <v>70</v>
      </c>
      <c r="AU363">
        <v>10</v>
      </c>
      <c r="AV363">
        <v>1</v>
      </c>
      <c r="AW363">
        <v>1</v>
      </c>
      <c r="AZ363">
        <v>1</v>
      </c>
      <c r="BA363">
        <v>1</v>
      </c>
      <c r="BB363">
        <v>1</v>
      </c>
      <c r="BC363">
        <v>1</v>
      </c>
      <c r="BD363" t="s">
        <v>3</v>
      </c>
      <c r="BE363" t="s">
        <v>3</v>
      </c>
      <c r="BF363" t="s">
        <v>3</v>
      </c>
      <c r="BG363" t="s">
        <v>3</v>
      </c>
      <c r="BH363">
        <v>0</v>
      </c>
      <c r="BI363">
        <v>4</v>
      </c>
      <c r="BJ363" t="s">
        <v>269</v>
      </c>
      <c r="BM363">
        <v>0</v>
      </c>
      <c r="BN363">
        <v>0</v>
      </c>
      <c r="BO363" t="s">
        <v>3</v>
      </c>
      <c r="BP363">
        <v>0</v>
      </c>
      <c r="BQ363">
        <v>1</v>
      </c>
      <c r="BR363">
        <v>0</v>
      </c>
      <c r="BS363">
        <v>1</v>
      </c>
      <c r="BT363">
        <v>1</v>
      </c>
      <c r="BU363">
        <v>1</v>
      </c>
      <c r="BV363">
        <v>1</v>
      </c>
      <c r="BW363">
        <v>1</v>
      </c>
      <c r="BX363">
        <v>1</v>
      </c>
      <c r="BY363" t="s">
        <v>3</v>
      </c>
      <c r="BZ363">
        <v>70</v>
      </c>
      <c r="CA363">
        <v>10</v>
      </c>
      <c r="CB363" t="s">
        <v>3</v>
      </c>
      <c r="CE363">
        <v>0</v>
      </c>
      <c r="CF363">
        <v>0</v>
      </c>
      <c r="CG363">
        <v>0</v>
      </c>
      <c r="CM363">
        <v>0</v>
      </c>
      <c r="CN363" t="s">
        <v>3</v>
      </c>
      <c r="CO363">
        <v>0</v>
      </c>
      <c r="CP363">
        <f t="shared" si="339"/>
        <v>1990.98</v>
      </c>
      <c r="CQ363">
        <f t="shared" si="340"/>
        <v>0.26</v>
      </c>
      <c r="CR363">
        <f>(((((ET363*2))*BB363-((EU363*2))*BS363)+AE363*BS363)*AV363)</f>
        <v>0</v>
      </c>
      <c r="CS363">
        <f t="shared" si="341"/>
        <v>0</v>
      </c>
      <c r="CT363">
        <f t="shared" si="342"/>
        <v>1990.72</v>
      </c>
      <c r="CU363">
        <f t="shared" si="343"/>
        <v>0</v>
      </c>
      <c r="CV363">
        <f t="shared" si="344"/>
        <v>3</v>
      </c>
      <c r="CW363">
        <f t="shared" si="345"/>
        <v>0</v>
      </c>
      <c r="CX363">
        <f t="shared" si="346"/>
        <v>0</v>
      </c>
      <c r="CY363">
        <f t="shared" si="347"/>
        <v>1393.5039999999999</v>
      </c>
      <c r="CZ363">
        <f t="shared" si="348"/>
        <v>199.072</v>
      </c>
      <c r="DC363" t="s">
        <v>3</v>
      </c>
      <c r="DD363" t="s">
        <v>154</v>
      </c>
      <c r="DE363" t="s">
        <v>154</v>
      </c>
      <c r="DF363" t="s">
        <v>154</v>
      </c>
      <c r="DG363" t="s">
        <v>154</v>
      </c>
      <c r="DH363" t="s">
        <v>3</v>
      </c>
      <c r="DI363" t="s">
        <v>154</v>
      </c>
      <c r="DJ363" t="s">
        <v>154</v>
      </c>
      <c r="DK363" t="s">
        <v>3</v>
      </c>
      <c r="DL363" t="s">
        <v>3</v>
      </c>
      <c r="DM363" t="s">
        <v>3</v>
      </c>
      <c r="DN363">
        <v>0</v>
      </c>
      <c r="DO363">
        <v>0</v>
      </c>
      <c r="DP363">
        <v>1</v>
      </c>
      <c r="DQ363">
        <v>1</v>
      </c>
      <c r="DU363">
        <v>1013</v>
      </c>
      <c r="DV363" t="s">
        <v>245</v>
      </c>
      <c r="DW363" t="s">
        <v>245</v>
      </c>
      <c r="DX363">
        <v>1</v>
      </c>
      <c r="DZ363" t="s">
        <v>3</v>
      </c>
      <c r="EA363" t="s">
        <v>3</v>
      </c>
      <c r="EB363" t="s">
        <v>3</v>
      </c>
      <c r="EC363" t="s">
        <v>3</v>
      </c>
      <c r="EE363">
        <v>1441815344</v>
      </c>
      <c r="EF363">
        <v>1</v>
      </c>
      <c r="EG363" t="s">
        <v>21</v>
      </c>
      <c r="EH363">
        <v>0</v>
      </c>
      <c r="EI363" t="s">
        <v>3</v>
      </c>
      <c r="EJ363">
        <v>4</v>
      </c>
      <c r="EK363">
        <v>0</v>
      </c>
      <c r="EL363" t="s">
        <v>22</v>
      </c>
      <c r="EM363" t="s">
        <v>23</v>
      </c>
      <c r="EO363" t="s">
        <v>3</v>
      </c>
      <c r="EQ363">
        <v>1024</v>
      </c>
      <c r="ER363">
        <v>995.49</v>
      </c>
      <c r="ES363">
        <v>0.13</v>
      </c>
      <c r="ET363">
        <v>0</v>
      </c>
      <c r="EU363">
        <v>0</v>
      </c>
      <c r="EV363">
        <v>995.36</v>
      </c>
      <c r="EW363">
        <v>1.5</v>
      </c>
      <c r="EX363">
        <v>0</v>
      </c>
      <c r="EY363">
        <v>0</v>
      </c>
      <c r="FQ363">
        <v>0</v>
      </c>
      <c r="FR363">
        <f t="shared" si="349"/>
        <v>0</v>
      </c>
      <c r="FS363">
        <v>0</v>
      </c>
      <c r="FX363">
        <v>70</v>
      </c>
      <c r="FY363">
        <v>10</v>
      </c>
      <c r="GA363" t="s">
        <v>3</v>
      </c>
      <c r="GD363">
        <v>0</v>
      </c>
      <c r="GF363">
        <v>1316401234</v>
      </c>
      <c r="GG363">
        <v>2</v>
      </c>
      <c r="GH363">
        <v>1</v>
      </c>
      <c r="GI363">
        <v>-2</v>
      </c>
      <c r="GJ363">
        <v>0</v>
      </c>
      <c r="GK363">
        <f>ROUND(R363*(R12)/100,2)</f>
        <v>0</v>
      </c>
      <c r="GL363">
        <f t="shared" si="350"/>
        <v>0</v>
      </c>
      <c r="GM363">
        <f t="shared" si="351"/>
        <v>3583.55</v>
      </c>
      <c r="GN363">
        <f t="shared" si="352"/>
        <v>0</v>
      </c>
      <c r="GO363">
        <f t="shared" si="353"/>
        <v>0</v>
      </c>
      <c r="GP363">
        <f t="shared" si="354"/>
        <v>3583.55</v>
      </c>
      <c r="GR363">
        <v>0</v>
      </c>
      <c r="GS363">
        <v>3</v>
      </c>
      <c r="GT363">
        <v>0</v>
      </c>
      <c r="GU363" t="s">
        <v>3</v>
      </c>
      <c r="GV363">
        <f t="shared" si="355"/>
        <v>0</v>
      </c>
      <c r="GW363">
        <v>1</v>
      </c>
      <c r="GX363">
        <f t="shared" si="356"/>
        <v>0</v>
      </c>
      <c r="HA363">
        <v>0</v>
      </c>
      <c r="HB363">
        <v>0</v>
      </c>
      <c r="HC363">
        <f t="shared" si="357"/>
        <v>0</v>
      </c>
      <c r="HE363" t="s">
        <v>3</v>
      </c>
      <c r="HF363" t="s">
        <v>3</v>
      </c>
      <c r="HM363" t="s">
        <v>3</v>
      </c>
      <c r="HN363" t="s">
        <v>3</v>
      </c>
      <c r="HO363" t="s">
        <v>3</v>
      </c>
      <c r="HP363" t="s">
        <v>3</v>
      </c>
      <c r="HQ363" t="s">
        <v>3</v>
      </c>
      <c r="IK363">
        <v>0</v>
      </c>
    </row>
    <row r="364" spans="1:245" x14ac:dyDescent="0.2">
      <c r="A364">
        <v>17</v>
      </c>
      <c r="B364">
        <v>1</v>
      </c>
      <c r="D364">
        <f>ROW(EtalonRes!A505)</f>
        <v>505</v>
      </c>
      <c r="E364" t="s">
        <v>3</v>
      </c>
      <c r="F364" t="s">
        <v>270</v>
      </c>
      <c r="G364" t="s">
        <v>271</v>
      </c>
      <c r="H364" t="s">
        <v>245</v>
      </c>
      <c r="I364">
        <v>1</v>
      </c>
      <c r="J364">
        <v>0</v>
      </c>
      <c r="K364">
        <v>1</v>
      </c>
      <c r="O364">
        <f t="shared" si="325"/>
        <v>33275.839999999997</v>
      </c>
      <c r="P364">
        <f t="shared" si="326"/>
        <v>22.68</v>
      </c>
      <c r="Q364">
        <f t="shared" si="327"/>
        <v>14859.56</v>
      </c>
      <c r="R364">
        <f t="shared" si="328"/>
        <v>9354.08</v>
      </c>
      <c r="S364">
        <f t="shared" si="329"/>
        <v>18393.599999999999</v>
      </c>
      <c r="T364">
        <f t="shared" si="330"/>
        <v>0</v>
      </c>
      <c r="U364">
        <f t="shared" si="331"/>
        <v>30.24</v>
      </c>
      <c r="V364">
        <f t="shared" si="332"/>
        <v>0</v>
      </c>
      <c r="W364">
        <f t="shared" si="333"/>
        <v>0</v>
      </c>
      <c r="X364">
        <f t="shared" si="334"/>
        <v>12875.52</v>
      </c>
      <c r="Y364">
        <f t="shared" si="335"/>
        <v>1839.36</v>
      </c>
      <c r="AA364">
        <v>-1</v>
      </c>
      <c r="AB364">
        <f t="shared" si="336"/>
        <v>33275.839999999997</v>
      </c>
      <c r="AC364">
        <f>ROUND(((ES364*4)),6)</f>
        <v>22.68</v>
      </c>
      <c r="AD364">
        <f>ROUND(((((ET364*4))-((EU364*4)))+AE364),6)</f>
        <v>14859.56</v>
      </c>
      <c r="AE364">
        <f>ROUND(((EU364*4)),6)</f>
        <v>9354.08</v>
      </c>
      <c r="AF364">
        <f>ROUND(((EV364*4)),6)</f>
        <v>18393.599999999999</v>
      </c>
      <c r="AG364">
        <f t="shared" si="337"/>
        <v>0</v>
      </c>
      <c r="AH364">
        <f>((EW364*4))</f>
        <v>30.24</v>
      </c>
      <c r="AI364">
        <f>((EX364*4))</f>
        <v>0</v>
      </c>
      <c r="AJ364">
        <f t="shared" si="338"/>
        <v>0</v>
      </c>
      <c r="AK364">
        <v>8318.9599999999991</v>
      </c>
      <c r="AL364">
        <v>5.67</v>
      </c>
      <c r="AM364">
        <v>3714.89</v>
      </c>
      <c r="AN364">
        <v>2338.52</v>
      </c>
      <c r="AO364">
        <v>4598.3999999999996</v>
      </c>
      <c r="AP364">
        <v>0</v>
      </c>
      <c r="AQ364">
        <v>7.56</v>
      </c>
      <c r="AR364">
        <v>0</v>
      </c>
      <c r="AS364">
        <v>0</v>
      </c>
      <c r="AT364">
        <v>70</v>
      </c>
      <c r="AU364">
        <v>10</v>
      </c>
      <c r="AV364">
        <v>1</v>
      </c>
      <c r="AW364">
        <v>1</v>
      </c>
      <c r="AZ364">
        <v>1</v>
      </c>
      <c r="BA364">
        <v>1</v>
      </c>
      <c r="BB364">
        <v>1</v>
      </c>
      <c r="BC364">
        <v>1</v>
      </c>
      <c r="BD364" t="s">
        <v>3</v>
      </c>
      <c r="BE364" t="s">
        <v>3</v>
      </c>
      <c r="BF364" t="s">
        <v>3</v>
      </c>
      <c r="BG364" t="s">
        <v>3</v>
      </c>
      <c r="BH364">
        <v>0</v>
      </c>
      <c r="BI364">
        <v>4</v>
      </c>
      <c r="BJ364" t="s">
        <v>272</v>
      </c>
      <c r="BM364">
        <v>0</v>
      </c>
      <c r="BN364">
        <v>0</v>
      </c>
      <c r="BO364" t="s">
        <v>3</v>
      </c>
      <c r="BP364">
        <v>0</v>
      </c>
      <c r="BQ364">
        <v>1</v>
      </c>
      <c r="BR364">
        <v>0</v>
      </c>
      <c r="BS364">
        <v>1</v>
      </c>
      <c r="BT364">
        <v>1</v>
      </c>
      <c r="BU364">
        <v>1</v>
      </c>
      <c r="BV364">
        <v>1</v>
      </c>
      <c r="BW364">
        <v>1</v>
      </c>
      <c r="BX364">
        <v>1</v>
      </c>
      <c r="BY364" t="s">
        <v>3</v>
      </c>
      <c r="BZ364">
        <v>70</v>
      </c>
      <c r="CA364">
        <v>10</v>
      </c>
      <c r="CB364" t="s">
        <v>3</v>
      </c>
      <c r="CE364">
        <v>0</v>
      </c>
      <c r="CF364">
        <v>0</v>
      </c>
      <c r="CG364">
        <v>0</v>
      </c>
      <c r="CM364">
        <v>0</v>
      </c>
      <c r="CN364" t="s">
        <v>3</v>
      </c>
      <c r="CO364">
        <v>0</v>
      </c>
      <c r="CP364">
        <f t="shared" si="339"/>
        <v>33275.839999999997</v>
      </c>
      <c r="CQ364">
        <f t="shared" si="340"/>
        <v>22.68</v>
      </c>
      <c r="CR364">
        <f>(((((ET364*4))*BB364-((EU364*4))*BS364)+AE364*BS364)*AV364)</f>
        <v>14859.56</v>
      </c>
      <c r="CS364">
        <f t="shared" si="341"/>
        <v>9354.08</v>
      </c>
      <c r="CT364">
        <f t="shared" si="342"/>
        <v>18393.599999999999</v>
      </c>
      <c r="CU364">
        <f t="shared" si="343"/>
        <v>0</v>
      </c>
      <c r="CV364">
        <f t="shared" si="344"/>
        <v>30.24</v>
      </c>
      <c r="CW364">
        <f t="shared" si="345"/>
        <v>0</v>
      </c>
      <c r="CX364">
        <f t="shared" si="346"/>
        <v>0</v>
      </c>
      <c r="CY364">
        <f t="shared" si="347"/>
        <v>12875.52</v>
      </c>
      <c r="CZ364">
        <f t="shared" si="348"/>
        <v>1839.36</v>
      </c>
      <c r="DC364" t="s">
        <v>3</v>
      </c>
      <c r="DD364" t="s">
        <v>66</v>
      </c>
      <c r="DE364" t="s">
        <v>66</v>
      </c>
      <c r="DF364" t="s">
        <v>66</v>
      </c>
      <c r="DG364" t="s">
        <v>66</v>
      </c>
      <c r="DH364" t="s">
        <v>3</v>
      </c>
      <c r="DI364" t="s">
        <v>66</v>
      </c>
      <c r="DJ364" t="s">
        <v>66</v>
      </c>
      <c r="DK364" t="s">
        <v>3</v>
      </c>
      <c r="DL364" t="s">
        <v>3</v>
      </c>
      <c r="DM364" t="s">
        <v>3</v>
      </c>
      <c r="DN364">
        <v>0</v>
      </c>
      <c r="DO364">
        <v>0</v>
      </c>
      <c r="DP364">
        <v>1</v>
      </c>
      <c r="DQ364">
        <v>1</v>
      </c>
      <c r="DU364">
        <v>1013</v>
      </c>
      <c r="DV364" t="s">
        <v>245</v>
      </c>
      <c r="DW364" t="s">
        <v>245</v>
      </c>
      <c r="DX364">
        <v>1</v>
      </c>
      <c r="DZ364" t="s">
        <v>3</v>
      </c>
      <c r="EA364" t="s">
        <v>3</v>
      </c>
      <c r="EB364" t="s">
        <v>3</v>
      </c>
      <c r="EC364" t="s">
        <v>3</v>
      </c>
      <c r="EE364">
        <v>1441815344</v>
      </c>
      <c r="EF364">
        <v>1</v>
      </c>
      <c r="EG364" t="s">
        <v>21</v>
      </c>
      <c r="EH364">
        <v>0</v>
      </c>
      <c r="EI364" t="s">
        <v>3</v>
      </c>
      <c r="EJ364">
        <v>4</v>
      </c>
      <c r="EK364">
        <v>0</v>
      </c>
      <c r="EL364" t="s">
        <v>22</v>
      </c>
      <c r="EM364" t="s">
        <v>23</v>
      </c>
      <c r="EO364" t="s">
        <v>3</v>
      </c>
      <c r="EQ364">
        <v>1311744</v>
      </c>
      <c r="ER364">
        <v>8318.9599999999991</v>
      </c>
      <c r="ES364">
        <v>5.67</v>
      </c>
      <c r="ET364">
        <v>3714.89</v>
      </c>
      <c r="EU364">
        <v>2338.52</v>
      </c>
      <c r="EV364">
        <v>4598.3999999999996</v>
      </c>
      <c r="EW364">
        <v>7.56</v>
      </c>
      <c r="EX364">
        <v>0</v>
      </c>
      <c r="EY364">
        <v>0</v>
      </c>
      <c r="FQ364">
        <v>0</v>
      </c>
      <c r="FR364">
        <f t="shared" si="349"/>
        <v>0</v>
      </c>
      <c r="FS364">
        <v>0</v>
      </c>
      <c r="FX364">
        <v>70</v>
      </c>
      <c r="FY364">
        <v>10</v>
      </c>
      <c r="GA364" t="s">
        <v>3</v>
      </c>
      <c r="GD364">
        <v>0</v>
      </c>
      <c r="GF364">
        <v>1801048025</v>
      </c>
      <c r="GG364">
        <v>2</v>
      </c>
      <c r="GH364">
        <v>1</v>
      </c>
      <c r="GI364">
        <v>-2</v>
      </c>
      <c r="GJ364">
        <v>0</v>
      </c>
      <c r="GK364">
        <f>ROUND(R364*(R12)/100,2)</f>
        <v>10102.41</v>
      </c>
      <c r="GL364">
        <f t="shared" si="350"/>
        <v>0</v>
      </c>
      <c r="GM364">
        <f t="shared" si="351"/>
        <v>58093.13</v>
      </c>
      <c r="GN364">
        <f t="shared" si="352"/>
        <v>0</v>
      </c>
      <c r="GO364">
        <f t="shared" si="353"/>
        <v>0</v>
      </c>
      <c r="GP364">
        <f t="shared" si="354"/>
        <v>58093.13</v>
      </c>
      <c r="GR364">
        <v>0</v>
      </c>
      <c r="GS364">
        <v>3</v>
      </c>
      <c r="GT364">
        <v>0</v>
      </c>
      <c r="GU364" t="s">
        <v>3</v>
      </c>
      <c r="GV364">
        <f t="shared" si="355"/>
        <v>0</v>
      </c>
      <c r="GW364">
        <v>1</v>
      </c>
      <c r="GX364">
        <f t="shared" si="356"/>
        <v>0</v>
      </c>
      <c r="HA364">
        <v>0</v>
      </c>
      <c r="HB364">
        <v>0</v>
      </c>
      <c r="HC364">
        <f t="shared" si="357"/>
        <v>0</v>
      </c>
      <c r="HE364" t="s">
        <v>3</v>
      </c>
      <c r="HF364" t="s">
        <v>3</v>
      </c>
      <c r="HM364" t="s">
        <v>3</v>
      </c>
      <c r="HN364" t="s">
        <v>3</v>
      </c>
      <c r="HO364" t="s">
        <v>3</v>
      </c>
      <c r="HP364" t="s">
        <v>3</v>
      </c>
      <c r="HQ364" t="s">
        <v>3</v>
      </c>
      <c r="IK364">
        <v>0</v>
      </c>
    </row>
    <row r="365" spans="1:245" x14ac:dyDescent="0.2">
      <c r="A365">
        <v>17</v>
      </c>
      <c r="B365">
        <v>1</v>
      </c>
      <c r="C365">
        <f>ROW(SmtRes!A327)</f>
        <v>327</v>
      </c>
      <c r="D365">
        <f>ROW(EtalonRes!A508)</f>
        <v>508</v>
      </c>
      <c r="E365" t="s">
        <v>3</v>
      </c>
      <c r="F365" t="s">
        <v>345</v>
      </c>
      <c r="G365" t="s">
        <v>346</v>
      </c>
      <c r="H365" t="s">
        <v>19</v>
      </c>
      <c r="I365">
        <v>0</v>
      </c>
      <c r="J365">
        <v>0</v>
      </c>
      <c r="K365">
        <v>0</v>
      </c>
      <c r="O365">
        <f t="shared" si="325"/>
        <v>0</v>
      </c>
      <c r="P365">
        <f t="shared" si="326"/>
        <v>0</v>
      </c>
      <c r="Q365">
        <f t="shared" si="327"/>
        <v>0</v>
      </c>
      <c r="R365">
        <f t="shared" si="328"/>
        <v>0</v>
      </c>
      <c r="S365">
        <f t="shared" si="329"/>
        <v>0</v>
      </c>
      <c r="T365">
        <f t="shared" si="330"/>
        <v>0</v>
      </c>
      <c r="U365">
        <f t="shared" si="331"/>
        <v>0</v>
      </c>
      <c r="V365">
        <f t="shared" si="332"/>
        <v>0</v>
      </c>
      <c r="W365">
        <f t="shared" si="333"/>
        <v>0</v>
      </c>
      <c r="X365">
        <f t="shared" si="334"/>
        <v>0</v>
      </c>
      <c r="Y365">
        <f t="shared" si="335"/>
        <v>0</v>
      </c>
      <c r="AA365">
        <v>-1</v>
      </c>
      <c r="AB365">
        <f t="shared" si="336"/>
        <v>681.05</v>
      </c>
      <c r="AC365">
        <f>ROUND((ES365),6)</f>
        <v>0.63</v>
      </c>
      <c r="AD365">
        <f>ROUND((((ET365)-(EU365))+AE365),6)</f>
        <v>3.57</v>
      </c>
      <c r="AE365">
        <f>ROUND((EU365),6)</f>
        <v>0.05</v>
      </c>
      <c r="AF365">
        <f>ROUND((EV365),6)</f>
        <v>676.85</v>
      </c>
      <c r="AG365">
        <f t="shared" si="337"/>
        <v>0</v>
      </c>
      <c r="AH365">
        <f>(EW365)</f>
        <v>1.02</v>
      </c>
      <c r="AI365">
        <f>(EX365)</f>
        <v>0</v>
      </c>
      <c r="AJ365">
        <f t="shared" si="338"/>
        <v>0</v>
      </c>
      <c r="AK365">
        <v>681.05</v>
      </c>
      <c r="AL365">
        <v>0.63</v>
      </c>
      <c r="AM365">
        <v>3.57</v>
      </c>
      <c r="AN365">
        <v>0.05</v>
      </c>
      <c r="AO365">
        <v>676.85</v>
      </c>
      <c r="AP365">
        <v>0</v>
      </c>
      <c r="AQ365">
        <v>1.02</v>
      </c>
      <c r="AR365">
        <v>0</v>
      </c>
      <c r="AS365">
        <v>0</v>
      </c>
      <c r="AT365">
        <v>70</v>
      </c>
      <c r="AU365">
        <v>10</v>
      </c>
      <c r="AV365">
        <v>1</v>
      </c>
      <c r="AW365">
        <v>1</v>
      </c>
      <c r="AZ365">
        <v>1</v>
      </c>
      <c r="BA365">
        <v>1</v>
      </c>
      <c r="BB365">
        <v>1</v>
      </c>
      <c r="BC365">
        <v>1</v>
      </c>
      <c r="BD365" t="s">
        <v>3</v>
      </c>
      <c r="BE365" t="s">
        <v>3</v>
      </c>
      <c r="BF365" t="s">
        <v>3</v>
      </c>
      <c r="BG365" t="s">
        <v>3</v>
      </c>
      <c r="BH365">
        <v>0</v>
      </c>
      <c r="BI365">
        <v>4</v>
      </c>
      <c r="BJ365" t="s">
        <v>347</v>
      </c>
      <c r="BM365">
        <v>0</v>
      </c>
      <c r="BN365">
        <v>0</v>
      </c>
      <c r="BO365" t="s">
        <v>3</v>
      </c>
      <c r="BP365">
        <v>0</v>
      </c>
      <c r="BQ365">
        <v>1</v>
      </c>
      <c r="BR365">
        <v>0</v>
      </c>
      <c r="BS365">
        <v>1</v>
      </c>
      <c r="BT365">
        <v>1</v>
      </c>
      <c r="BU365">
        <v>1</v>
      </c>
      <c r="BV365">
        <v>1</v>
      </c>
      <c r="BW365">
        <v>1</v>
      </c>
      <c r="BX365">
        <v>1</v>
      </c>
      <c r="BY365" t="s">
        <v>3</v>
      </c>
      <c r="BZ365">
        <v>70</v>
      </c>
      <c r="CA365">
        <v>10</v>
      </c>
      <c r="CB365" t="s">
        <v>3</v>
      </c>
      <c r="CE365">
        <v>0</v>
      </c>
      <c r="CF365">
        <v>0</v>
      </c>
      <c r="CG365">
        <v>0</v>
      </c>
      <c r="CM365">
        <v>0</v>
      </c>
      <c r="CN365" t="s">
        <v>3</v>
      </c>
      <c r="CO365">
        <v>0</v>
      </c>
      <c r="CP365">
        <f t="shared" si="339"/>
        <v>0</v>
      </c>
      <c r="CQ365">
        <f t="shared" si="340"/>
        <v>0.63</v>
      </c>
      <c r="CR365">
        <f>((((ET365)*BB365-(EU365)*BS365)+AE365*BS365)*AV365)</f>
        <v>3.57</v>
      </c>
      <c r="CS365">
        <f t="shared" si="341"/>
        <v>0.05</v>
      </c>
      <c r="CT365">
        <f t="shared" si="342"/>
        <v>676.85</v>
      </c>
      <c r="CU365">
        <f t="shared" si="343"/>
        <v>0</v>
      </c>
      <c r="CV365">
        <f t="shared" si="344"/>
        <v>1.02</v>
      </c>
      <c r="CW365">
        <f t="shared" si="345"/>
        <v>0</v>
      </c>
      <c r="CX365">
        <f t="shared" si="346"/>
        <v>0</v>
      </c>
      <c r="CY365">
        <f t="shared" si="347"/>
        <v>0</v>
      </c>
      <c r="CZ365">
        <f t="shared" si="348"/>
        <v>0</v>
      </c>
      <c r="DC365" t="s">
        <v>3</v>
      </c>
      <c r="DD365" t="s">
        <v>3</v>
      </c>
      <c r="DE365" t="s">
        <v>3</v>
      </c>
      <c r="DF365" t="s">
        <v>3</v>
      </c>
      <c r="DG365" t="s">
        <v>3</v>
      </c>
      <c r="DH365" t="s">
        <v>3</v>
      </c>
      <c r="DI365" t="s">
        <v>3</v>
      </c>
      <c r="DJ365" t="s">
        <v>3</v>
      </c>
      <c r="DK365" t="s">
        <v>3</v>
      </c>
      <c r="DL365" t="s">
        <v>3</v>
      </c>
      <c r="DM365" t="s">
        <v>3</v>
      </c>
      <c r="DN365">
        <v>0</v>
      </c>
      <c r="DO365">
        <v>0</v>
      </c>
      <c r="DP365">
        <v>1</v>
      </c>
      <c r="DQ365">
        <v>1</v>
      </c>
      <c r="DU365">
        <v>16987630</v>
      </c>
      <c r="DV365" t="s">
        <v>19</v>
      </c>
      <c r="DW365" t="s">
        <v>19</v>
      </c>
      <c r="DX365">
        <v>1</v>
      </c>
      <c r="DZ365" t="s">
        <v>3</v>
      </c>
      <c r="EA365" t="s">
        <v>3</v>
      </c>
      <c r="EB365" t="s">
        <v>3</v>
      </c>
      <c r="EC365" t="s">
        <v>3</v>
      </c>
      <c r="EE365">
        <v>1441815344</v>
      </c>
      <c r="EF365">
        <v>1</v>
      </c>
      <c r="EG365" t="s">
        <v>21</v>
      </c>
      <c r="EH365">
        <v>0</v>
      </c>
      <c r="EI365" t="s">
        <v>3</v>
      </c>
      <c r="EJ365">
        <v>4</v>
      </c>
      <c r="EK365">
        <v>0</v>
      </c>
      <c r="EL365" t="s">
        <v>22</v>
      </c>
      <c r="EM365" t="s">
        <v>23</v>
      </c>
      <c r="EO365" t="s">
        <v>3</v>
      </c>
      <c r="EQ365">
        <v>1024</v>
      </c>
      <c r="ER365">
        <v>681.05</v>
      </c>
      <c r="ES365">
        <v>0.63</v>
      </c>
      <c r="ET365">
        <v>3.57</v>
      </c>
      <c r="EU365">
        <v>0.05</v>
      </c>
      <c r="EV365">
        <v>676.85</v>
      </c>
      <c r="EW365">
        <v>1.02</v>
      </c>
      <c r="EX365">
        <v>0</v>
      </c>
      <c r="EY365">
        <v>0</v>
      </c>
      <c r="FQ365">
        <v>0</v>
      </c>
      <c r="FR365">
        <f t="shared" si="349"/>
        <v>0</v>
      </c>
      <c r="FS365">
        <v>0</v>
      </c>
      <c r="FX365">
        <v>70</v>
      </c>
      <c r="FY365">
        <v>10</v>
      </c>
      <c r="GA365" t="s">
        <v>3</v>
      </c>
      <c r="GD365">
        <v>0</v>
      </c>
      <c r="GF365">
        <v>-1418239563</v>
      </c>
      <c r="GG365">
        <v>2</v>
      </c>
      <c r="GH365">
        <v>1</v>
      </c>
      <c r="GI365">
        <v>-2</v>
      </c>
      <c r="GJ365">
        <v>0</v>
      </c>
      <c r="GK365">
        <f>ROUND(R365*(R12)/100,2)</f>
        <v>0</v>
      </c>
      <c r="GL365">
        <f t="shared" si="350"/>
        <v>0</v>
      </c>
      <c r="GM365">
        <f t="shared" si="351"/>
        <v>0</v>
      </c>
      <c r="GN365">
        <f t="shared" si="352"/>
        <v>0</v>
      </c>
      <c r="GO365">
        <f t="shared" si="353"/>
        <v>0</v>
      </c>
      <c r="GP365">
        <f t="shared" si="354"/>
        <v>0</v>
      </c>
      <c r="GR365">
        <v>0</v>
      </c>
      <c r="GS365">
        <v>3</v>
      </c>
      <c r="GT365">
        <v>0</v>
      </c>
      <c r="GU365" t="s">
        <v>3</v>
      </c>
      <c r="GV365">
        <f t="shared" si="355"/>
        <v>0</v>
      </c>
      <c r="GW365">
        <v>1</v>
      </c>
      <c r="GX365">
        <f t="shared" si="356"/>
        <v>0</v>
      </c>
      <c r="HA365">
        <v>0</v>
      </c>
      <c r="HB365">
        <v>0</v>
      </c>
      <c r="HC365">
        <f t="shared" si="357"/>
        <v>0</v>
      </c>
      <c r="HE365" t="s">
        <v>3</v>
      </c>
      <c r="HF365" t="s">
        <v>3</v>
      </c>
      <c r="HM365" t="s">
        <v>3</v>
      </c>
      <c r="HN365" t="s">
        <v>3</v>
      </c>
      <c r="HO365" t="s">
        <v>3</v>
      </c>
      <c r="HP365" t="s">
        <v>3</v>
      </c>
      <c r="HQ365" t="s">
        <v>3</v>
      </c>
      <c r="IK365">
        <v>0</v>
      </c>
    </row>
    <row r="366" spans="1:245" x14ac:dyDescent="0.2">
      <c r="A366">
        <v>17</v>
      </c>
      <c r="B366">
        <v>1</v>
      </c>
      <c r="C366">
        <f>ROW(SmtRes!A330)</f>
        <v>330</v>
      </c>
      <c r="D366">
        <f>ROW(EtalonRes!A511)</f>
        <v>511</v>
      </c>
      <c r="E366" t="s">
        <v>348</v>
      </c>
      <c r="F366" t="s">
        <v>349</v>
      </c>
      <c r="G366" t="s">
        <v>350</v>
      </c>
      <c r="H366" t="s">
        <v>19</v>
      </c>
      <c r="I366">
        <v>24</v>
      </c>
      <c r="J366">
        <v>0</v>
      </c>
      <c r="K366">
        <v>24</v>
      </c>
      <c r="O366">
        <f t="shared" si="325"/>
        <v>40206.959999999999</v>
      </c>
      <c r="P366">
        <f t="shared" si="326"/>
        <v>60.48</v>
      </c>
      <c r="Q366">
        <f t="shared" si="327"/>
        <v>197.04</v>
      </c>
      <c r="R366">
        <f t="shared" si="328"/>
        <v>2.88</v>
      </c>
      <c r="S366">
        <f t="shared" si="329"/>
        <v>39949.440000000002</v>
      </c>
      <c r="T366">
        <f t="shared" si="330"/>
        <v>0</v>
      </c>
      <c r="U366">
        <f t="shared" si="331"/>
        <v>60.72</v>
      </c>
      <c r="V366">
        <f t="shared" si="332"/>
        <v>0</v>
      </c>
      <c r="W366">
        <f t="shared" si="333"/>
        <v>0</v>
      </c>
      <c r="X366">
        <f t="shared" si="334"/>
        <v>27964.61</v>
      </c>
      <c r="Y366">
        <f t="shared" si="335"/>
        <v>3994.94</v>
      </c>
      <c r="AA366">
        <v>1473070128</v>
      </c>
      <c r="AB366">
        <f t="shared" si="336"/>
        <v>1675.29</v>
      </c>
      <c r="AC366">
        <f>ROUND((ES366),6)</f>
        <v>2.52</v>
      </c>
      <c r="AD366">
        <f>ROUND((((ET366)-(EU366))+AE366),6)</f>
        <v>8.2100000000000009</v>
      </c>
      <c r="AE366">
        <f>ROUND((EU366),6)</f>
        <v>0.12</v>
      </c>
      <c r="AF366">
        <f>ROUND((EV366),6)</f>
        <v>1664.56</v>
      </c>
      <c r="AG366">
        <f t="shared" si="337"/>
        <v>0</v>
      </c>
      <c r="AH366">
        <f>(EW366)</f>
        <v>2.5299999999999998</v>
      </c>
      <c r="AI366">
        <f>(EX366)</f>
        <v>0</v>
      </c>
      <c r="AJ366">
        <f t="shared" si="338"/>
        <v>0</v>
      </c>
      <c r="AK366">
        <v>1675.29</v>
      </c>
      <c r="AL366">
        <v>2.52</v>
      </c>
      <c r="AM366">
        <v>8.2100000000000009</v>
      </c>
      <c r="AN366">
        <v>0.12</v>
      </c>
      <c r="AO366">
        <v>1664.56</v>
      </c>
      <c r="AP366">
        <v>0</v>
      </c>
      <c r="AQ366">
        <v>2.5299999999999998</v>
      </c>
      <c r="AR366">
        <v>0</v>
      </c>
      <c r="AS366">
        <v>0</v>
      </c>
      <c r="AT366">
        <v>70</v>
      </c>
      <c r="AU366">
        <v>10</v>
      </c>
      <c r="AV366">
        <v>1</v>
      </c>
      <c r="AW366">
        <v>1</v>
      </c>
      <c r="AZ366">
        <v>1</v>
      </c>
      <c r="BA366">
        <v>1</v>
      </c>
      <c r="BB366">
        <v>1</v>
      </c>
      <c r="BC366">
        <v>1</v>
      </c>
      <c r="BD366" t="s">
        <v>3</v>
      </c>
      <c r="BE366" t="s">
        <v>3</v>
      </c>
      <c r="BF366" t="s">
        <v>3</v>
      </c>
      <c r="BG366" t="s">
        <v>3</v>
      </c>
      <c r="BH366">
        <v>0</v>
      </c>
      <c r="BI366">
        <v>4</v>
      </c>
      <c r="BJ366" t="s">
        <v>351</v>
      </c>
      <c r="BM366">
        <v>0</v>
      </c>
      <c r="BN366">
        <v>0</v>
      </c>
      <c r="BO366" t="s">
        <v>3</v>
      </c>
      <c r="BP366">
        <v>0</v>
      </c>
      <c r="BQ366">
        <v>1</v>
      </c>
      <c r="BR366">
        <v>0</v>
      </c>
      <c r="BS366">
        <v>1</v>
      </c>
      <c r="BT366">
        <v>1</v>
      </c>
      <c r="BU366">
        <v>1</v>
      </c>
      <c r="BV366">
        <v>1</v>
      </c>
      <c r="BW366">
        <v>1</v>
      </c>
      <c r="BX366">
        <v>1</v>
      </c>
      <c r="BY366" t="s">
        <v>3</v>
      </c>
      <c r="BZ366">
        <v>70</v>
      </c>
      <c r="CA366">
        <v>10</v>
      </c>
      <c r="CB366" t="s">
        <v>3</v>
      </c>
      <c r="CE366">
        <v>0</v>
      </c>
      <c r="CF366">
        <v>0</v>
      </c>
      <c r="CG366">
        <v>0</v>
      </c>
      <c r="CM366">
        <v>0</v>
      </c>
      <c r="CN366" t="s">
        <v>3</v>
      </c>
      <c r="CO366">
        <v>0</v>
      </c>
      <c r="CP366">
        <f t="shared" si="339"/>
        <v>40206.959999999999</v>
      </c>
      <c r="CQ366">
        <f t="shared" si="340"/>
        <v>2.52</v>
      </c>
      <c r="CR366">
        <f>((((ET366)*BB366-(EU366)*BS366)+AE366*BS366)*AV366)</f>
        <v>8.2100000000000009</v>
      </c>
      <c r="CS366">
        <f t="shared" si="341"/>
        <v>0.12</v>
      </c>
      <c r="CT366">
        <f t="shared" si="342"/>
        <v>1664.56</v>
      </c>
      <c r="CU366">
        <f t="shared" si="343"/>
        <v>0</v>
      </c>
      <c r="CV366">
        <f t="shared" si="344"/>
        <v>2.5299999999999998</v>
      </c>
      <c r="CW366">
        <f t="shared" si="345"/>
        <v>0</v>
      </c>
      <c r="CX366">
        <f t="shared" si="346"/>
        <v>0</v>
      </c>
      <c r="CY366">
        <f t="shared" si="347"/>
        <v>27964.608000000004</v>
      </c>
      <c r="CZ366">
        <f t="shared" si="348"/>
        <v>3994.9440000000004</v>
      </c>
      <c r="DC366" t="s">
        <v>3</v>
      </c>
      <c r="DD366" t="s">
        <v>3</v>
      </c>
      <c r="DE366" t="s">
        <v>3</v>
      </c>
      <c r="DF366" t="s">
        <v>3</v>
      </c>
      <c r="DG366" t="s">
        <v>3</v>
      </c>
      <c r="DH366" t="s">
        <v>3</v>
      </c>
      <c r="DI366" t="s">
        <v>3</v>
      </c>
      <c r="DJ366" t="s">
        <v>3</v>
      </c>
      <c r="DK366" t="s">
        <v>3</v>
      </c>
      <c r="DL366" t="s">
        <v>3</v>
      </c>
      <c r="DM366" t="s">
        <v>3</v>
      </c>
      <c r="DN366">
        <v>0</v>
      </c>
      <c r="DO366">
        <v>0</v>
      </c>
      <c r="DP366">
        <v>1</v>
      </c>
      <c r="DQ366">
        <v>1</v>
      </c>
      <c r="DU366">
        <v>16987630</v>
      </c>
      <c r="DV366" t="s">
        <v>19</v>
      </c>
      <c r="DW366" t="s">
        <v>19</v>
      </c>
      <c r="DX366">
        <v>1</v>
      </c>
      <c r="DZ366" t="s">
        <v>3</v>
      </c>
      <c r="EA366" t="s">
        <v>3</v>
      </c>
      <c r="EB366" t="s">
        <v>3</v>
      </c>
      <c r="EC366" t="s">
        <v>3</v>
      </c>
      <c r="EE366">
        <v>1441815344</v>
      </c>
      <c r="EF366">
        <v>1</v>
      </c>
      <c r="EG366" t="s">
        <v>21</v>
      </c>
      <c r="EH366">
        <v>0</v>
      </c>
      <c r="EI366" t="s">
        <v>3</v>
      </c>
      <c r="EJ366">
        <v>4</v>
      </c>
      <c r="EK366">
        <v>0</v>
      </c>
      <c r="EL366" t="s">
        <v>22</v>
      </c>
      <c r="EM366" t="s">
        <v>23</v>
      </c>
      <c r="EO366" t="s">
        <v>3</v>
      </c>
      <c r="EQ366">
        <v>0</v>
      </c>
      <c r="ER366">
        <v>1675.29</v>
      </c>
      <c r="ES366">
        <v>2.52</v>
      </c>
      <c r="ET366">
        <v>8.2100000000000009</v>
      </c>
      <c r="EU366">
        <v>0.12</v>
      </c>
      <c r="EV366">
        <v>1664.56</v>
      </c>
      <c r="EW366">
        <v>2.5299999999999998</v>
      </c>
      <c r="EX366">
        <v>0</v>
      </c>
      <c r="EY366">
        <v>0</v>
      </c>
      <c r="FQ366">
        <v>0</v>
      </c>
      <c r="FR366">
        <f t="shared" si="349"/>
        <v>0</v>
      </c>
      <c r="FS366">
        <v>0</v>
      </c>
      <c r="FX366">
        <v>70</v>
      </c>
      <c r="FY366">
        <v>10</v>
      </c>
      <c r="GA366" t="s">
        <v>3</v>
      </c>
      <c r="GD366">
        <v>0</v>
      </c>
      <c r="GF366">
        <v>-1637706858</v>
      </c>
      <c r="GG366">
        <v>2</v>
      </c>
      <c r="GH366">
        <v>1</v>
      </c>
      <c r="GI366">
        <v>-2</v>
      </c>
      <c r="GJ366">
        <v>0</v>
      </c>
      <c r="GK366">
        <f>ROUND(R366*(R12)/100,2)</f>
        <v>3.11</v>
      </c>
      <c r="GL366">
        <f t="shared" si="350"/>
        <v>0</v>
      </c>
      <c r="GM366">
        <f t="shared" si="351"/>
        <v>72169.62</v>
      </c>
      <c r="GN366">
        <f t="shared" si="352"/>
        <v>0</v>
      </c>
      <c r="GO366">
        <f t="shared" si="353"/>
        <v>0</v>
      </c>
      <c r="GP366">
        <f t="shared" si="354"/>
        <v>72169.62</v>
      </c>
      <c r="GR366">
        <v>0</v>
      </c>
      <c r="GS366">
        <v>3</v>
      </c>
      <c r="GT366">
        <v>0</v>
      </c>
      <c r="GU366" t="s">
        <v>3</v>
      </c>
      <c r="GV366">
        <f t="shared" si="355"/>
        <v>0</v>
      </c>
      <c r="GW366">
        <v>1</v>
      </c>
      <c r="GX366">
        <f t="shared" si="356"/>
        <v>0</v>
      </c>
      <c r="HA366">
        <v>0</v>
      </c>
      <c r="HB366">
        <v>0</v>
      </c>
      <c r="HC366">
        <f t="shared" si="357"/>
        <v>0</v>
      </c>
      <c r="HE366" t="s">
        <v>3</v>
      </c>
      <c r="HF366" t="s">
        <v>3</v>
      </c>
      <c r="HM366" t="s">
        <v>3</v>
      </c>
      <c r="HN366" t="s">
        <v>3</v>
      </c>
      <c r="HO366" t="s">
        <v>3</v>
      </c>
      <c r="HP366" t="s">
        <v>3</v>
      </c>
      <c r="HQ366" t="s">
        <v>3</v>
      </c>
      <c r="IK366">
        <v>0</v>
      </c>
    </row>
    <row r="367" spans="1:245" x14ac:dyDescent="0.2">
      <c r="A367">
        <v>17</v>
      </c>
      <c r="B367">
        <v>1</v>
      </c>
      <c r="D367">
        <f>ROW(EtalonRes!A512)</f>
        <v>512</v>
      </c>
      <c r="E367" t="s">
        <v>3</v>
      </c>
      <c r="F367" t="s">
        <v>352</v>
      </c>
      <c r="G367" t="s">
        <v>353</v>
      </c>
      <c r="H367" t="s">
        <v>19</v>
      </c>
      <c r="I367">
        <v>209</v>
      </c>
      <c r="J367">
        <v>0</v>
      </c>
      <c r="K367">
        <v>209</v>
      </c>
      <c r="O367">
        <f t="shared" si="325"/>
        <v>173194.12</v>
      </c>
      <c r="P367">
        <f t="shared" si="326"/>
        <v>0</v>
      </c>
      <c r="Q367">
        <f t="shared" si="327"/>
        <v>0</v>
      </c>
      <c r="R367">
        <f t="shared" si="328"/>
        <v>0</v>
      </c>
      <c r="S367">
        <f t="shared" si="329"/>
        <v>173194.12</v>
      </c>
      <c r="T367">
        <f t="shared" si="330"/>
        <v>0</v>
      </c>
      <c r="U367">
        <f t="shared" si="331"/>
        <v>334.40000000000003</v>
      </c>
      <c r="V367">
        <f t="shared" si="332"/>
        <v>0</v>
      </c>
      <c r="W367">
        <f t="shared" si="333"/>
        <v>0</v>
      </c>
      <c r="X367">
        <f t="shared" si="334"/>
        <v>121235.88</v>
      </c>
      <c r="Y367">
        <f t="shared" si="335"/>
        <v>17319.41</v>
      </c>
      <c r="AA367">
        <v>-1</v>
      </c>
      <c r="AB367">
        <f t="shared" si="336"/>
        <v>828.68</v>
      </c>
      <c r="AC367">
        <f>ROUND(((ES367*4)),6)</f>
        <v>0</v>
      </c>
      <c r="AD367">
        <f>ROUND(((((ET367*4))-((EU367*4)))+AE367),6)</f>
        <v>0</v>
      </c>
      <c r="AE367">
        <f>ROUND(((EU367*4)),6)</f>
        <v>0</v>
      </c>
      <c r="AF367">
        <f>ROUND(((EV367*4)),6)</f>
        <v>828.68</v>
      </c>
      <c r="AG367">
        <f t="shared" si="337"/>
        <v>0</v>
      </c>
      <c r="AH367">
        <f>((EW367*4))</f>
        <v>1.6</v>
      </c>
      <c r="AI367">
        <f>((EX367*4))</f>
        <v>0</v>
      </c>
      <c r="AJ367">
        <f t="shared" si="338"/>
        <v>0</v>
      </c>
      <c r="AK367">
        <v>207.17</v>
      </c>
      <c r="AL367">
        <v>0</v>
      </c>
      <c r="AM367">
        <v>0</v>
      </c>
      <c r="AN367">
        <v>0</v>
      </c>
      <c r="AO367">
        <v>207.17</v>
      </c>
      <c r="AP367">
        <v>0</v>
      </c>
      <c r="AQ367">
        <v>0.4</v>
      </c>
      <c r="AR367">
        <v>0</v>
      </c>
      <c r="AS367">
        <v>0</v>
      </c>
      <c r="AT367">
        <v>70</v>
      </c>
      <c r="AU367">
        <v>10</v>
      </c>
      <c r="AV367">
        <v>1</v>
      </c>
      <c r="AW367">
        <v>1</v>
      </c>
      <c r="AZ367">
        <v>1</v>
      </c>
      <c r="BA367">
        <v>1</v>
      </c>
      <c r="BB367">
        <v>1</v>
      </c>
      <c r="BC367">
        <v>1</v>
      </c>
      <c r="BD367" t="s">
        <v>3</v>
      </c>
      <c r="BE367" t="s">
        <v>3</v>
      </c>
      <c r="BF367" t="s">
        <v>3</v>
      </c>
      <c r="BG367" t="s">
        <v>3</v>
      </c>
      <c r="BH367">
        <v>0</v>
      </c>
      <c r="BI367">
        <v>4</v>
      </c>
      <c r="BJ367" t="s">
        <v>354</v>
      </c>
      <c r="BM367">
        <v>0</v>
      </c>
      <c r="BN367">
        <v>0</v>
      </c>
      <c r="BO367" t="s">
        <v>3</v>
      </c>
      <c r="BP367">
        <v>0</v>
      </c>
      <c r="BQ367">
        <v>1</v>
      </c>
      <c r="BR367">
        <v>0</v>
      </c>
      <c r="BS367">
        <v>1</v>
      </c>
      <c r="BT367">
        <v>1</v>
      </c>
      <c r="BU367">
        <v>1</v>
      </c>
      <c r="BV367">
        <v>1</v>
      </c>
      <c r="BW367">
        <v>1</v>
      </c>
      <c r="BX367">
        <v>1</v>
      </c>
      <c r="BY367" t="s">
        <v>3</v>
      </c>
      <c r="BZ367">
        <v>70</v>
      </c>
      <c r="CA367">
        <v>10</v>
      </c>
      <c r="CB367" t="s">
        <v>3</v>
      </c>
      <c r="CE367">
        <v>0</v>
      </c>
      <c r="CF367">
        <v>0</v>
      </c>
      <c r="CG367">
        <v>0</v>
      </c>
      <c r="CM367">
        <v>0</v>
      </c>
      <c r="CN367" t="s">
        <v>3</v>
      </c>
      <c r="CO367">
        <v>0</v>
      </c>
      <c r="CP367">
        <f t="shared" si="339"/>
        <v>173194.12</v>
      </c>
      <c r="CQ367">
        <f t="shared" si="340"/>
        <v>0</v>
      </c>
      <c r="CR367">
        <f>(((((ET367*4))*BB367-((EU367*4))*BS367)+AE367*BS367)*AV367)</f>
        <v>0</v>
      </c>
      <c r="CS367">
        <f t="shared" si="341"/>
        <v>0</v>
      </c>
      <c r="CT367">
        <f t="shared" si="342"/>
        <v>828.68</v>
      </c>
      <c r="CU367">
        <f t="shared" si="343"/>
        <v>0</v>
      </c>
      <c r="CV367">
        <f t="shared" si="344"/>
        <v>1.6</v>
      </c>
      <c r="CW367">
        <f t="shared" si="345"/>
        <v>0</v>
      </c>
      <c r="CX367">
        <f t="shared" si="346"/>
        <v>0</v>
      </c>
      <c r="CY367">
        <f t="shared" si="347"/>
        <v>121235.88400000001</v>
      </c>
      <c r="CZ367">
        <f t="shared" si="348"/>
        <v>17319.412</v>
      </c>
      <c r="DC367" t="s">
        <v>3</v>
      </c>
      <c r="DD367" t="s">
        <v>66</v>
      </c>
      <c r="DE367" t="s">
        <v>66</v>
      </c>
      <c r="DF367" t="s">
        <v>66</v>
      </c>
      <c r="DG367" t="s">
        <v>66</v>
      </c>
      <c r="DH367" t="s">
        <v>3</v>
      </c>
      <c r="DI367" t="s">
        <v>66</v>
      </c>
      <c r="DJ367" t="s">
        <v>66</v>
      </c>
      <c r="DK367" t="s">
        <v>3</v>
      </c>
      <c r="DL367" t="s">
        <v>3</v>
      </c>
      <c r="DM367" t="s">
        <v>3</v>
      </c>
      <c r="DN367">
        <v>0</v>
      </c>
      <c r="DO367">
        <v>0</v>
      </c>
      <c r="DP367">
        <v>1</v>
      </c>
      <c r="DQ367">
        <v>1</v>
      </c>
      <c r="DU367">
        <v>16987630</v>
      </c>
      <c r="DV367" t="s">
        <v>19</v>
      </c>
      <c r="DW367" t="s">
        <v>19</v>
      </c>
      <c r="DX367">
        <v>1</v>
      </c>
      <c r="DZ367" t="s">
        <v>3</v>
      </c>
      <c r="EA367" t="s">
        <v>3</v>
      </c>
      <c r="EB367" t="s">
        <v>3</v>
      </c>
      <c r="EC367" t="s">
        <v>3</v>
      </c>
      <c r="EE367">
        <v>1441815344</v>
      </c>
      <c r="EF367">
        <v>1</v>
      </c>
      <c r="EG367" t="s">
        <v>21</v>
      </c>
      <c r="EH367">
        <v>0</v>
      </c>
      <c r="EI367" t="s">
        <v>3</v>
      </c>
      <c r="EJ367">
        <v>4</v>
      </c>
      <c r="EK367">
        <v>0</v>
      </c>
      <c r="EL367" t="s">
        <v>22</v>
      </c>
      <c r="EM367" t="s">
        <v>23</v>
      </c>
      <c r="EO367" t="s">
        <v>3</v>
      </c>
      <c r="EQ367">
        <v>1024</v>
      </c>
      <c r="ER367">
        <v>207.17</v>
      </c>
      <c r="ES367">
        <v>0</v>
      </c>
      <c r="ET367">
        <v>0</v>
      </c>
      <c r="EU367">
        <v>0</v>
      </c>
      <c r="EV367">
        <v>207.17</v>
      </c>
      <c r="EW367">
        <v>0.4</v>
      </c>
      <c r="EX367">
        <v>0</v>
      </c>
      <c r="EY367">
        <v>0</v>
      </c>
      <c r="FQ367">
        <v>0</v>
      </c>
      <c r="FR367">
        <f t="shared" si="349"/>
        <v>0</v>
      </c>
      <c r="FS367">
        <v>0</v>
      </c>
      <c r="FX367">
        <v>70</v>
      </c>
      <c r="FY367">
        <v>10</v>
      </c>
      <c r="GA367" t="s">
        <v>3</v>
      </c>
      <c r="GD367">
        <v>0</v>
      </c>
      <c r="GF367">
        <v>-1777342782</v>
      </c>
      <c r="GG367">
        <v>2</v>
      </c>
      <c r="GH367">
        <v>1</v>
      </c>
      <c r="GI367">
        <v>-2</v>
      </c>
      <c r="GJ367">
        <v>0</v>
      </c>
      <c r="GK367">
        <f>ROUND(R367*(R12)/100,2)</f>
        <v>0</v>
      </c>
      <c r="GL367">
        <f t="shared" si="350"/>
        <v>0</v>
      </c>
      <c r="GM367">
        <f t="shared" si="351"/>
        <v>311749.40999999997</v>
      </c>
      <c r="GN367">
        <f t="shared" si="352"/>
        <v>0</v>
      </c>
      <c r="GO367">
        <f t="shared" si="353"/>
        <v>0</v>
      </c>
      <c r="GP367">
        <f t="shared" si="354"/>
        <v>311749.40999999997</v>
      </c>
      <c r="GR367">
        <v>0</v>
      </c>
      <c r="GS367">
        <v>3</v>
      </c>
      <c r="GT367">
        <v>0</v>
      </c>
      <c r="GU367" t="s">
        <v>3</v>
      </c>
      <c r="GV367">
        <f t="shared" si="355"/>
        <v>0</v>
      </c>
      <c r="GW367">
        <v>1</v>
      </c>
      <c r="GX367">
        <f t="shared" si="356"/>
        <v>0</v>
      </c>
      <c r="HA367">
        <v>0</v>
      </c>
      <c r="HB367">
        <v>0</v>
      </c>
      <c r="HC367">
        <f t="shared" si="357"/>
        <v>0</v>
      </c>
      <c r="HE367" t="s">
        <v>3</v>
      </c>
      <c r="HF367" t="s">
        <v>3</v>
      </c>
      <c r="HM367" t="s">
        <v>3</v>
      </c>
      <c r="HN367" t="s">
        <v>3</v>
      </c>
      <c r="HO367" t="s">
        <v>3</v>
      </c>
      <c r="HP367" t="s">
        <v>3</v>
      </c>
      <c r="HQ367" t="s">
        <v>3</v>
      </c>
      <c r="IK367">
        <v>0</v>
      </c>
    </row>
    <row r="368" spans="1:245" x14ac:dyDescent="0.2">
      <c r="A368">
        <v>17</v>
      </c>
      <c r="B368">
        <v>1</v>
      </c>
      <c r="D368">
        <f>ROW(EtalonRes!A515)</f>
        <v>515</v>
      </c>
      <c r="E368" t="s">
        <v>3</v>
      </c>
      <c r="F368" t="s">
        <v>355</v>
      </c>
      <c r="G368" t="s">
        <v>356</v>
      </c>
      <c r="H368" t="s">
        <v>19</v>
      </c>
      <c r="I368">
        <v>33</v>
      </c>
      <c r="J368">
        <v>0</v>
      </c>
      <c r="K368">
        <v>33</v>
      </c>
      <c r="O368">
        <f t="shared" si="325"/>
        <v>38528.82</v>
      </c>
      <c r="P368">
        <f t="shared" si="326"/>
        <v>52.14</v>
      </c>
      <c r="Q368">
        <f t="shared" si="327"/>
        <v>3439.92</v>
      </c>
      <c r="R368">
        <f t="shared" si="328"/>
        <v>2181.3000000000002</v>
      </c>
      <c r="S368">
        <f t="shared" si="329"/>
        <v>35036.76</v>
      </c>
      <c r="T368">
        <f t="shared" si="330"/>
        <v>0</v>
      </c>
      <c r="U368">
        <f t="shared" si="331"/>
        <v>52.800000000000004</v>
      </c>
      <c r="V368">
        <f t="shared" si="332"/>
        <v>0</v>
      </c>
      <c r="W368">
        <f t="shared" si="333"/>
        <v>0</v>
      </c>
      <c r="X368">
        <f t="shared" si="334"/>
        <v>24525.73</v>
      </c>
      <c r="Y368">
        <f t="shared" si="335"/>
        <v>3503.68</v>
      </c>
      <c r="AA368">
        <v>-1</v>
      </c>
      <c r="AB368">
        <f t="shared" si="336"/>
        <v>1167.54</v>
      </c>
      <c r="AC368">
        <f>ROUND(((ES368*2)),6)</f>
        <v>1.58</v>
      </c>
      <c r="AD368">
        <f>ROUND(((((ET368*2))-((EU368*2)))+AE368),6)</f>
        <v>104.24</v>
      </c>
      <c r="AE368">
        <f>ROUND(((EU368*2)),6)</f>
        <v>66.099999999999994</v>
      </c>
      <c r="AF368">
        <f>ROUND(((EV368*2)),6)</f>
        <v>1061.72</v>
      </c>
      <c r="AG368">
        <f t="shared" si="337"/>
        <v>0</v>
      </c>
      <c r="AH368">
        <f>((EW368*2))</f>
        <v>1.6</v>
      </c>
      <c r="AI368">
        <f>((EX368*2))</f>
        <v>0</v>
      </c>
      <c r="AJ368">
        <f t="shared" si="338"/>
        <v>0</v>
      </c>
      <c r="AK368">
        <v>583.77</v>
      </c>
      <c r="AL368">
        <v>0.79</v>
      </c>
      <c r="AM368">
        <v>52.12</v>
      </c>
      <c r="AN368">
        <v>33.049999999999997</v>
      </c>
      <c r="AO368">
        <v>530.86</v>
      </c>
      <c r="AP368">
        <v>0</v>
      </c>
      <c r="AQ368">
        <v>0.8</v>
      </c>
      <c r="AR368">
        <v>0</v>
      </c>
      <c r="AS368">
        <v>0</v>
      </c>
      <c r="AT368">
        <v>70</v>
      </c>
      <c r="AU368">
        <v>10</v>
      </c>
      <c r="AV368">
        <v>1</v>
      </c>
      <c r="AW368">
        <v>1</v>
      </c>
      <c r="AZ368">
        <v>1</v>
      </c>
      <c r="BA368">
        <v>1</v>
      </c>
      <c r="BB368">
        <v>1</v>
      </c>
      <c r="BC368">
        <v>1</v>
      </c>
      <c r="BD368" t="s">
        <v>3</v>
      </c>
      <c r="BE368" t="s">
        <v>3</v>
      </c>
      <c r="BF368" t="s">
        <v>3</v>
      </c>
      <c r="BG368" t="s">
        <v>3</v>
      </c>
      <c r="BH368">
        <v>0</v>
      </c>
      <c r="BI368">
        <v>4</v>
      </c>
      <c r="BJ368" t="s">
        <v>357</v>
      </c>
      <c r="BM368">
        <v>0</v>
      </c>
      <c r="BN368">
        <v>0</v>
      </c>
      <c r="BO368" t="s">
        <v>3</v>
      </c>
      <c r="BP368">
        <v>0</v>
      </c>
      <c r="BQ368">
        <v>1</v>
      </c>
      <c r="BR368">
        <v>0</v>
      </c>
      <c r="BS368">
        <v>1</v>
      </c>
      <c r="BT368">
        <v>1</v>
      </c>
      <c r="BU368">
        <v>1</v>
      </c>
      <c r="BV368">
        <v>1</v>
      </c>
      <c r="BW368">
        <v>1</v>
      </c>
      <c r="BX368">
        <v>1</v>
      </c>
      <c r="BY368" t="s">
        <v>3</v>
      </c>
      <c r="BZ368">
        <v>70</v>
      </c>
      <c r="CA368">
        <v>10</v>
      </c>
      <c r="CB368" t="s">
        <v>3</v>
      </c>
      <c r="CE368">
        <v>0</v>
      </c>
      <c r="CF368">
        <v>0</v>
      </c>
      <c r="CG368">
        <v>0</v>
      </c>
      <c r="CM368">
        <v>0</v>
      </c>
      <c r="CN368" t="s">
        <v>3</v>
      </c>
      <c r="CO368">
        <v>0</v>
      </c>
      <c r="CP368">
        <f t="shared" si="339"/>
        <v>38528.82</v>
      </c>
      <c r="CQ368">
        <f t="shared" si="340"/>
        <v>1.58</v>
      </c>
      <c r="CR368">
        <f>(((((ET368*2))*BB368-((EU368*2))*BS368)+AE368*BS368)*AV368)</f>
        <v>104.24</v>
      </c>
      <c r="CS368">
        <f t="shared" si="341"/>
        <v>66.099999999999994</v>
      </c>
      <c r="CT368">
        <f t="shared" si="342"/>
        <v>1061.72</v>
      </c>
      <c r="CU368">
        <f t="shared" si="343"/>
        <v>0</v>
      </c>
      <c r="CV368">
        <f t="shared" si="344"/>
        <v>1.6</v>
      </c>
      <c r="CW368">
        <f t="shared" si="345"/>
        <v>0</v>
      </c>
      <c r="CX368">
        <f t="shared" si="346"/>
        <v>0</v>
      </c>
      <c r="CY368">
        <f t="shared" si="347"/>
        <v>24525.732000000004</v>
      </c>
      <c r="CZ368">
        <f t="shared" si="348"/>
        <v>3503.6760000000004</v>
      </c>
      <c r="DC368" t="s">
        <v>3</v>
      </c>
      <c r="DD368" t="s">
        <v>154</v>
      </c>
      <c r="DE368" t="s">
        <v>154</v>
      </c>
      <c r="DF368" t="s">
        <v>154</v>
      </c>
      <c r="DG368" t="s">
        <v>154</v>
      </c>
      <c r="DH368" t="s">
        <v>3</v>
      </c>
      <c r="DI368" t="s">
        <v>154</v>
      </c>
      <c r="DJ368" t="s">
        <v>154</v>
      </c>
      <c r="DK368" t="s">
        <v>3</v>
      </c>
      <c r="DL368" t="s">
        <v>3</v>
      </c>
      <c r="DM368" t="s">
        <v>3</v>
      </c>
      <c r="DN368">
        <v>0</v>
      </c>
      <c r="DO368">
        <v>0</v>
      </c>
      <c r="DP368">
        <v>1</v>
      </c>
      <c r="DQ368">
        <v>1</v>
      </c>
      <c r="DU368">
        <v>16987630</v>
      </c>
      <c r="DV368" t="s">
        <v>19</v>
      </c>
      <c r="DW368" t="s">
        <v>19</v>
      </c>
      <c r="DX368">
        <v>1</v>
      </c>
      <c r="DZ368" t="s">
        <v>3</v>
      </c>
      <c r="EA368" t="s">
        <v>3</v>
      </c>
      <c r="EB368" t="s">
        <v>3</v>
      </c>
      <c r="EC368" t="s">
        <v>3</v>
      </c>
      <c r="EE368">
        <v>1441815344</v>
      </c>
      <c r="EF368">
        <v>1</v>
      </c>
      <c r="EG368" t="s">
        <v>21</v>
      </c>
      <c r="EH368">
        <v>0</v>
      </c>
      <c r="EI368" t="s">
        <v>3</v>
      </c>
      <c r="EJ368">
        <v>4</v>
      </c>
      <c r="EK368">
        <v>0</v>
      </c>
      <c r="EL368" t="s">
        <v>22</v>
      </c>
      <c r="EM368" t="s">
        <v>23</v>
      </c>
      <c r="EO368" t="s">
        <v>3</v>
      </c>
      <c r="EQ368">
        <v>1024</v>
      </c>
      <c r="ER368">
        <v>583.77</v>
      </c>
      <c r="ES368">
        <v>0.79</v>
      </c>
      <c r="ET368">
        <v>52.12</v>
      </c>
      <c r="EU368">
        <v>33.049999999999997</v>
      </c>
      <c r="EV368">
        <v>530.86</v>
      </c>
      <c r="EW368">
        <v>0.8</v>
      </c>
      <c r="EX368">
        <v>0</v>
      </c>
      <c r="EY368">
        <v>0</v>
      </c>
      <c r="FQ368">
        <v>0</v>
      </c>
      <c r="FR368">
        <f t="shared" si="349"/>
        <v>0</v>
      </c>
      <c r="FS368">
        <v>0</v>
      </c>
      <c r="FX368">
        <v>70</v>
      </c>
      <c r="FY368">
        <v>10</v>
      </c>
      <c r="GA368" t="s">
        <v>3</v>
      </c>
      <c r="GD368">
        <v>0</v>
      </c>
      <c r="GF368">
        <v>1905324877</v>
      </c>
      <c r="GG368">
        <v>2</v>
      </c>
      <c r="GH368">
        <v>1</v>
      </c>
      <c r="GI368">
        <v>-2</v>
      </c>
      <c r="GJ368">
        <v>0</v>
      </c>
      <c r="GK368">
        <f>ROUND(R368*(R12)/100,2)</f>
        <v>2355.8000000000002</v>
      </c>
      <c r="GL368">
        <f t="shared" si="350"/>
        <v>0</v>
      </c>
      <c r="GM368">
        <f t="shared" si="351"/>
        <v>68914.03</v>
      </c>
      <c r="GN368">
        <f t="shared" si="352"/>
        <v>0</v>
      </c>
      <c r="GO368">
        <f t="shared" si="353"/>
        <v>0</v>
      </c>
      <c r="GP368">
        <f t="shared" si="354"/>
        <v>68914.03</v>
      </c>
      <c r="GR368">
        <v>0</v>
      </c>
      <c r="GS368">
        <v>3</v>
      </c>
      <c r="GT368">
        <v>0</v>
      </c>
      <c r="GU368" t="s">
        <v>3</v>
      </c>
      <c r="GV368">
        <f t="shared" si="355"/>
        <v>0</v>
      </c>
      <c r="GW368">
        <v>1</v>
      </c>
      <c r="GX368">
        <f t="shared" si="356"/>
        <v>0</v>
      </c>
      <c r="HA368">
        <v>0</v>
      </c>
      <c r="HB368">
        <v>0</v>
      </c>
      <c r="HC368">
        <f t="shared" si="357"/>
        <v>0</v>
      </c>
      <c r="HE368" t="s">
        <v>3</v>
      </c>
      <c r="HF368" t="s">
        <v>3</v>
      </c>
      <c r="HM368" t="s">
        <v>3</v>
      </c>
      <c r="HN368" t="s">
        <v>3</v>
      </c>
      <c r="HO368" t="s">
        <v>3</v>
      </c>
      <c r="HP368" t="s">
        <v>3</v>
      </c>
      <c r="HQ368" t="s">
        <v>3</v>
      </c>
      <c r="IK368">
        <v>0</v>
      </c>
    </row>
    <row r="369" spans="1:245" x14ac:dyDescent="0.2">
      <c r="A369">
        <v>17</v>
      </c>
      <c r="B369">
        <v>1</v>
      </c>
      <c r="D369">
        <f>ROW(EtalonRes!A521)</f>
        <v>521</v>
      </c>
      <c r="E369" t="s">
        <v>3</v>
      </c>
      <c r="F369" t="s">
        <v>358</v>
      </c>
      <c r="G369" t="s">
        <v>359</v>
      </c>
      <c r="H369" t="s">
        <v>360</v>
      </c>
      <c r="I369">
        <f>ROUND((3244.34)/100,9)</f>
        <v>32.443399999999997</v>
      </c>
      <c r="J369">
        <v>0</v>
      </c>
      <c r="K369">
        <f>ROUND((3244.34)/100,9)</f>
        <v>32.443399999999997</v>
      </c>
      <c r="O369">
        <f t="shared" si="325"/>
        <v>369984.53</v>
      </c>
      <c r="P369">
        <f t="shared" si="326"/>
        <v>153.13</v>
      </c>
      <c r="Q369">
        <f t="shared" si="327"/>
        <v>145956.37</v>
      </c>
      <c r="R369">
        <f t="shared" si="328"/>
        <v>88928.66</v>
      </c>
      <c r="S369">
        <f t="shared" si="329"/>
        <v>223875.03</v>
      </c>
      <c r="T369">
        <f t="shared" si="330"/>
        <v>0</v>
      </c>
      <c r="U369">
        <f t="shared" si="331"/>
        <v>425.98184199999997</v>
      </c>
      <c r="V369">
        <f t="shared" si="332"/>
        <v>0</v>
      </c>
      <c r="W369">
        <f t="shared" si="333"/>
        <v>0</v>
      </c>
      <c r="X369">
        <f t="shared" si="334"/>
        <v>156712.51999999999</v>
      </c>
      <c r="Y369">
        <f t="shared" si="335"/>
        <v>22387.5</v>
      </c>
      <c r="AA369">
        <v>-1</v>
      </c>
      <c r="AB369">
        <f t="shared" si="336"/>
        <v>11404</v>
      </c>
      <c r="AC369">
        <f>ROUND((ES369),6)</f>
        <v>4.72</v>
      </c>
      <c r="AD369">
        <f>ROUND((((ET369)-(EU369))+AE369),6)</f>
        <v>4498.8</v>
      </c>
      <c r="AE369">
        <f>ROUND((EU369),6)</f>
        <v>2741.04</v>
      </c>
      <c r="AF369">
        <f>ROUND((EV369),6)</f>
        <v>6900.48</v>
      </c>
      <c r="AG369">
        <f t="shared" si="337"/>
        <v>0</v>
      </c>
      <c r="AH369">
        <f>(EW369)</f>
        <v>13.13</v>
      </c>
      <c r="AI369">
        <f>(EX369)</f>
        <v>0</v>
      </c>
      <c r="AJ369">
        <f t="shared" si="338"/>
        <v>0</v>
      </c>
      <c r="AK369">
        <v>11404</v>
      </c>
      <c r="AL369">
        <v>4.72</v>
      </c>
      <c r="AM369">
        <v>4498.8</v>
      </c>
      <c r="AN369">
        <v>2741.04</v>
      </c>
      <c r="AO369">
        <v>6900.48</v>
      </c>
      <c r="AP369">
        <v>0</v>
      </c>
      <c r="AQ369">
        <v>13.13</v>
      </c>
      <c r="AR369">
        <v>0</v>
      </c>
      <c r="AS369">
        <v>0</v>
      </c>
      <c r="AT369">
        <v>70</v>
      </c>
      <c r="AU369">
        <v>10</v>
      </c>
      <c r="AV369">
        <v>1</v>
      </c>
      <c r="AW369">
        <v>1</v>
      </c>
      <c r="AZ369">
        <v>1</v>
      </c>
      <c r="BA369">
        <v>1</v>
      </c>
      <c r="BB369">
        <v>1</v>
      </c>
      <c r="BC369">
        <v>1</v>
      </c>
      <c r="BD369" t="s">
        <v>3</v>
      </c>
      <c r="BE369" t="s">
        <v>3</v>
      </c>
      <c r="BF369" t="s">
        <v>3</v>
      </c>
      <c r="BG369" t="s">
        <v>3</v>
      </c>
      <c r="BH369">
        <v>0</v>
      </c>
      <c r="BI369">
        <v>4</v>
      </c>
      <c r="BJ369" t="s">
        <v>361</v>
      </c>
      <c r="BM369">
        <v>0</v>
      </c>
      <c r="BN369">
        <v>0</v>
      </c>
      <c r="BO369" t="s">
        <v>3</v>
      </c>
      <c r="BP369">
        <v>0</v>
      </c>
      <c r="BQ369">
        <v>1</v>
      </c>
      <c r="BR369">
        <v>0</v>
      </c>
      <c r="BS369">
        <v>1</v>
      </c>
      <c r="BT369">
        <v>1</v>
      </c>
      <c r="BU369">
        <v>1</v>
      </c>
      <c r="BV369">
        <v>1</v>
      </c>
      <c r="BW369">
        <v>1</v>
      </c>
      <c r="BX369">
        <v>1</v>
      </c>
      <c r="BY369" t="s">
        <v>3</v>
      </c>
      <c r="BZ369">
        <v>70</v>
      </c>
      <c r="CA369">
        <v>10</v>
      </c>
      <c r="CB369" t="s">
        <v>3</v>
      </c>
      <c r="CE369">
        <v>0</v>
      </c>
      <c r="CF369">
        <v>0</v>
      </c>
      <c r="CG369">
        <v>0</v>
      </c>
      <c r="CM369">
        <v>0</v>
      </c>
      <c r="CN369" t="s">
        <v>3</v>
      </c>
      <c r="CO369">
        <v>0</v>
      </c>
      <c r="CP369">
        <f t="shared" si="339"/>
        <v>369984.53</v>
      </c>
      <c r="CQ369">
        <f t="shared" si="340"/>
        <v>4.72</v>
      </c>
      <c r="CR369">
        <f>((((ET369)*BB369-(EU369)*BS369)+AE369*BS369)*AV369)</f>
        <v>4498.8</v>
      </c>
      <c r="CS369">
        <f t="shared" si="341"/>
        <v>2741.04</v>
      </c>
      <c r="CT369">
        <f t="shared" si="342"/>
        <v>6900.48</v>
      </c>
      <c r="CU369">
        <f t="shared" si="343"/>
        <v>0</v>
      </c>
      <c r="CV369">
        <f t="shared" si="344"/>
        <v>13.13</v>
      </c>
      <c r="CW369">
        <f t="shared" si="345"/>
        <v>0</v>
      </c>
      <c r="CX369">
        <f t="shared" si="346"/>
        <v>0</v>
      </c>
      <c r="CY369">
        <f t="shared" si="347"/>
        <v>156712.52100000001</v>
      </c>
      <c r="CZ369">
        <f t="shared" si="348"/>
        <v>22387.502999999997</v>
      </c>
      <c r="DC369" t="s">
        <v>3</v>
      </c>
      <c r="DD369" t="s">
        <v>3</v>
      </c>
      <c r="DE369" t="s">
        <v>3</v>
      </c>
      <c r="DF369" t="s">
        <v>3</v>
      </c>
      <c r="DG369" t="s">
        <v>3</v>
      </c>
      <c r="DH369" t="s">
        <v>3</v>
      </c>
      <c r="DI369" t="s">
        <v>3</v>
      </c>
      <c r="DJ369" t="s">
        <v>3</v>
      </c>
      <c r="DK369" t="s">
        <v>3</v>
      </c>
      <c r="DL369" t="s">
        <v>3</v>
      </c>
      <c r="DM369" t="s">
        <v>3</v>
      </c>
      <c r="DN369">
        <v>0</v>
      </c>
      <c r="DO369">
        <v>0</v>
      </c>
      <c r="DP369">
        <v>1</v>
      </c>
      <c r="DQ369">
        <v>1</v>
      </c>
      <c r="DU369">
        <v>1005</v>
      </c>
      <c r="DV369" t="s">
        <v>360</v>
      </c>
      <c r="DW369" t="s">
        <v>360</v>
      </c>
      <c r="DX369">
        <v>100</v>
      </c>
      <c r="DZ369" t="s">
        <v>3</v>
      </c>
      <c r="EA369" t="s">
        <v>3</v>
      </c>
      <c r="EB369" t="s">
        <v>3</v>
      </c>
      <c r="EC369" t="s">
        <v>3</v>
      </c>
      <c r="EE369">
        <v>1441815344</v>
      </c>
      <c r="EF369">
        <v>1</v>
      </c>
      <c r="EG369" t="s">
        <v>21</v>
      </c>
      <c r="EH369">
        <v>0</v>
      </c>
      <c r="EI369" t="s">
        <v>3</v>
      </c>
      <c r="EJ369">
        <v>4</v>
      </c>
      <c r="EK369">
        <v>0</v>
      </c>
      <c r="EL369" t="s">
        <v>22</v>
      </c>
      <c r="EM369" t="s">
        <v>23</v>
      </c>
      <c r="EO369" t="s">
        <v>3</v>
      </c>
      <c r="EQ369">
        <v>1024</v>
      </c>
      <c r="ER369">
        <v>11404</v>
      </c>
      <c r="ES369">
        <v>4.72</v>
      </c>
      <c r="ET369">
        <v>4498.8</v>
      </c>
      <c r="EU369">
        <v>2741.04</v>
      </c>
      <c r="EV369">
        <v>6900.48</v>
      </c>
      <c r="EW369">
        <v>13.13</v>
      </c>
      <c r="EX369">
        <v>0</v>
      </c>
      <c r="EY369">
        <v>0</v>
      </c>
      <c r="FQ369">
        <v>0</v>
      </c>
      <c r="FR369">
        <f t="shared" si="349"/>
        <v>0</v>
      </c>
      <c r="FS369">
        <v>0</v>
      </c>
      <c r="FX369">
        <v>70</v>
      </c>
      <c r="FY369">
        <v>10</v>
      </c>
      <c r="GA369" t="s">
        <v>3</v>
      </c>
      <c r="GD369">
        <v>0</v>
      </c>
      <c r="GF369">
        <v>-1858475948</v>
      </c>
      <c r="GG369">
        <v>2</v>
      </c>
      <c r="GH369">
        <v>1</v>
      </c>
      <c r="GI369">
        <v>-2</v>
      </c>
      <c r="GJ369">
        <v>0</v>
      </c>
      <c r="GK369">
        <f>ROUND(R369*(R12)/100,2)</f>
        <v>96042.95</v>
      </c>
      <c r="GL369">
        <f t="shared" si="350"/>
        <v>0</v>
      </c>
      <c r="GM369">
        <f t="shared" si="351"/>
        <v>645127.5</v>
      </c>
      <c r="GN369">
        <f t="shared" si="352"/>
        <v>0</v>
      </c>
      <c r="GO369">
        <f t="shared" si="353"/>
        <v>0</v>
      </c>
      <c r="GP369">
        <f t="shared" si="354"/>
        <v>645127.5</v>
      </c>
      <c r="GR369">
        <v>0</v>
      </c>
      <c r="GS369">
        <v>3</v>
      </c>
      <c r="GT369">
        <v>0</v>
      </c>
      <c r="GU369" t="s">
        <v>3</v>
      </c>
      <c r="GV369">
        <f t="shared" si="355"/>
        <v>0</v>
      </c>
      <c r="GW369">
        <v>1</v>
      </c>
      <c r="GX369">
        <f t="shared" si="356"/>
        <v>0</v>
      </c>
      <c r="HA369">
        <v>0</v>
      </c>
      <c r="HB369">
        <v>0</v>
      </c>
      <c r="HC369">
        <f t="shared" si="357"/>
        <v>0</v>
      </c>
      <c r="HE369" t="s">
        <v>3</v>
      </c>
      <c r="HF369" t="s">
        <v>3</v>
      </c>
      <c r="HM369" t="s">
        <v>3</v>
      </c>
      <c r="HN369" t="s">
        <v>3</v>
      </c>
      <c r="HO369" t="s">
        <v>3</v>
      </c>
      <c r="HP369" t="s">
        <v>3</v>
      </c>
      <c r="HQ369" t="s">
        <v>3</v>
      </c>
      <c r="IK369">
        <v>0</v>
      </c>
    </row>
    <row r="370" spans="1:245" x14ac:dyDescent="0.2">
      <c r="A370">
        <v>17</v>
      </c>
      <c r="B370">
        <v>1</v>
      </c>
      <c r="D370">
        <f>ROW(EtalonRes!A526)</f>
        <v>526</v>
      </c>
      <c r="E370" t="s">
        <v>3</v>
      </c>
      <c r="F370" t="s">
        <v>362</v>
      </c>
      <c r="G370" t="s">
        <v>363</v>
      </c>
      <c r="H370" t="s">
        <v>360</v>
      </c>
      <c r="I370">
        <f>ROUND(3244.34/100,9)</f>
        <v>32.443399999999997</v>
      </c>
      <c r="J370">
        <v>0</v>
      </c>
      <c r="K370">
        <f>ROUND(3244.34/100,9)</f>
        <v>32.443399999999997</v>
      </c>
      <c r="O370">
        <f t="shared" si="325"/>
        <v>116846.85</v>
      </c>
      <c r="P370">
        <f t="shared" si="326"/>
        <v>1059.5999999999999</v>
      </c>
      <c r="Q370">
        <f t="shared" si="327"/>
        <v>44136.65</v>
      </c>
      <c r="R370">
        <f t="shared" si="328"/>
        <v>27879.26</v>
      </c>
      <c r="S370">
        <f t="shared" si="329"/>
        <v>71650.600000000006</v>
      </c>
      <c r="T370">
        <f t="shared" si="330"/>
        <v>0</v>
      </c>
      <c r="U370">
        <f t="shared" si="331"/>
        <v>136.26228</v>
      </c>
      <c r="V370">
        <f t="shared" si="332"/>
        <v>0</v>
      </c>
      <c r="W370">
        <f t="shared" si="333"/>
        <v>0</v>
      </c>
      <c r="X370">
        <f t="shared" si="334"/>
        <v>50155.42</v>
      </c>
      <c r="Y370">
        <f t="shared" si="335"/>
        <v>7165.06</v>
      </c>
      <c r="AA370">
        <v>-1</v>
      </c>
      <c r="AB370">
        <f t="shared" si="336"/>
        <v>3601.56</v>
      </c>
      <c r="AC370">
        <f>ROUND(((ES370*2)),6)</f>
        <v>32.659999999999997</v>
      </c>
      <c r="AD370">
        <f>ROUND(((((ET370*2))-((EU370*2)))+AE370),6)</f>
        <v>1360.42</v>
      </c>
      <c r="AE370">
        <f>ROUND(((EU370*2)),6)</f>
        <v>859.32</v>
      </c>
      <c r="AF370">
        <f>ROUND(((EV370*2)),6)</f>
        <v>2208.48</v>
      </c>
      <c r="AG370">
        <f t="shared" si="337"/>
        <v>0</v>
      </c>
      <c r="AH370">
        <f>((EW370*2))</f>
        <v>4.2</v>
      </c>
      <c r="AI370">
        <f>((EX370*2))</f>
        <v>0</v>
      </c>
      <c r="AJ370">
        <f t="shared" si="338"/>
        <v>0</v>
      </c>
      <c r="AK370">
        <v>1800.78</v>
      </c>
      <c r="AL370">
        <v>16.329999999999998</v>
      </c>
      <c r="AM370">
        <v>680.21</v>
      </c>
      <c r="AN370">
        <v>429.66</v>
      </c>
      <c r="AO370">
        <v>1104.24</v>
      </c>
      <c r="AP370">
        <v>0</v>
      </c>
      <c r="AQ370">
        <v>2.1</v>
      </c>
      <c r="AR370">
        <v>0</v>
      </c>
      <c r="AS370">
        <v>0</v>
      </c>
      <c r="AT370">
        <v>70</v>
      </c>
      <c r="AU370">
        <v>10</v>
      </c>
      <c r="AV370">
        <v>1</v>
      </c>
      <c r="AW370">
        <v>1</v>
      </c>
      <c r="AZ370">
        <v>1</v>
      </c>
      <c r="BA370">
        <v>1</v>
      </c>
      <c r="BB370">
        <v>1</v>
      </c>
      <c r="BC370">
        <v>1</v>
      </c>
      <c r="BD370" t="s">
        <v>3</v>
      </c>
      <c r="BE370" t="s">
        <v>3</v>
      </c>
      <c r="BF370" t="s">
        <v>3</v>
      </c>
      <c r="BG370" t="s">
        <v>3</v>
      </c>
      <c r="BH370">
        <v>0</v>
      </c>
      <c r="BI370">
        <v>4</v>
      </c>
      <c r="BJ370" t="s">
        <v>364</v>
      </c>
      <c r="BM370">
        <v>0</v>
      </c>
      <c r="BN370">
        <v>0</v>
      </c>
      <c r="BO370" t="s">
        <v>3</v>
      </c>
      <c r="BP370">
        <v>0</v>
      </c>
      <c r="BQ370">
        <v>1</v>
      </c>
      <c r="BR370">
        <v>0</v>
      </c>
      <c r="BS370">
        <v>1</v>
      </c>
      <c r="BT370">
        <v>1</v>
      </c>
      <c r="BU370">
        <v>1</v>
      </c>
      <c r="BV370">
        <v>1</v>
      </c>
      <c r="BW370">
        <v>1</v>
      </c>
      <c r="BX370">
        <v>1</v>
      </c>
      <c r="BY370" t="s">
        <v>3</v>
      </c>
      <c r="BZ370">
        <v>70</v>
      </c>
      <c r="CA370">
        <v>10</v>
      </c>
      <c r="CB370" t="s">
        <v>3</v>
      </c>
      <c r="CE370">
        <v>0</v>
      </c>
      <c r="CF370">
        <v>0</v>
      </c>
      <c r="CG370">
        <v>0</v>
      </c>
      <c r="CM370">
        <v>0</v>
      </c>
      <c r="CN370" t="s">
        <v>3</v>
      </c>
      <c r="CO370">
        <v>0</v>
      </c>
      <c r="CP370">
        <f t="shared" si="339"/>
        <v>116846.85</v>
      </c>
      <c r="CQ370">
        <f t="shared" si="340"/>
        <v>32.659999999999997</v>
      </c>
      <c r="CR370">
        <f>(((((ET370*2))*BB370-((EU370*2))*BS370)+AE370*BS370)*AV370)</f>
        <v>1360.42</v>
      </c>
      <c r="CS370">
        <f t="shared" si="341"/>
        <v>859.32</v>
      </c>
      <c r="CT370">
        <f t="shared" si="342"/>
        <v>2208.48</v>
      </c>
      <c r="CU370">
        <f t="shared" si="343"/>
        <v>0</v>
      </c>
      <c r="CV370">
        <f t="shared" si="344"/>
        <v>4.2</v>
      </c>
      <c r="CW370">
        <f t="shared" si="345"/>
        <v>0</v>
      </c>
      <c r="CX370">
        <f t="shared" si="346"/>
        <v>0</v>
      </c>
      <c r="CY370">
        <f t="shared" si="347"/>
        <v>50155.42</v>
      </c>
      <c r="CZ370">
        <f t="shared" si="348"/>
        <v>7165.06</v>
      </c>
      <c r="DC370" t="s">
        <v>3</v>
      </c>
      <c r="DD370" t="s">
        <v>154</v>
      </c>
      <c r="DE370" t="s">
        <v>154</v>
      </c>
      <c r="DF370" t="s">
        <v>154</v>
      </c>
      <c r="DG370" t="s">
        <v>154</v>
      </c>
      <c r="DH370" t="s">
        <v>3</v>
      </c>
      <c r="DI370" t="s">
        <v>154</v>
      </c>
      <c r="DJ370" t="s">
        <v>154</v>
      </c>
      <c r="DK370" t="s">
        <v>3</v>
      </c>
      <c r="DL370" t="s">
        <v>3</v>
      </c>
      <c r="DM370" t="s">
        <v>3</v>
      </c>
      <c r="DN370">
        <v>0</v>
      </c>
      <c r="DO370">
        <v>0</v>
      </c>
      <c r="DP370">
        <v>1</v>
      </c>
      <c r="DQ370">
        <v>1</v>
      </c>
      <c r="DU370">
        <v>1005</v>
      </c>
      <c r="DV370" t="s">
        <v>360</v>
      </c>
      <c r="DW370" t="s">
        <v>360</v>
      </c>
      <c r="DX370">
        <v>100</v>
      </c>
      <c r="DZ370" t="s">
        <v>3</v>
      </c>
      <c r="EA370" t="s">
        <v>3</v>
      </c>
      <c r="EB370" t="s">
        <v>3</v>
      </c>
      <c r="EC370" t="s">
        <v>3</v>
      </c>
      <c r="EE370">
        <v>1441815344</v>
      </c>
      <c r="EF370">
        <v>1</v>
      </c>
      <c r="EG370" t="s">
        <v>21</v>
      </c>
      <c r="EH370">
        <v>0</v>
      </c>
      <c r="EI370" t="s">
        <v>3</v>
      </c>
      <c r="EJ370">
        <v>4</v>
      </c>
      <c r="EK370">
        <v>0</v>
      </c>
      <c r="EL370" t="s">
        <v>22</v>
      </c>
      <c r="EM370" t="s">
        <v>23</v>
      </c>
      <c r="EO370" t="s">
        <v>3</v>
      </c>
      <c r="EQ370">
        <v>1024</v>
      </c>
      <c r="ER370">
        <v>1800.78</v>
      </c>
      <c r="ES370">
        <v>16.329999999999998</v>
      </c>
      <c r="ET370">
        <v>680.21</v>
      </c>
      <c r="EU370">
        <v>429.66</v>
      </c>
      <c r="EV370">
        <v>1104.24</v>
      </c>
      <c r="EW370">
        <v>2.1</v>
      </c>
      <c r="EX370">
        <v>0</v>
      </c>
      <c r="EY370">
        <v>0</v>
      </c>
      <c r="FQ370">
        <v>0</v>
      </c>
      <c r="FR370">
        <f t="shared" si="349"/>
        <v>0</v>
      </c>
      <c r="FS370">
        <v>0</v>
      </c>
      <c r="FX370">
        <v>70</v>
      </c>
      <c r="FY370">
        <v>10</v>
      </c>
      <c r="GA370" t="s">
        <v>3</v>
      </c>
      <c r="GD370">
        <v>0</v>
      </c>
      <c r="GF370">
        <v>-1860406526</v>
      </c>
      <c r="GG370">
        <v>2</v>
      </c>
      <c r="GH370">
        <v>1</v>
      </c>
      <c r="GI370">
        <v>-2</v>
      </c>
      <c r="GJ370">
        <v>0</v>
      </c>
      <c r="GK370">
        <f>ROUND(R370*(R12)/100,2)</f>
        <v>30109.599999999999</v>
      </c>
      <c r="GL370">
        <f t="shared" si="350"/>
        <v>0</v>
      </c>
      <c r="GM370">
        <f t="shared" si="351"/>
        <v>204276.93</v>
      </c>
      <c r="GN370">
        <f t="shared" si="352"/>
        <v>0</v>
      </c>
      <c r="GO370">
        <f t="shared" si="353"/>
        <v>0</v>
      </c>
      <c r="GP370">
        <f t="shared" si="354"/>
        <v>204276.93</v>
      </c>
      <c r="GR370">
        <v>0</v>
      </c>
      <c r="GS370">
        <v>3</v>
      </c>
      <c r="GT370">
        <v>0</v>
      </c>
      <c r="GU370" t="s">
        <v>3</v>
      </c>
      <c r="GV370">
        <f t="shared" si="355"/>
        <v>0</v>
      </c>
      <c r="GW370">
        <v>1</v>
      </c>
      <c r="GX370">
        <f t="shared" si="356"/>
        <v>0</v>
      </c>
      <c r="HA370">
        <v>0</v>
      </c>
      <c r="HB370">
        <v>0</v>
      </c>
      <c r="HC370">
        <f t="shared" si="357"/>
        <v>0</v>
      </c>
      <c r="HE370" t="s">
        <v>3</v>
      </c>
      <c r="HF370" t="s">
        <v>3</v>
      </c>
      <c r="HM370" t="s">
        <v>3</v>
      </c>
      <c r="HN370" t="s">
        <v>3</v>
      </c>
      <c r="HO370" t="s">
        <v>3</v>
      </c>
      <c r="HP370" t="s">
        <v>3</v>
      </c>
      <c r="HQ370" t="s">
        <v>3</v>
      </c>
      <c r="IK370">
        <v>0</v>
      </c>
    </row>
    <row r="372" spans="1:245" x14ac:dyDescent="0.2">
      <c r="A372" s="2">
        <v>51</v>
      </c>
      <c r="B372" s="2">
        <f>B290</f>
        <v>1</v>
      </c>
      <c r="C372" s="2">
        <f>A290</f>
        <v>5</v>
      </c>
      <c r="D372" s="2">
        <f>ROW(A290)</f>
        <v>290</v>
      </c>
      <c r="E372" s="2"/>
      <c r="F372" s="2" t="str">
        <f>IF(F290&lt;&gt;"",F290,"")</f>
        <v>Новый подраздел</v>
      </c>
      <c r="G372" s="2" t="str">
        <f>IF(G290&lt;&gt;"",G290,"")</f>
        <v>Общеобменная вентиляция</v>
      </c>
      <c r="H372" s="2">
        <v>0</v>
      </c>
      <c r="I372" s="2"/>
      <c r="J372" s="2"/>
      <c r="K372" s="2"/>
      <c r="L372" s="2"/>
      <c r="M372" s="2"/>
      <c r="N372" s="2"/>
      <c r="O372" s="2">
        <f t="shared" ref="O372:T372" si="358">ROUND(AB372,2)</f>
        <v>156444.94</v>
      </c>
      <c r="P372" s="2">
        <f t="shared" si="358"/>
        <v>497.02</v>
      </c>
      <c r="Q372" s="2">
        <f t="shared" si="358"/>
        <v>270.94</v>
      </c>
      <c r="R372" s="2">
        <f t="shared" si="358"/>
        <v>3.8</v>
      </c>
      <c r="S372" s="2">
        <f t="shared" si="358"/>
        <v>155676.98000000001</v>
      </c>
      <c r="T372" s="2">
        <f t="shared" si="358"/>
        <v>0</v>
      </c>
      <c r="U372" s="2">
        <f>AH372</f>
        <v>235.12</v>
      </c>
      <c r="V372" s="2">
        <f>AI372</f>
        <v>0</v>
      </c>
      <c r="W372" s="2">
        <f>ROUND(AJ372,2)</f>
        <v>0</v>
      </c>
      <c r="X372" s="2">
        <f>ROUND(AK372,2)</f>
        <v>108973.87</v>
      </c>
      <c r="Y372" s="2">
        <f>ROUND(AL372,2)</f>
        <v>15567.71</v>
      </c>
      <c r="Z372" s="2"/>
      <c r="AA372" s="2"/>
      <c r="AB372" s="2">
        <f>ROUND(SUMIF(AA294:AA370,"=1473070128",O294:O370),2)</f>
        <v>156444.94</v>
      </c>
      <c r="AC372" s="2">
        <f>ROUND(SUMIF(AA294:AA370,"=1473070128",P294:P370),2)</f>
        <v>497.02</v>
      </c>
      <c r="AD372" s="2">
        <f>ROUND(SUMIF(AA294:AA370,"=1473070128",Q294:Q370),2)</f>
        <v>270.94</v>
      </c>
      <c r="AE372" s="2">
        <f>ROUND(SUMIF(AA294:AA370,"=1473070128",R294:R370),2)</f>
        <v>3.8</v>
      </c>
      <c r="AF372" s="2">
        <f>ROUND(SUMIF(AA294:AA370,"=1473070128",S294:S370),2)</f>
        <v>155676.98000000001</v>
      </c>
      <c r="AG372" s="2">
        <f>ROUND(SUMIF(AA294:AA370,"=1473070128",T294:T370),2)</f>
        <v>0</v>
      </c>
      <c r="AH372" s="2">
        <f>SUMIF(AA294:AA370,"=1473070128",U294:U370)</f>
        <v>235.12</v>
      </c>
      <c r="AI372" s="2">
        <f>SUMIF(AA294:AA370,"=1473070128",V294:V370)</f>
        <v>0</v>
      </c>
      <c r="AJ372" s="2">
        <f>ROUND(SUMIF(AA294:AA370,"=1473070128",W294:W370),2)</f>
        <v>0</v>
      </c>
      <c r="AK372" s="2">
        <f>ROUND(SUMIF(AA294:AA370,"=1473070128",X294:X370),2)</f>
        <v>108973.87</v>
      </c>
      <c r="AL372" s="2">
        <f>ROUND(SUMIF(AA294:AA370,"=1473070128",Y294:Y370),2)</f>
        <v>15567.71</v>
      </c>
      <c r="AM372" s="2"/>
      <c r="AN372" s="2"/>
      <c r="AO372" s="2">
        <f t="shared" ref="AO372:BD372" si="359">ROUND(BX372,2)</f>
        <v>0</v>
      </c>
      <c r="AP372" s="2">
        <f t="shared" si="359"/>
        <v>0</v>
      </c>
      <c r="AQ372" s="2">
        <f t="shared" si="359"/>
        <v>0</v>
      </c>
      <c r="AR372" s="2">
        <f t="shared" si="359"/>
        <v>280990.61</v>
      </c>
      <c r="AS372" s="2">
        <f t="shared" si="359"/>
        <v>0</v>
      </c>
      <c r="AT372" s="2">
        <f t="shared" si="359"/>
        <v>0</v>
      </c>
      <c r="AU372" s="2">
        <f t="shared" si="359"/>
        <v>280990.61</v>
      </c>
      <c r="AV372" s="2">
        <f t="shared" si="359"/>
        <v>497.02</v>
      </c>
      <c r="AW372" s="2">
        <f t="shared" si="359"/>
        <v>497.02</v>
      </c>
      <c r="AX372" s="2">
        <f t="shared" si="359"/>
        <v>0</v>
      </c>
      <c r="AY372" s="2">
        <f t="shared" si="359"/>
        <v>497.02</v>
      </c>
      <c r="AZ372" s="2">
        <f t="shared" si="359"/>
        <v>0</v>
      </c>
      <c r="BA372" s="2">
        <f t="shared" si="359"/>
        <v>0</v>
      </c>
      <c r="BB372" s="2">
        <f t="shared" si="359"/>
        <v>0</v>
      </c>
      <c r="BC372" s="2">
        <f t="shared" si="359"/>
        <v>0</v>
      </c>
      <c r="BD372" s="2">
        <f t="shared" si="359"/>
        <v>0</v>
      </c>
      <c r="BE372" s="2"/>
      <c r="BF372" s="2"/>
      <c r="BG372" s="2"/>
      <c r="BH372" s="2"/>
      <c r="BI372" s="2"/>
      <c r="BJ372" s="2"/>
      <c r="BK372" s="2"/>
      <c r="BL372" s="2"/>
      <c r="BM372" s="2"/>
      <c r="BN372" s="2"/>
      <c r="BO372" s="2"/>
      <c r="BP372" s="2"/>
      <c r="BQ372" s="2"/>
      <c r="BR372" s="2"/>
      <c r="BS372" s="2"/>
      <c r="BT372" s="2"/>
      <c r="BU372" s="2"/>
      <c r="BV372" s="2"/>
      <c r="BW372" s="2"/>
      <c r="BX372" s="2">
        <f>ROUND(SUMIF(AA294:AA370,"=1473070128",FQ294:FQ370),2)</f>
        <v>0</v>
      </c>
      <c r="BY372" s="2">
        <f>ROUND(SUMIF(AA294:AA370,"=1473070128",FR294:FR370),2)</f>
        <v>0</v>
      </c>
      <c r="BZ372" s="2">
        <f>ROUND(SUMIF(AA294:AA370,"=1473070128",GL294:GL370),2)</f>
        <v>0</v>
      </c>
      <c r="CA372" s="2">
        <f>ROUND(SUMIF(AA294:AA370,"=1473070128",GM294:GM370),2)</f>
        <v>280990.61</v>
      </c>
      <c r="CB372" s="2">
        <f>ROUND(SUMIF(AA294:AA370,"=1473070128",GN294:GN370),2)</f>
        <v>0</v>
      </c>
      <c r="CC372" s="2">
        <f>ROUND(SUMIF(AA294:AA370,"=1473070128",GO294:GO370),2)</f>
        <v>0</v>
      </c>
      <c r="CD372" s="2">
        <f>ROUND(SUMIF(AA294:AA370,"=1473070128",GP294:GP370),2)</f>
        <v>280990.61</v>
      </c>
      <c r="CE372" s="2">
        <f>AC372-BX372</f>
        <v>497.02</v>
      </c>
      <c r="CF372" s="2">
        <f>AC372-BY372</f>
        <v>497.02</v>
      </c>
      <c r="CG372" s="2">
        <f>BX372-BZ372</f>
        <v>0</v>
      </c>
      <c r="CH372" s="2">
        <f>AC372-BX372-BY372+BZ372</f>
        <v>497.02</v>
      </c>
      <c r="CI372" s="2">
        <f>BY372-BZ372</f>
        <v>0</v>
      </c>
      <c r="CJ372" s="2">
        <f>ROUND(SUMIF(AA294:AA370,"=1473070128",GX294:GX370),2)</f>
        <v>0</v>
      </c>
      <c r="CK372" s="2">
        <f>ROUND(SUMIF(AA294:AA370,"=1473070128",GY294:GY370),2)</f>
        <v>0</v>
      </c>
      <c r="CL372" s="2">
        <f>ROUND(SUMIF(AA294:AA370,"=1473070128",GZ294:GZ370),2)</f>
        <v>0</v>
      </c>
      <c r="CM372" s="2">
        <f>ROUND(SUMIF(AA294:AA370,"=1473070128",HD294:HD370),2)</f>
        <v>0</v>
      </c>
      <c r="CN372" s="2"/>
      <c r="CO372" s="2"/>
      <c r="CP372" s="2"/>
      <c r="CQ372" s="2"/>
      <c r="CR372" s="2"/>
      <c r="CS372" s="2"/>
      <c r="CT372" s="2"/>
      <c r="CU372" s="2"/>
      <c r="CV372" s="2"/>
      <c r="CW372" s="2"/>
      <c r="CX372" s="2"/>
      <c r="CY372" s="2"/>
      <c r="CZ372" s="2"/>
      <c r="DA372" s="2"/>
      <c r="DB372" s="2"/>
      <c r="DC372" s="2"/>
      <c r="DD372" s="2"/>
      <c r="DE372" s="2"/>
      <c r="DF372" s="2"/>
      <c r="DG372" s="3"/>
      <c r="DH372" s="3"/>
      <c r="DI372" s="3"/>
      <c r="DJ372" s="3"/>
      <c r="DK372" s="3"/>
      <c r="DL372" s="3"/>
      <c r="DM372" s="3"/>
      <c r="DN372" s="3"/>
      <c r="DO372" s="3"/>
      <c r="DP372" s="3"/>
      <c r="DQ372" s="3"/>
      <c r="DR372" s="3"/>
      <c r="DS372" s="3"/>
      <c r="DT372" s="3"/>
      <c r="DU372" s="3"/>
      <c r="DV372" s="3"/>
      <c r="DW372" s="3"/>
      <c r="DX372" s="3"/>
      <c r="DY372" s="3"/>
      <c r="DZ372" s="3"/>
      <c r="EA372" s="3"/>
      <c r="EB372" s="3"/>
      <c r="EC372" s="3"/>
      <c r="ED372" s="3"/>
      <c r="EE372" s="3"/>
      <c r="EF372" s="3"/>
      <c r="EG372" s="3"/>
      <c r="EH372" s="3"/>
      <c r="EI372" s="3"/>
      <c r="EJ372" s="3"/>
      <c r="EK372" s="3"/>
      <c r="EL372" s="3"/>
      <c r="EM372" s="3"/>
      <c r="EN372" s="3"/>
      <c r="EO372" s="3"/>
      <c r="EP372" s="3"/>
      <c r="EQ372" s="3"/>
      <c r="ER372" s="3"/>
      <c r="ES372" s="3"/>
      <c r="ET372" s="3"/>
      <c r="EU372" s="3"/>
      <c r="EV372" s="3"/>
      <c r="EW372" s="3"/>
      <c r="EX372" s="3"/>
      <c r="EY372" s="3"/>
      <c r="EZ372" s="3"/>
      <c r="FA372" s="3"/>
      <c r="FB372" s="3"/>
      <c r="FC372" s="3"/>
      <c r="FD372" s="3"/>
      <c r="FE372" s="3"/>
      <c r="FF372" s="3"/>
      <c r="FG372" s="3"/>
      <c r="FH372" s="3"/>
      <c r="FI372" s="3"/>
      <c r="FJ372" s="3"/>
      <c r="FK372" s="3"/>
      <c r="FL372" s="3"/>
      <c r="FM372" s="3"/>
      <c r="FN372" s="3"/>
      <c r="FO372" s="3"/>
      <c r="FP372" s="3"/>
      <c r="FQ372" s="3"/>
      <c r="FR372" s="3"/>
      <c r="FS372" s="3"/>
      <c r="FT372" s="3"/>
      <c r="FU372" s="3"/>
      <c r="FV372" s="3"/>
      <c r="FW372" s="3"/>
      <c r="FX372" s="3"/>
      <c r="FY372" s="3"/>
      <c r="FZ372" s="3"/>
      <c r="GA372" s="3"/>
      <c r="GB372" s="3"/>
      <c r="GC372" s="3"/>
      <c r="GD372" s="3"/>
      <c r="GE372" s="3"/>
      <c r="GF372" s="3"/>
      <c r="GG372" s="3"/>
      <c r="GH372" s="3"/>
      <c r="GI372" s="3"/>
      <c r="GJ372" s="3"/>
      <c r="GK372" s="3"/>
      <c r="GL372" s="3"/>
      <c r="GM372" s="3"/>
      <c r="GN372" s="3"/>
      <c r="GO372" s="3"/>
      <c r="GP372" s="3"/>
      <c r="GQ372" s="3"/>
      <c r="GR372" s="3"/>
      <c r="GS372" s="3"/>
      <c r="GT372" s="3"/>
      <c r="GU372" s="3"/>
      <c r="GV372" s="3"/>
      <c r="GW372" s="3"/>
      <c r="GX372" s="3">
        <v>0</v>
      </c>
    </row>
    <row r="374" spans="1:245" x14ac:dyDescent="0.2">
      <c r="A374" s="4">
        <v>50</v>
      </c>
      <c r="B374" s="4">
        <v>0</v>
      </c>
      <c r="C374" s="4">
        <v>0</v>
      </c>
      <c r="D374" s="4">
        <v>1</v>
      </c>
      <c r="E374" s="4">
        <v>201</v>
      </c>
      <c r="F374" s="4">
        <f>ROUND(Source!O372,O374)</f>
        <v>156444.94</v>
      </c>
      <c r="G374" s="4" t="s">
        <v>70</v>
      </c>
      <c r="H374" s="4" t="s">
        <v>71</v>
      </c>
      <c r="I374" s="4"/>
      <c r="J374" s="4"/>
      <c r="K374" s="4">
        <v>201</v>
      </c>
      <c r="L374" s="4">
        <v>1</v>
      </c>
      <c r="M374" s="4">
        <v>3</v>
      </c>
      <c r="N374" s="4" t="s">
        <v>3</v>
      </c>
      <c r="O374" s="4">
        <v>2</v>
      </c>
      <c r="P374" s="4"/>
      <c r="Q374" s="4"/>
      <c r="R374" s="4"/>
      <c r="S374" s="4"/>
      <c r="T374" s="4"/>
      <c r="U374" s="4"/>
      <c r="V374" s="4"/>
      <c r="W374" s="4">
        <v>0</v>
      </c>
      <c r="X374" s="4">
        <v>1</v>
      </c>
      <c r="Y374" s="4">
        <v>0</v>
      </c>
      <c r="Z374" s="4"/>
      <c r="AA374" s="4"/>
      <c r="AB374" s="4"/>
    </row>
    <row r="375" spans="1:245" x14ac:dyDescent="0.2">
      <c r="A375" s="4">
        <v>50</v>
      </c>
      <c r="B375" s="4">
        <v>0</v>
      </c>
      <c r="C375" s="4">
        <v>0</v>
      </c>
      <c r="D375" s="4">
        <v>1</v>
      </c>
      <c r="E375" s="4">
        <v>202</v>
      </c>
      <c r="F375" s="4">
        <f>ROUND(Source!P372,O375)</f>
        <v>497.02</v>
      </c>
      <c r="G375" s="4" t="s">
        <v>72</v>
      </c>
      <c r="H375" s="4" t="s">
        <v>73</v>
      </c>
      <c r="I375" s="4"/>
      <c r="J375" s="4"/>
      <c r="K375" s="4">
        <v>202</v>
      </c>
      <c r="L375" s="4">
        <v>2</v>
      </c>
      <c r="M375" s="4">
        <v>3</v>
      </c>
      <c r="N375" s="4" t="s">
        <v>3</v>
      </c>
      <c r="O375" s="4">
        <v>2</v>
      </c>
      <c r="P375" s="4"/>
      <c r="Q375" s="4"/>
      <c r="R375" s="4"/>
      <c r="S375" s="4"/>
      <c r="T375" s="4"/>
      <c r="U375" s="4"/>
      <c r="V375" s="4"/>
      <c r="W375" s="4">
        <v>0</v>
      </c>
      <c r="X375" s="4">
        <v>1</v>
      </c>
      <c r="Y375" s="4">
        <v>0</v>
      </c>
      <c r="Z375" s="4"/>
      <c r="AA375" s="4"/>
      <c r="AB375" s="4"/>
    </row>
    <row r="376" spans="1:245" x14ac:dyDescent="0.2">
      <c r="A376" s="4">
        <v>50</v>
      </c>
      <c r="B376" s="4">
        <v>0</v>
      </c>
      <c r="C376" s="4">
        <v>0</v>
      </c>
      <c r="D376" s="4">
        <v>1</v>
      </c>
      <c r="E376" s="4">
        <v>222</v>
      </c>
      <c r="F376" s="4">
        <f>ROUND(Source!AO372,O376)</f>
        <v>0</v>
      </c>
      <c r="G376" s="4" t="s">
        <v>74</v>
      </c>
      <c r="H376" s="4" t="s">
        <v>75</v>
      </c>
      <c r="I376" s="4"/>
      <c r="J376" s="4"/>
      <c r="K376" s="4">
        <v>222</v>
      </c>
      <c r="L376" s="4">
        <v>3</v>
      </c>
      <c r="M376" s="4">
        <v>3</v>
      </c>
      <c r="N376" s="4" t="s">
        <v>3</v>
      </c>
      <c r="O376" s="4">
        <v>2</v>
      </c>
      <c r="P376" s="4"/>
      <c r="Q376" s="4"/>
      <c r="R376" s="4"/>
      <c r="S376" s="4"/>
      <c r="T376" s="4"/>
      <c r="U376" s="4"/>
      <c r="V376" s="4"/>
      <c r="W376" s="4">
        <v>0</v>
      </c>
      <c r="X376" s="4">
        <v>1</v>
      </c>
      <c r="Y376" s="4">
        <v>0</v>
      </c>
      <c r="Z376" s="4"/>
      <c r="AA376" s="4"/>
      <c r="AB376" s="4"/>
    </row>
    <row r="377" spans="1:245" x14ac:dyDescent="0.2">
      <c r="A377" s="4">
        <v>50</v>
      </c>
      <c r="B377" s="4">
        <v>0</v>
      </c>
      <c r="C377" s="4">
        <v>0</v>
      </c>
      <c r="D377" s="4">
        <v>1</v>
      </c>
      <c r="E377" s="4">
        <v>225</v>
      </c>
      <c r="F377" s="4">
        <f>ROUND(Source!AV372,O377)</f>
        <v>497.02</v>
      </c>
      <c r="G377" s="4" t="s">
        <v>76</v>
      </c>
      <c r="H377" s="4" t="s">
        <v>77</v>
      </c>
      <c r="I377" s="4"/>
      <c r="J377" s="4"/>
      <c r="K377" s="4">
        <v>225</v>
      </c>
      <c r="L377" s="4">
        <v>4</v>
      </c>
      <c r="M377" s="4">
        <v>3</v>
      </c>
      <c r="N377" s="4" t="s">
        <v>3</v>
      </c>
      <c r="O377" s="4">
        <v>2</v>
      </c>
      <c r="P377" s="4"/>
      <c r="Q377" s="4"/>
      <c r="R377" s="4"/>
      <c r="S377" s="4"/>
      <c r="T377" s="4"/>
      <c r="U377" s="4"/>
      <c r="V377" s="4"/>
      <c r="W377" s="4">
        <v>0</v>
      </c>
      <c r="X377" s="4">
        <v>1</v>
      </c>
      <c r="Y377" s="4">
        <v>0</v>
      </c>
      <c r="Z377" s="4"/>
      <c r="AA377" s="4"/>
      <c r="AB377" s="4"/>
    </row>
    <row r="378" spans="1:245" x14ac:dyDescent="0.2">
      <c r="A378" s="4">
        <v>50</v>
      </c>
      <c r="B378" s="4">
        <v>0</v>
      </c>
      <c r="C378" s="4">
        <v>0</v>
      </c>
      <c r="D378" s="4">
        <v>1</v>
      </c>
      <c r="E378" s="4">
        <v>226</v>
      </c>
      <c r="F378" s="4">
        <f>ROUND(Source!AW372,O378)</f>
        <v>497.02</v>
      </c>
      <c r="G378" s="4" t="s">
        <v>78</v>
      </c>
      <c r="H378" s="4" t="s">
        <v>79</v>
      </c>
      <c r="I378" s="4"/>
      <c r="J378" s="4"/>
      <c r="K378" s="4">
        <v>226</v>
      </c>
      <c r="L378" s="4">
        <v>5</v>
      </c>
      <c r="M378" s="4">
        <v>3</v>
      </c>
      <c r="N378" s="4" t="s">
        <v>3</v>
      </c>
      <c r="O378" s="4">
        <v>2</v>
      </c>
      <c r="P378" s="4"/>
      <c r="Q378" s="4"/>
      <c r="R378" s="4"/>
      <c r="S378" s="4"/>
      <c r="T378" s="4"/>
      <c r="U378" s="4"/>
      <c r="V378" s="4"/>
      <c r="W378" s="4">
        <v>0</v>
      </c>
      <c r="X378" s="4">
        <v>1</v>
      </c>
      <c r="Y378" s="4">
        <v>0</v>
      </c>
      <c r="Z378" s="4"/>
      <c r="AA378" s="4"/>
      <c r="AB378" s="4"/>
    </row>
    <row r="379" spans="1:245" x14ac:dyDescent="0.2">
      <c r="A379" s="4">
        <v>50</v>
      </c>
      <c r="B379" s="4">
        <v>0</v>
      </c>
      <c r="C379" s="4">
        <v>0</v>
      </c>
      <c r="D379" s="4">
        <v>1</v>
      </c>
      <c r="E379" s="4">
        <v>227</v>
      </c>
      <c r="F379" s="4">
        <f>ROUND(Source!AX372,O379)</f>
        <v>0</v>
      </c>
      <c r="G379" s="4" t="s">
        <v>80</v>
      </c>
      <c r="H379" s="4" t="s">
        <v>81</v>
      </c>
      <c r="I379" s="4"/>
      <c r="J379" s="4"/>
      <c r="K379" s="4">
        <v>227</v>
      </c>
      <c r="L379" s="4">
        <v>6</v>
      </c>
      <c r="M379" s="4">
        <v>3</v>
      </c>
      <c r="N379" s="4" t="s">
        <v>3</v>
      </c>
      <c r="O379" s="4">
        <v>2</v>
      </c>
      <c r="P379" s="4"/>
      <c r="Q379" s="4"/>
      <c r="R379" s="4"/>
      <c r="S379" s="4"/>
      <c r="T379" s="4"/>
      <c r="U379" s="4"/>
      <c r="V379" s="4"/>
      <c r="W379" s="4">
        <v>0</v>
      </c>
      <c r="X379" s="4">
        <v>1</v>
      </c>
      <c r="Y379" s="4">
        <v>0</v>
      </c>
      <c r="Z379" s="4"/>
      <c r="AA379" s="4"/>
      <c r="AB379" s="4"/>
    </row>
    <row r="380" spans="1:245" x14ac:dyDescent="0.2">
      <c r="A380" s="4">
        <v>50</v>
      </c>
      <c r="B380" s="4">
        <v>0</v>
      </c>
      <c r="C380" s="4">
        <v>0</v>
      </c>
      <c r="D380" s="4">
        <v>1</v>
      </c>
      <c r="E380" s="4">
        <v>228</v>
      </c>
      <c r="F380" s="4">
        <f>ROUND(Source!AY372,O380)</f>
        <v>497.02</v>
      </c>
      <c r="G380" s="4" t="s">
        <v>82</v>
      </c>
      <c r="H380" s="4" t="s">
        <v>83</v>
      </c>
      <c r="I380" s="4"/>
      <c r="J380" s="4"/>
      <c r="K380" s="4">
        <v>228</v>
      </c>
      <c r="L380" s="4">
        <v>7</v>
      </c>
      <c r="M380" s="4">
        <v>3</v>
      </c>
      <c r="N380" s="4" t="s">
        <v>3</v>
      </c>
      <c r="O380" s="4">
        <v>2</v>
      </c>
      <c r="P380" s="4"/>
      <c r="Q380" s="4"/>
      <c r="R380" s="4"/>
      <c r="S380" s="4"/>
      <c r="T380" s="4"/>
      <c r="U380" s="4"/>
      <c r="V380" s="4"/>
      <c r="W380" s="4">
        <v>0</v>
      </c>
      <c r="X380" s="4">
        <v>1</v>
      </c>
      <c r="Y380" s="4">
        <v>0</v>
      </c>
      <c r="Z380" s="4"/>
      <c r="AA380" s="4"/>
      <c r="AB380" s="4"/>
    </row>
    <row r="381" spans="1:245" x14ac:dyDescent="0.2">
      <c r="A381" s="4">
        <v>50</v>
      </c>
      <c r="B381" s="4">
        <v>0</v>
      </c>
      <c r="C381" s="4">
        <v>0</v>
      </c>
      <c r="D381" s="4">
        <v>1</v>
      </c>
      <c r="E381" s="4">
        <v>216</v>
      </c>
      <c r="F381" s="4">
        <f>ROUND(Source!AP372,O381)</f>
        <v>0</v>
      </c>
      <c r="G381" s="4" t="s">
        <v>84</v>
      </c>
      <c r="H381" s="4" t="s">
        <v>85</v>
      </c>
      <c r="I381" s="4"/>
      <c r="J381" s="4"/>
      <c r="K381" s="4">
        <v>216</v>
      </c>
      <c r="L381" s="4">
        <v>8</v>
      </c>
      <c r="M381" s="4">
        <v>3</v>
      </c>
      <c r="N381" s="4" t="s">
        <v>3</v>
      </c>
      <c r="O381" s="4">
        <v>2</v>
      </c>
      <c r="P381" s="4"/>
      <c r="Q381" s="4"/>
      <c r="R381" s="4"/>
      <c r="S381" s="4"/>
      <c r="T381" s="4"/>
      <c r="U381" s="4"/>
      <c r="V381" s="4"/>
      <c r="W381" s="4">
        <v>0</v>
      </c>
      <c r="X381" s="4">
        <v>1</v>
      </c>
      <c r="Y381" s="4">
        <v>0</v>
      </c>
      <c r="Z381" s="4"/>
      <c r="AA381" s="4"/>
      <c r="AB381" s="4"/>
    </row>
    <row r="382" spans="1:245" x14ac:dyDescent="0.2">
      <c r="A382" s="4">
        <v>50</v>
      </c>
      <c r="B382" s="4">
        <v>0</v>
      </c>
      <c r="C382" s="4">
        <v>0</v>
      </c>
      <c r="D382" s="4">
        <v>1</v>
      </c>
      <c r="E382" s="4">
        <v>223</v>
      </c>
      <c r="F382" s="4">
        <f>ROUND(Source!AQ372,O382)</f>
        <v>0</v>
      </c>
      <c r="G382" s="4" t="s">
        <v>86</v>
      </c>
      <c r="H382" s="4" t="s">
        <v>87</v>
      </c>
      <c r="I382" s="4"/>
      <c r="J382" s="4"/>
      <c r="K382" s="4">
        <v>223</v>
      </c>
      <c r="L382" s="4">
        <v>9</v>
      </c>
      <c r="M382" s="4">
        <v>3</v>
      </c>
      <c r="N382" s="4" t="s">
        <v>3</v>
      </c>
      <c r="O382" s="4">
        <v>2</v>
      </c>
      <c r="P382" s="4"/>
      <c r="Q382" s="4"/>
      <c r="R382" s="4"/>
      <c r="S382" s="4"/>
      <c r="T382" s="4"/>
      <c r="U382" s="4"/>
      <c r="V382" s="4"/>
      <c r="W382" s="4">
        <v>0</v>
      </c>
      <c r="X382" s="4">
        <v>1</v>
      </c>
      <c r="Y382" s="4">
        <v>0</v>
      </c>
      <c r="Z382" s="4"/>
      <c r="AA382" s="4"/>
      <c r="AB382" s="4"/>
    </row>
    <row r="383" spans="1:245" x14ac:dyDescent="0.2">
      <c r="A383" s="4">
        <v>50</v>
      </c>
      <c r="B383" s="4">
        <v>0</v>
      </c>
      <c r="C383" s="4">
        <v>0</v>
      </c>
      <c r="D383" s="4">
        <v>1</v>
      </c>
      <c r="E383" s="4">
        <v>229</v>
      </c>
      <c r="F383" s="4">
        <f>ROUND(Source!AZ372,O383)</f>
        <v>0</v>
      </c>
      <c r="G383" s="4" t="s">
        <v>88</v>
      </c>
      <c r="H383" s="4" t="s">
        <v>89</v>
      </c>
      <c r="I383" s="4"/>
      <c r="J383" s="4"/>
      <c r="K383" s="4">
        <v>229</v>
      </c>
      <c r="L383" s="4">
        <v>10</v>
      </c>
      <c r="M383" s="4">
        <v>3</v>
      </c>
      <c r="N383" s="4" t="s">
        <v>3</v>
      </c>
      <c r="O383" s="4">
        <v>2</v>
      </c>
      <c r="P383" s="4"/>
      <c r="Q383" s="4"/>
      <c r="R383" s="4"/>
      <c r="S383" s="4"/>
      <c r="T383" s="4"/>
      <c r="U383" s="4"/>
      <c r="V383" s="4"/>
      <c r="W383" s="4">
        <v>0</v>
      </c>
      <c r="X383" s="4">
        <v>1</v>
      </c>
      <c r="Y383" s="4">
        <v>0</v>
      </c>
      <c r="Z383" s="4"/>
      <c r="AA383" s="4"/>
      <c r="AB383" s="4"/>
    </row>
    <row r="384" spans="1:245" x14ac:dyDescent="0.2">
      <c r="A384" s="4">
        <v>50</v>
      </c>
      <c r="B384" s="4">
        <v>0</v>
      </c>
      <c r="C384" s="4">
        <v>0</v>
      </c>
      <c r="D384" s="4">
        <v>1</v>
      </c>
      <c r="E384" s="4">
        <v>203</v>
      </c>
      <c r="F384" s="4">
        <f>ROUND(Source!Q372,O384)</f>
        <v>270.94</v>
      </c>
      <c r="G384" s="4" t="s">
        <v>90</v>
      </c>
      <c r="H384" s="4" t="s">
        <v>91</v>
      </c>
      <c r="I384" s="4"/>
      <c r="J384" s="4"/>
      <c r="K384" s="4">
        <v>203</v>
      </c>
      <c r="L384" s="4">
        <v>11</v>
      </c>
      <c r="M384" s="4">
        <v>3</v>
      </c>
      <c r="N384" s="4" t="s">
        <v>3</v>
      </c>
      <c r="O384" s="4">
        <v>2</v>
      </c>
      <c r="P384" s="4"/>
      <c r="Q384" s="4"/>
      <c r="R384" s="4"/>
      <c r="S384" s="4"/>
      <c r="T384" s="4"/>
      <c r="U384" s="4"/>
      <c r="V384" s="4"/>
      <c r="W384" s="4">
        <v>0</v>
      </c>
      <c r="X384" s="4">
        <v>1</v>
      </c>
      <c r="Y384" s="4">
        <v>0</v>
      </c>
      <c r="Z384" s="4"/>
      <c r="AA384" s="4"/>
      <c r="AB384" s="4"/>
    </row>
    <row r="385" spans="1:28" x14ac:dyDescent="0.2">
      <c r="A385" s="4">
        <v>50</v>
      </c>
      <c r="B385" s="4">
        <v>0</v>
      </c>
      <c r="C385" s="4">
        <v>0</v>
      </c>
      <c r="D385" s="4">
        <v>1</v>
      </c>
      <c r="E385" s="4">
        <v>231</v>
      </c>
      <c r="F385" s="4">
        <f>ROUND(Source!BB372,O385)</f>
        <v>0</v>
      </c>
      <c r="G385" s="4" t="s">
        <v>92</v>
      </c>
      <c r="H385" s="4" t="s">
        <v>93</v>
      </c>
      <c r="I385" s="4"/>
      <c r="J385" s="4"/>
      <c r="K385" s="4">
        <v>231</v>
      </c>
      <c r="L385" s="4">
        <v>12</v>
      </c>
      <c r="M385" s="4">
        <v>3</v>
      </c>
      <c r="N385" s="4" t="s">
        <v>3</v>
      </c>
      <c r="O385" s="4">
        <v>2</v>
      </c>
      <c r="P385" s="4"/>
      <c r="Q385" s="4"/>
      <c r="R385" s="4"/>
      <c r="S385" s="4"/>
      <c r="T385" s="4"/>
      <c r="U385" s="4"/>
      <c r="V385" s="4"/>
      <c r="W385" s="4">
        <v>0</v>
      </c>
      <c r="X385" s="4">
        <v>1</v>
      </c>
      <c r="Y385" s="4">
        <v>0</v>
      </c>
      <c r="Z385" s="4"/>
      <c r="AA385" s="4"/>
      <c r="AB385" s="4"/>
    </row>
    <row r="386" spans="1:28" x14ac:dyDescent="0.2">
      <c r="A386" s="4">
        <v>50</v>
      </c>
      <c r="B386" s="4">
        <v>0</v>
      </c>
      <c r="C386" s="4">
        <v>0</v>
      </c>
      <c r="D386" s="4">
        <v>1</v>
      </c>
      <c r="E386" s="4">
        <v>204</v>
      </c>
      <c r="F386" s="4">
        <f>ROUND(Source!R372,O386)</f>
        <v>3.8</v>
      </c>
      <c r="G386" s="4" t="s">
        <v>94</v>
      </c>
      <c r="H386" s="4" t="s">
        <v>95</v>
      </c>
      <c r="I386" s="4"/>
      <c r="J386" s="4"/>
      <c r="K386" s="4">
        <v>204</v>
      </c>
      <c r="L386" s="4">
        <v>13</v>
      </c>
      <c r="M386" s="4">
        <v>3</v>
      </c>
      <c r="N386" s="4" t="s">
        <v>3</v>
      </c>
      <c r="O386" s="4">
        <v>2</v>
      </c>
      <c r="P386" s="4"/>
      <c r="Q386" s="4"/>
      <c r="R386" s="4"/>
      <c r="S386" s="4"/>
      <c r="T386" s="4"/>
      <c r="U386" s="4"/>
      <c r="V386" s="4"/>
      <c r="W386" s="4">
        <v>0</v>
      </c>
      <c r="X386" s="4">
        <v>1</v>
      </c>
      <c r="Y386" s="4">
        <v>0</v>
      </c>
      <c r="Z386" s="4"/>
      <c r="AA386" s="4"/>
      <c r="AB386" s="4"/>
    </row>
    <row r="387" spans="1:28" x14ac:dyDescent="0.2">
      <c r="A387" s="4">
        <v>50</v>
      </c>
      <c r="B387" s="4">
        <v>0</v>
      </c>
      <c r="C387" s="4">
        <v>0</v>
      </c>
      <c r="D387" s="4">
        <v>1</v>
      </c>
      <c r="E387" s="4">
        <v>205</v>
      </c>
      <c r="F387" s="4">
        <f>ROUND(Source!S372,O387)</f>
        <v>155676.98000000001</v>
      </c>
      <c r="G387" s="4" t="s">
        <v>96</v>
      </c>
      <c r="H387" s="4" t="s">
        <v>97</v>
      </c>
      <c r="I387" s="4"/>
      <c r="J387" s="4"/>
      <c r="K387" s="4">
        <v>205</v>
      </c>
      <c r="L387" s="4">
        <v>14</v>
      </c>
      <c r="M387" s="4">
        <v>3</v>
      </c>
      <c r="N387" s="4" t="s">
        <v>3</v>
      </c>
      <c r="O387" s="4">
        <v>2</v>
      </c>
      <c r="P387" s="4"/>
      <c r="Q387" s="4"/>
      <c r="R387" s="4"/>
      <c r="S387" s="4"/>
      <c r="T387" s="4"/>
      <c r="U387" s="4"/>
      <c r="V387" s="4"/>
      <c r="W387" s="4">
        <v>0</v>
      </c>
      <c r="X387" s="4">
        <v>1</v>
      </c>
      <c r="Y387" s="4">
        <v>0</v>
      </c>
      <c r="Z387" s="4"/>
      <c r="AA387" s="4"/>
      <c r="AB387" s="4"/>
    </row>
    <row r="388" spans="1:28" x14ac:dyDescent="0.2">
      <c r="A388" s="4">
        <v>50</v>
      </c>
      <c r="B388" s="4">
        <v>0</v>
      </c>
      <c r="C388" s="4">
        <v>0</v>
      </c>
      <c r="D388" s="4">
        <v>1</v>
      </c>
      <c r="E388" s="4">
        <v>232</v>
      </c>
      <c r="F388" s="4">
        <f>ROUND(Source!BC372,O388)</f>
        <v>0</v>
      </c>
      <c r="G388" s="4" t="s">
        <v>98</v>
      </c>
      <c r="H388" s="4" t="s">
        <v>99</v>
      </c>
      <c r="I388" s="4"/>
      <c r="J388" s="4"/>
      <c r="K388" s="4">
        <v>232</v>
      </c>
      <c r="L388" s="4">
        <v>15</v>
      </c>
      <c r="M388" s="4">
        <v>3</v>
      </c>
      <c r="N388" s="4" t="s">
        <v>3</v>
      </c>
      <c r="O388" s="4">
        <v>2</v>
      </c>
      <c r="P388" s="4"/>
      <c r="Q388" s="4"/>
      <c r="R388" s="4"/>
      <c r="S388" s="4"/>
      <c r="T388" s="4"/>
      <c r="U388" s="4"/>
      <c r="V388" s="4"/>
      <c r="W388" s="4">
        <v>0</v>
      </c>
      <c r="X388" s="4">
        <v>1</v>
      </c>
      <c r="Y388" s="4">
        <v>0</v>
      </c>
      <c r="Z388" s="4"/>
      <c r="AA388" s="4"/>
      <c r="AB388" s="4"/>
    </row>
    <row r="389" spans="1:28" x14ac:dyDescent="0.2">
      <c r="A389" s="4">
        <v>50</v>
      </c>
      <c r="B389" s="4">
        <v>0</v>
      </c>
      <c r="C389" s="4">
        <v>0</v>
      </c>
      <c r="D389" s="4">
        <v>1</v>
      </c>
      <c r="E389" s="4">
        <v>214</v>
      </c>
      <c r="F389" s="4">
        <f>ROUND(Source!AS372,O389)</f>
        <v>0</v>
      </c>
      <c r="G389" s="4" t="s">
        <v>100</v>
      </c>
      <c r="H389" s="4" t="s">
        <v>101</v>
      </c>
      <c r="I389" s="4"/>
      <c r="J389" s="4"/>
      <c r="K389" s="4">
        <v>214</v>
      </c>
      <c r="L389" s="4">
        <v>16</v>
      </c>
      <c r="M389" s="4">
        <v>3</v>
      </c>
      <c r="N389" s="4" t="s">
        <v>3</v>
      </c>
      <c r="O389" s="4">
        <v>2</v>
      </c>
      <c r="P389" s="4"/>
      <c r="Q389" s="4"/>
      <c r="R389" s="4"/>
      <c r="S389" s="4"/>
      <c r="T389" s="4"/>
      <c r="U389" s="4"/>
      <c r="V389" s="4"/>
      <c r="W389" s="4">
        <v>0</v>
      </c>
      <c r="X389" s="4">
        <v>1</v>
      </c>
      <c r="Y389" s="4">
        <v>0</v>
      </c>
      <c r="Z389" s="4"/>
      <c r="AA389" s="4"/>
      <c r="AB389" s="4"/>
    </row>
    <row r="390" spans="1:28" x14ac:dyDescent="0.2">
      <c r="A390" s="4">
        <v>50</v>
      </c>
      <c r="B390" s="4">
        <v>0</v>
      </c>
      <c r="C390" s="4">
        <v>0</v>
      </c>
      <c r="D390" s="4">
        <v>1</v>
      </c>
      <c r="E390" s="4">
        <v>215</v>
      </c>
      <c r="F390" s="4">
        <f>ROUND(Source!AT372,O390)</f>
        <v>0</v>
      </c>
      <c r="G390" s="4" t="s">
        <v>102</v>
      </c>
      <c r="H390" s="4" t="s">
        <v>103</v>
      </c>
      <c r="I390" s="4"/>
      <c r="J390" s="4"/>
      <c r="K390" s="4">
        <v>215</v>
      </c>
      <c r="L390" s="4">
        <v>17</v>
      </c>
      <c r="M390" s="4">
        <v>3</v>
      </c>
      <c r="N390" s="4" t="s">
        <v>3</v>
      </c>
      <c r="O390" s="4">
        <v>2</v>
      </c>
      <c r="P390" s="4"/>
      <c r="Q390" s="4"/>
      <c r="R390" s="4"/>
      <c r="S390" s="4"/>
      <c r="T390" s="4"/>
      <c r="U390" s="4"/>
      <c r="V390" s="4"/>
      <c r="W390" s="4">
        <v>0</v>
      </c>
      <c r="X390" s="4">
        <v>1</v>
      </c>
      <c r="Y390" s="4">
        <v>0</v>
      </c>
      <c r="Z390" s="4"/>
      <c r="AA390" s="4"/>
      <c r="AB390" s="4"/>
    </row>
    <row r="391" spans="1:28" x14ac:dyDescent="0.2">
      <c r="A391" s="4">
        <v>50</v>
      </c>
      <c r="B391" s="4">
        <v>0</v>
      </c>
      <c r="C391" s="4">
        <v>0</v>
      </c>
      <c r="D391" s="4">
        <v>1</v>
      </c>
      <c r="E391" s="4">
        <v>217</v>
      </c>
      <c r="F391" s="4">
        <f>ROUND(Source!AU372,O391)</f>
        <v>280990.61</v>
      </c>
      <c r="G391" s="4" t="s">
        <v>104</v>
      </c>
      <c r="H391" s="4" t="s">
        <v>105</v>
      </c>
      <c r="I391" s="4"/>
      <c r="J391" s="4"/>
      <c r="K391" s="4">
        <v>217</v>
      </c>
      <c r="L391" s="4">
        <v>18</v>
      </c>
      <c r="M391" s="4">
        <v>3</v>
      </c>
      <c r="N391" s="4" t="s">
        <v>3</v>
      </c>
      <c r="O391" s="4">
        <v>2</v>
      </c>
      <c r="P391" s="4"/>
      <c r="Q391" s="4"/>
      <c r="R391" s="4"/>
      <c r="S391" s="4"/>
      <c r="T391" s="4"/>
      <c r="U391" s="4"/>
      <c r="V391" s="4"/>
      <c r="W391" s="4">
        <v>0</v>
      </c>
      <c r="X391" s="4">
        <v>1</v>
      </c>
      <c r="Y391" s="4">
        <v>0</v>
      </c>
      <c r="Z391" s="4"/>
      <c r="AA391" s="4"/>
      <c r="AB391" s="4"/>
    </row>
    <row r="392" spans="1:28" x14ac:dyDescent="0.2">
      <c r="A392" s="4">
        <v>50</v>
      </c>
      <c r="B392" s="4">
        <v>0</v>
      </c>
      <c r="C392" s="4">
        <v>0</v>
      </c>
      <c r="D392" s="4">
        <v>1</v>
      </c>
      <c r="E392" s="4">
        <v>230</v>
      </c>
      <c r="F392" s="4">
        <f>ROUND(Source!BA372,O392)</f>
        <v>0</v>
      </c>
      <c r="G392" s="4" t="s">
        <v>106</v>
      </c>
      <c r="H392" s="4" t="s">
        <v>107</v>
      </c>
      <c r="I392" s="4"/>
      <c r="J392" s="4"/>
      <c r="K392" s="4">
        <v>230</v>
      </c>
      <c r="L392" s="4">
        <v>19</v>
      </c>
      <c r="M392" s="4">
        <v>3</v>
      </c>
      <c r="N392" s="4" t="s">
        <v>3</v>
      </c>
      <c r="O392" s="4">
        <v>2</v>
      </c>
      <c r="P392" s="4"/>
      <c r="Q392" s="4"/>
      <c r="R392" s="4"/>
      <c r="S392" s="4"/>
      <c r="T392" s="4"/>
      <c r="U392" s="4"/>
      <c r="V392" s="4"/>
      <c r="W392" s="4">
        <v>0</v>
      </c>
      <c r="X392" s="4">
        <v>1</v>
      </c>
      <c r="Y392" s="4">
        <v>0</v>
      </c>
      <c r="Z392" s="4"/>
      <c r="AA392" s="4"/>
      <c r="AB392" s="4"/>
    </row>
    <row r="393" spans="1:28" x14ac:dyDescent="0.2">
      <c r="A393" s="4">
        <v>50</v>
      </c>
      <c r="B393" s="4">
        <v>0</v>
      </c>
      <c r="C393" s="4">
        <v>0</v>
      </c>
      <c r="D393" s="4">
        <v>1</v>
      </c>
      <c r="E393" s="4">
        <v>206</v>
      </c>
      <c r="F393" s="4">
        <f>ROUND(Source!T372,O393)</f>
        <v>0</v>
      </c>
      <c r="G393" s="4" t="s">
        <v>108</v>
      </c>
      <c r="H393" s="4" t="s">
        <v>109</v>
      </c>
      <c r="I393" s="4"/>
      <c r="J393" s="4"/>
      <c r="K393" s="4">
        <v>206</v>
      </c>
      <c r="L393" s="4">
        <v>20</v>
      </c>
      <c r="M393" s="4">
        <v>3</v>
      </c>
      <c r="N393" s="4" t="s">
        <v>3</v>
      </c>
      <c r="O393" s="4">
        <v>2</v>
      </c>
      <c r="P393" s="4"/>
      <c r="Q393" s="4"/>
      <c r="R393" s="4"/>
      <c r="S393" s="4"/>
      <c r="T393" s="4"/>
      <c r="U393" s="4"/>
      <c r="V393" s="4"/>
      <c r="W393" s="4">
        <v>0</v>
      </c>
      <c r="X393" s="4">
        <v>1</v>
      </c>
      <c r="Y393" s="4">
        <v>0</v>
      </c>
      <c r="Z393" s="4"/>
      <c r="AA393" s="4"/>
      <c r="AB393" s="4"/>
    </row>
    <row r="394" spans="1:28" x14ac:dyDescent="0.2">
      <c r="A394" s="4">
        <v>50</v>
      </c>
      <c r="B394" s="4">
        <v>0</v>
      </c>
      <c r="C394" s="4">
        <v>0</v>
      </c>
      <c r="D394" s="4">
        <v>1</v>
      </c>
      <c r="E394" s="4">
        <v>207</v>
      </c>
      <c r="F394" s="4">
        <f>Source!U372</f>
        <v>235.12</v>
      </c>
      <c r="G394" s="4" t="s">
        <v>110</v>
      </c>
      <c r="H394" s="4" t="s">
        <v>111</v>
      </c>
      <c r="I394" s="4"/>
      <c r="J394" s="4"/>
      <c r="K394" s="4">
        <v>207</v>
      </c>
      <c r="L394" s="4">
        <v>21</v>
      </c>
      <c r="M394" s="4">
        <v>3</v>
      </c>
      <c r="N394" s="4" t="s">
        <v>3</v>
      </c>
      <c r="O394" s="4">
        <v>-1</v>
      </c>
      <c r="P394" s="4"/>
      <c r="Q394" s="4"/>
      <c r="R394" s="4"/>
      <c r="S394" s="4"/>
      <c r="T394" s="4"/>
      <c r="U394" s="4"/>
      <c r="V394" s="4"/>
      <c r="W394" s="4">
        <v>0</v>
      </c>
      <c r="X394" s="4">
        <v>1</v>
      </c>
      <c r="Y394" s="4">
        <v>0</v>
      </c>
      <c r="Z394" s="4"/>
      <c r="AA394" s="4"/>
      <c r="AB394" s="4"/>
    </row>
    <row r="395" spans="1:28" x14ac:dyDescent="0.2">
      <c r="A395" s="4">
        <v>50</v>
      </c>
      <c r="B395" s="4">
        <v>0</v>
      </c>
      <c r="C395" s="4">
        <v>0</v>
      </c>
      <c r="D395" s="4">
        <v>1</v>
      </c>
      <c r="E395" s="4">
        <v>208</v>
      </c>
      <c r="F395" s="4">
        <f>Source!V372</f>
        <v>0</v>
      </c>
      <c r="G395" s="4" t="s">
        <v>112</v>
      </c>
      <c r="H395" s="4" t="s">
        <v>113</v>
      </c>
      <c r="I395" s="4"/>
      <c r="J395" s="4"/>
      <c r="K395" s="4">
        <v>208</v>
      </c>
      <c r="L395" s="4">
        <v>22</v>
      </c>
      <c r="M395" s="4">
        <v>3</v>
      </c>
      <c r="N395" s="4" t="s">
        <v>3</v>
      </c>
      <c r="O395" s="4">
        <v>-1</v>
      </c>
      <c r="P395" s="4"/>
      <c r="Q395" s="4"/>
      <c r="R395" s="4"/>
      <c r="S395" s="4"/>
      <c r="T395" s="4"/>
      <c r="U395" s="4"/>
      <c r="V395" s="4"/>
      <c r="W395" s="4">
        <v>0</v>
      </c>
      <c r="X395" s="4">
        <v>1</v>
      </c>
      <c r="Y395" s="4">
        <v>0</v>
      </c>
      <c r="Z395" s="4"/>
      <c r="AA395" s="4"/>
      <c r="AB395" s="4"/>
    </row>
    <row r="396" spans="1:28" x14ac:dyDescent="0.2">
      <c r="A396" s="4">
        <v>50</v>
      </c>
      <c r="B396" s="4">
        <v>0</v>
      </c>
      <c r="C396" s="4">
        <v>0</v>
      </c>
      <c r="D396" s="4">
        <v>1</v>
      </c>
      <c r="E396" s="4">
        <v>209</v>
      </c>
      <c r="F396" s="4">
        <f>ROUND(Source!W372,O396)</f>
        <v>0</v>
      </c>
      <c r="G396" s="4" t="s">
        <v>114</v>
      </c>
      <c r="H396" s="4" t="s">
        <v>115</v>
      </c>
      <c r="I396" s="4"/>
      <c r="J396" s="4"/>
      <c r="K396" s="4">
        <v>209</v>
      </c>
      <c r="L396" s="4">
        <v>23</v>
      </c>
      <c r="M396" s="4">
        <v>3</v>
      </c>
      <c r="N396" s="4" t="s">
        <v>3</v>
      </c>
      <c r="O396" s="4">
        <v>2</v>
      </c>
      <c r="P396" s="4"/>
      <c r="Q396" s="4"/>
      <c r="R396" s="4"/>
      <c r="S396" s="4"/>
      <c r="T396" s="4"/>
      <c r="U396" s="4"/>
      <c r="V396" s="4"/>
      <c r="W396" s="4">
        <v>0</v>
      </c>
      <c r="X396" s="4">
        <v>1</v>
      </c>
      <c r="Y396" s="4">
        <v>0</v>
      </c>
      <c r="Z396" s="4"/>
      <c r="AA396" s="4"/>
      <c r="AB396" s="4"/>
    </row>
    <row r="397" spans="1:28" x14ac:dyDescent="0.2">
      <c r="A397" s="4">
        <v>50</v>
      </c>
      <c r="B397" s="4">
        <v>0</v>
      </c>
      <c r="C397" s="4">
        <v>0</v>
      </c>
      <c r="D397" s="4">
        <v>1</v>
      </c>
      <c r="E397" s="4">
        <v>233</v>
      </c>
      <c r="F397" s="4">
        <f>ROUND(Source!BD372,O397)</f>
        <v>0</v>
      </c>
      <c r="G397" s="4" t="s">
        <v>116</v>
      </c>
      <c r="H397" s="4" t="s">
        <v>117</v>
      </c>
      <c r="I397" s="4"/>
      <c r="J397" s="4"/>
      <c r="K397" s="4">
        <v>233</v>
      </c>
      <c r="L397" s="4">
        <v>24</v>
      </c>
      <c r="M397" s="4">
        <v>3</v>
      </c>
      <c r="N397" s="4" t="s">
        <v>3</v>
      </c>
      <c r="O397" s="4">
        <v>2</v>
      </c>
      <c r="P397" s="4"/>
      <c r="Q397" s="4"/>
      <c r="R397" s="4"/>
      <c r="S397" s="4"/>
      <c r="T397" s="4"/>
      <c r="U397" s="4"/>
      <c r="V397" s="4"/>
      <c r="W397" s="4">
        <v>0</v>
      </c>
      <c r="X397" s="4">
        <v>1</v>
      </c>
      <c r="Y397" s="4">
        <v>0</v>
      </c>
      <c r="Z397" s="4"/>
      <c r="AA397" s="4"/>
      <c r="AB397" s="4"/>
    </row>
    <row r="398" spans="1:28" x14ac:dyDescent="0.2">
      <c r="A398" s="4">
        <v>50</v>
      </c>
      <c r="B398" s="4">
        <v>0</v>
      </c>
      <c r="C398" s="4">
        <v>0</v>
      </c>
      <c r="D398" s="4">
        <v>1</v>
      </c>
      <c r="E398" s="4">
        <v>210</v>
      </c>
      <c r="F398" s="4">
        <f>ROUND(Source!X372,O398)</f>
        <v>108973.87</v>
      </c>
      <c r="G398" s="4" t="s">
        <v>118</v>
      </c>
      <c r="H398" s="4" t="s">
        <v>119</v>
      </c>
      <c r="I398" s="4"/>
      <c r="J398" s="4"/>
      <c r="K398" s="4">
        <v>210</v>
      </c>
      <c r="L398" s="4">
        <v>25</v>
      </c>
      <c r="M398" s="4">
        <v>3</v>
      </c>
      <c r="N398" s="4" t="s">
        <v>3</v>
      </c>
      <c r="O398" s="4">
        <v>2</v>
      </c>
      <c r="P398" s="4"/>
      <c r="Q398" s="4"/>
      <c r="R398" s="4"/>
      <c r="S398" s="4"/>
      <c r="T398" s="4"/>
      <c r="U398" s="4"/>
      <c r="V398" s="4"/>
      <c r="W398" s="4">
        <v>0</v>
      </c>
      <c r="X398" s="4">
        <v>1</v>
      </c>
      <c r="Y398" s="4">
        <v>0</v>
      </c>
      <c r="Z398" s="4"/>
      <c r="AA398" s="4"/>
      <c r="AB398" s="4"/>
    </row>
    <row r="399" spans="1:28" x14ac:dyDescent="0.2">
      <c r="A399" s="4">
        <v>50</v>
      </c>
      <c r="B399" s="4">
        <v>0</v>
      </c>
      <c r="C399" s="4">
        <v>0</v>
      </c>
      <c r="D399" s="4">
        <v>1</v>
      </c>
      <c r="E399" s="4">
        <v>211</v>
      </c>
      <c r="F399" s="4">
        <f>ROUND(Source!Y372,O399)</f>
        <v>15567.71</v>
      </c>
      <c r="G399" s="4" t="s">
        <v>120</v>
      </c>
      <c r="H399" s="4" t="s">
        <v>121</v>
      </c>
      <c r="I399" s="4"/>
      <c r="J399" s="4"/>
      <c r="K399" s="4">
        <v>211</v>
      </c>
      <c r="L399" s="4">
        <v>26</v>
      </c>
      <c r="M399" s="4">
        <v>3</v>
      </c>
      <c r="N399" s="4" t="s">
        <v>3</v>
      </c>
      <c r="O399" s="4">
        <v>2</v>
      </c>
      <c r="P399" s="4"/>
      <c r="Q399" s="4"/>
      <c r="R399" s="4"/>
      <c r="S399" s="4"/>
      <c r="T399" s="4"/>
      <c r="U399" s="4"/>
      <c r="V399" s="4"/>
      <c r="W399" s="4">
        <v>0</v>
      </c>
      <c r="X399" s="4">
        <v>1</v>
      </c>
      <c r="Y399" s="4">
        <v>0</v>
      </c>
      <c r="Z399" s="4"/>
      <c r="AA399" s="4"/>
      <c r="AB399" s="4"/>
    </row>
    <row r="400" spans="1:28" x14ac:dyDescent="0.2">
      <c r="A400" s="4">
        <v>50</v>
      </c>
      <c r="B400" s="4">
        <v>0</v>
      </c>
      <c r="C400" s="4">
        <v>0</v>
      </c>
      <c r="D400" s="4">
        <v>1</v>
      </c>
      <c r="E400" s="4">
        <v>224</v>
      </c>
      <c r="F400" s="4">
        <f>ROUND(Source!AR372,O400)</f>
        <v>280990.61</v>
      </c>
      <c r="G400" s="4" t="s">
        <v>122</v>
      </c>
      <c r="H400" s="4" t="s">
        <v>123</v>
      </c>
      <c r="I400" s="4"/>
      <c r="J400" s="4"/>
      <c r="K400" s="4">
        <v>224</v>
      </c>
      <c r="L400" s="4">
        <v>27</v>
      </c>
      <c r="M400" s="4">
        <v>3</v>
      </c>
      <c r="N400" s="4" t="s">
        <v>3</v>
      </c>
      <c r="O400" s="4">
        <v>2</v>
      </c>
      <c r="P400" s="4"/>
      <c r="Q400" s="4"/>
      <c r="R400" s="4"/>
      <c r="S400" s="4"/>
      <c r="T400" s="4"/>
      <c r="U400" s="4"/>
      <c r="V400" s="4"/>
      <c r="W400" s="4">
        <v>0</v>
      </c>
      <c r="X400" s="4">
        <v>1</v>
      </c>
      <c r="Y400" s="4">
        <v>0</v>
      </c>
      <c r="Z400" s="4"/>
      <c r="AA400" s="4"/>
      <c r="AB400" s="4"/>
    </row>
    <row r="402" spans="1:245" x14ac:dyDescent="0.2">
      <c r="A402" s="1">
        <v>5</v>
      </c>
      <c r="B402" s="1">
        <v>1</v>
      </c>
      <c r="C402" s="1"/>
      <c r="D402" s="1">
        <f>ROW(A421)</f>
        <v>421</v>
      </c>
      <c r="E402" s="1"/>
      <c r="F402" s="1" t="s">
        <v>125</v>
      </c>
      <c r="G402" s="1" t="s">
        <v>365</v>
      </c>
      <c r="H402" s="1" t="s">
        <v>3</v>
      </c>
      <c r="I402" s="1">
        <v>0</v>
      </c>
      <c r="J402" s="1"/>
      <c r="K402" s="1">
        <v>0</v>
      </c>
      <c r="L402" s="1"/>
      <c r="M402" s="1" t="s">
        <v>3</v>
      </c>
      <c r="N402" s="1"/>
      <c r="O402" s="1"/>
      <c r="P402" s="1"/>
      <c r="Q402" s="1"/>
      <c r="R402" s="1"/>
      <c r="S402" s="1">
        <v>0</v>
      </c>
      <c r="T402" s="1"/>
      <c r="U402" s="1" t="s">
        <v>3</v>
      </c>
      <c r="V402" s="1">
        <v>0</v>
      </c>
      <c r="W402" s="1"/>
      <c r="X402" s="1"/>
      <c r="Y402" s="1"/>
      <c r="Z402" s="1"/>
      <c r="AA402" s="1"/>
      <c r="AB402" s="1" t="s">
        <v>3</v>
      </c>
      <c r="AC402" s="1" t="s">
        <v>3</v>
      </c>
      <c r="AD402" s="1" t="s">
        <v>3</v>
      </c>
      <c r="AE402" s="1" t="s">
        <v>3</v>
      </c>
      <c r="AF402" s="1" t="s">
        <v>3</v>
      </c>
      <c r="AG402" s="1" t="s">
        <v>3</v>
      </c>
      <c r="AH402" s="1"/>
      <c r="AI402" s="1"/>
      <c r="AJ402" s="1"/>
      <c r="AK402" s="1"/>
      <c r="AL402" s="1"/>
      <c r="AM402" s="1"/>
      <c r="AN402" s="1"/>
      <c r="AO402" s="1"/>
      <c r="AP402" s="1" t="s">
        <v>3</v>
      </c>
      <c r="AQ402" s="1" t="s">
        <v>3</v>
      </c>
      <c r="AR402" s="1" t="s">
        <v>3</v>
      </c>
      <c r="AS402" s="1"/>
      <c r="AT402" s="1"/>
      <c r="AU402" s="1"/>
      <c r="AV402" s="1"/>
      <c r="AW402" s="1"/>
      <c r="AX402" s="1"/>
      <c r="AY402" s="1"/>
      <c r="AZ402" s="1" t="s">
        <v>3</v>
      </c>
      <c r="BA402" s="1"/>
      <c r="BB402" s="1" t="s">
        <v>3</v>
      </c>
      <c r="BC402" s="1" t="s">
        <v>3</v>
      </c>
      <c r="BD402" s="1" t="s">
        <v>3</v>
      </c>
      <c r="BE402" s="1" t="s">
        <v>3</v>
      </c>
      <c r="BF402" s="1" t="s">
        <v>3</v>
      </c>
      <c r="BG402" s="1" t="s">
        <v>3</v>
      </c>
      <c r="BH402" s="1" t="s">
        <v>3</v>
      </c>
      <c r="BI402" s="1" t="s">
        <v>3</v>
      </c>
      <c r="BJ402" s="1" t="s">
        <v>3</v>
      </c>
      <c r="BK402" s="1" t="s">
        <v>3</v>
      </c>
      <c r="BL402" s="1" t="s">
        <v>3</v>
      </c>
      <c r="BM402" s="1" t="s">
        <v>3</v>
      </c>
      <c r="BN402" s="1" t="s">
        <v>3</v>
      </c>
      <c r="BO402" s="1" t="s">
        <v>3</v>
      </c>
      <c r="BP402" s="1" t="s">
        <v>3</v>
      </c>
      <c r="BQ402" s="1"/>
      <c r="BR402" s="1"/>
      <c r="BS402" s="1"/>
      <c r="BT402" s="1"/>
      <c r="BU402" s="1"/>
      <c r="BV402" s="1"/>
      <c r="BW402" s="1"/>
      <c r="BX402" s="1">
        <v>0</v>
      </c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>
        <v>0</v>
      </c>
    </row>
    <row r="404" spans="1:245" x14ac:dyDescent="0.2">
      <c r="A404" s="2">
        <v>52</v>
      </c>
      <c r="B404" s="2">
        <f t="shared" ref="B404:G404" si="360">B421</f>
        <v>1</v>
      </c>
      <c r="C404" s="2">
        <f t="shared" si="360"/>
        <v>5</v>
      </c>
      <c r="D404" s="2">
        <f t="shared" si="360"/>
        <v>402</v>
      </c>
      <c r="E404" s="2">
        <f t="shared" si="360"/>
        <v>0</v>
      </c>
      <c r="F404" s="2" t="str">
        <f t="shared" si="360"/>
        <v>Новый подраздел</v>
      </c>
      <c r="G404" s="2" t="str">
        <f t="shared" si="360"/>
        <v>Кондиционирование</v>
      </c>
      <c r="H404" s="2"/>
      <c r="I404" s="2"/>
      <c r="J404" s="2"/>
      <c r="K404" s="2"/>
      <c r="L404" s="2"/>
      <c r="M404" s="2"/>
      <c r="N404" s="2"/>
      <c r="O404" s="2">
        <f t="shared" ref="O404:AT404" si="361">O421</f>
        <v>15785.78</v>
      </c>
      <c r="P404" s="2">
        <f t="shared" si="361"/>
        <v>31.02</v>
      </c>
      <c r="Q404" s="2">
        <f t="shared" si="361"/>
        <v>41.32</v>
      </c>
      <c r="R404" s="2">
        <f t="shared" si="361"/>
        <v>0.66</v>
      </c>
      <c r="S404" s="2">
        <f t="shared" si="361"/>
        <v>15713.44</v>
      </c>
      <c r="T404" s="2">
        <f t="shared" si="361"/>
        <v>0</v>
      </c>
      <c r="U404" s="2">
        <f t="shared" si="361"/>
        <v>23.68</v>
      </c>
      <c r="V404" s="2">
        <f t="shared" si="361"/>
        <v>0</v>
      </c>
      <c r="W404" s="2">
        <f t="shared" si="361"/>
        <v>0</v>
      </c>
      <c r="X404" s="2">
        <f t="shared" si="361"/>
        <v>10999.42</v>
      </c>
      <c r="Y404" s="2">
        <f t="shared" si="361"/>
        <v>1571.35</v>
      </c>
      <c r="Z404" s="2">
        <f t="shared" si="361"/>
        <v>0</v>
      </c>
      <c r="AA404" s="2">
        <f t="shared" si="361"/>
        <v>0</v>
      </c>
      <c r="AB404" s="2">
        <f t="shared" si="361"/>
        <v>15785.78</v>
      </c>
      <c r="AC404" s="2">
        <f t="shared" si="361"/>
        <v>31.02</v>
      </c>
      <c r="AD404" s="2">
        <f t="shared" si="361"/>
        <v>41.32</v>
      </c>
      <c r="AE404" s="2">
        <f t="shared" si="361"/>
        <v>0.66</v>
      </c>
      <c r="AF404" s="2">
        <f t="shared" si="361"/>
        <v>15713.44</v>
      </c>
      <c r="AG404" s="2">
        <f t="shared" si="361"/>
        <v>0</v>
      </c>
      <c r="AH404" s="2">
        <f t="shared" si="361"/>
        <v>23.68</v>
      </c>
      <c r="AI404" s="2">
        <f t="shared" si="361"/>
        <v>0</v>
      </c>
      <c r="AJ404" s="2">
        <f t="shared" si="361"/>
        <v>0</v>
      </c>
      <c r="AK404" s="2">
        <f t="shared" si="361"/>
        <v>10999.42</v>
      </c>
      <c r="AL404" s="2">
        <f t="shared" si="361"/>
        <v>1571.35</v>
      </c>
      <c r="AM404" s="2">
        <f t="shared" si="361"/>
        <v>0</v>
      </c>
      <c r="AN404" s="2">
        <f t="shared" si="361"/>
        <v>0</v>
      </c>
      <c r="AO404" s="2">
        <f t="shared" si="361"/>
        <v>0</v>
      </c>
      <c r="AP404" s="2">
        <f t="shared" si="361"/>
        <v>0</v>
      </c>
      <c r="AQ404" s="2">
        <f t="shared" si="361"/>
        <v>0</v>
      </c>
      <c r="AR404" s="2">
        <f t="shared" si="361"/>
        <v>28357.26</v>
      </c>
      <c r="AS404" s="2">
        <f t="shared" si="361"/>
        <v>0</v>
      </c>
      <c r="AT404" s="2">
        <f t="shared" si="361"/>
        <v>0</v>
      </c>
      <c r="AU404" s="2">
        <f t="shared" ref="AU404:BZ404" si="362">AU421</f>
        <v>28357.26</v>
      </c>
      <c r="AV404" s="2">
        <f t="shared" si="362"/>
        <v>31.02</v>
      </c>
      <c r="AW404" s="2">
        <f t="shared" si="362"/>
        <v>31.02</v>
      </c>
      <c r="AX404" s="2">
        <f t="shared" si="362"/>
        <v>0</v>
      </c>
      <c r="AY404" s="2">
        <f t="shared" si="362"/>
        <v>31.02</v>
      </c>
      <c r="AZ404" s="2">
        <f t="shared" si="362"/>
        <v>0</v>
      </c>
      <c r="BA404" s="2">
        <f t="shared" si="362"/>
        <v>0</v>
      </c>
      <c r="BB404" s="2">
        <f t="shared" si="362"/>
        <v>0</v>
      </c>
      <c r="BC404" s="2">
        <f t="shared" si="362"/>
        <v>0</v>
      </c>
      <c r="BD404" s="2">
        <f t="shared" si="362"/>
        <v>0</v>
      </c>
      <c r="BE404" s="2">
        <f t="shared" si="362"/>
        <v>0</v>
      </c>
      <c r="BF404" s="2">
        <f t="shared" si="362"/>
        <v>0</v>
      </c>
      <c r="BG404" s="2">
        <f t="shared" si="362"/>
        <v>0</v>
      </c>
      <c r="BH404" s="2">
        <f t="shared" si="362"/>
        <v>0</v>
      </c>
      <c r="BI404" s="2">
        <f t="shared" si="362"/>
        <v>0</v>
      </c>
      <c r="BJ404" s="2">
        <f t="shared" si="362"/>
        <v>0</v>
      </c>
      <c r="BK404" s="2">
        <f t="shared" si="362"/>
        <v>0</v>
      </c>
      <c r="BL404" s="2">
        <f t="shared" si="362"/>
        <v>0</v>
      </c>
      <c r="BM404" s="2">
        <f t="shared" si="362"/>
        <v>0</v>
      </c>
      <c r="BN404" s="2">
        <f t="shared" si="362"/>
        <v>0</v>
      </c>
      <c r="BO404" s="2">
        <f t="shared" si="362"/>
        <v>0</v>
      </c>
      <c r="BP404" s="2">
        <f t="shared" si="362"/>
        <v>0</v>
      </c>
      <c r="BQ404" s="2">
        <f t="shared" si="362"/>
        <v>0</v>
      </c>
      <c r="BR404" s="2">
        <f t="shared" si="362"/>
        <v>0</v>
      </c>
      <c r="BS404" s="2">
        <f t="shared" si="362"/>
        <v>0</v>
      </c>
      <c r="BT404" s="2">
        <f t="shared" si="362"/>
        <v>0</v>
      </c>
      <c r="BU404" s="2">
        <f t="shared" si="362"/>
        <v>0</v>
      </c>
      <c r="BV404" s="2">
        <f t="shared" si="362"/>
        <v>0</v>
      </c>
      <c r="BW404" s="2">
        <f t="shared" si="362"/>
        <v>0</v>
      </c>
      <c r="BX404" s="2">
        <f t="shared" si="362"/>
        <v>0</v>
      </c>
      <c r="BY404" s="2">
        <f t="shared" si="362"/>
        <v>0</v>
      </c>
      <c r="BZ404" s="2">
        <f t="shared" si="362"/>
        <v>0</v>
      </c>
      <c r="CA404" s="2">
        <f t="shared" ref="CA404:DF404" si="363">CA421</f>
        <v>28357.26</v>
      </c>
      <c r="CB404" s="2">
        <f t="shared" si="363"/>
        <v>0</v>
      </c>
      <c r="CC404" s="2">
        <f t="shared" si="363"/>
        <v>0</v>
      </c>
      <c r="CD404" s="2">
        <f t="shared" si="363"/>
        <v>28357.26</v>
      </c>
      <c r="CE404" s="2">
        <f t="shared" si="363"/>
        <v>31.02</v>
      </c>
      <c r="CF404" s="2">
        <f t="shared" si="363"/>
        <v>31.02</v>
      </c>
      <c r="CG404" s="2">
        <f t="shared" si="363"/>
        <v>0</v>
      </c>
      <c r="CH404" s="2">
        <f t="shared" si="363"/>
        <v>31.02</v>
      </c>
      <c r="CI404" s="2">
        <f t="shared" si="363"/>
        <v>0</v>
      </c>
      <c r="CJ404" s="2">
        <f t="shared" si="363"/>
        <v>0</v>
      </c>
      <c r="CK404" s="2">
        <f t="shared" si="363"/>
        <v>0</v>
      </c>
      <c r="CL404" s="2">
        <f t="shared" si="363"/>
        <v>0</v>
      </c>
      <c r="CM404" s="2">
        <f t="shared" si="363"/>
        <v>0</v>
      </c>
      <c r="CN404" s="2">
        <f t="shared" si="363"/>
        <v>0</v>
      </c>
      <c r="CO404" s="2">
        <f t="shared" si="363"/>
        <v>0</v>
      </c>
      <c r="CP404" s="2">
        <f t="shared" si="363"/>
        <v>0</v>
      </c>
      <c r="CQ404" s="2">
        <f t="shared" si="363"/>
        <v>0</v>
      </c>
      <c r="CR404" s="2">
        <f t="shared" si="363"/>
        <v>0</v>
      </c>
      <c r="CS404" s="2">
        <f t="shared" si="363"/>
        <v>0</v>
      </c>
      <c r="CT404" s="2">
        <f t="shared" si="363"/>
        <v>0</v>
      </c>
      <c r="CU404" s="2">
        <f t="shared" si="363"/>
        <v>0</v>
      </c>
      <c r="CV404" s="2">
        <f t="shared" si="363"/>
        <v>0</v>
      </c>
      <c r="CW404" s="2">
        <f t="shared" si="363"/>
        <v>0</v>
      </c>
      <c r="CX404" s="2">
        <f t="shared" si="363"/>
        <v>0</v>
      </c>
      <c r="CY404" s="2">
        <f t="shared" si="363"/>
        <v>0</v>
      </c>
      <c r="CZ404" s="2">
        <f t="shared" si="363"/>
        <v>0</v>
      </c>
      <c r="DA404" s="2">
        <f t="shared" si="363"/>
        <v>0</v>
      </c>
      <c r="DB404" s="2">
        <f t="shared" si="363"/>
        <v>0</v>
      </c>
      <c r="DC404" s="2">
        <f t="shared" si="363"/>
        <v>0</v>
      </c>
      <c r="DD404" s="2">
        <f t="shared" si="363"/>
        <v>0</v>
      </c>
      <c r="DE404" s="2">
        <f t="shared" si="363"/>
        <v>0</v>
      </c>
      <c r="DF404" s="2">
        <f t="shared" si="363"/>
        <v>0</v>
      </c>
      <c r="DG404" s="3">
        <f t="shared" ref="DG404:EL404" si="364">DG421</f>
        <v>0</v>
      </c>
      <c r="DH404" s="3">
        <f t="shared" si="364"/>
        <v>0</v>
      </c>
      <c r="DI404" s="3">
        <f t="shared" si="364"/>
        <v>0</v>
      </c>
      <c r="DJ404" s="3">
        <f t="shared" si="364"/>
        <v>0</v>
      </c>
      <c r="DK404" s="3">
        <f t="shared" si="364"/>
        <v>0</v>
      </c>
      <c r="DL404" s="3">
        <f t="shared" si="364"/>
        <v>0</v>
      </c>
      <c r="DM404" s="3">
        <f t="shared" si="364"/>
        <v>0</v>
      </c>
      <c r="DN404" s="3">
        <f t="shared" si="364"/>
        <v>0</v>
      </c>
      <c r="DO404" s="3">
        <f t="shared" si="364"/>
        <v>0</v>
      </c>
      <c r="DP404" s="3">
        <f t="shared" si="364"/>
        <v>0</v>
      </c>
      <c r="DQ404" s="3">
        <f t="shared" si="364"/>
        <v>0</v>
      </c>
      <c r="DR404" s="3">
        <f t="shared" si="364"/>
        <v>0</v>
      </c>
      <c r="DS404" s="3">
        <f t="shared" si="364"/>
        <v>0</v>
      </c>
      <c r="DT404" s="3">
        <f t="shared" si="364"/>
        <v>0</v>
      </c>
      <c r="DU404" s="3">
        <f t="shared" si="364"/>
        <v>0</v>
      </c>
      <c r="DV404" s="3">
        <f t="shared" si="364"/>
        <v>0</v>
      </c>
      <c r="DW404" s="3">
        <f t="shared" si="364"/>
        <v>0</v>
      </c>
      <c r="DX404" s="3">
        <f t="shared" si="364"/>
        <v>0</v>
      </c>
      <c r="DY404" s="3">
        <f t="shared" si="364"/>
        <v>0</v>
      </c>
      <c r="DZ404" s="3">
        <f t="shared" si="364"/>
        <v>0</v>
      </c>
      <c r="EA404" s="3">
        <f t="shared" si="364"/>
        <v>0</v>
      </c>
      <c r="EB404" s="3">
        <f t="shared" si="364"/>
        <v>0</v>
      </c>
      <c r="EC404" s="3">
        <f t="shared" si="364"/>
        <v>0</v>
      </c>
      <c r="ED404" s="3">
        <f t="shared" si="364"/>
        <v>0</v>
      </c>
      <c r="EE404" s="3">
        <f t="shared" si="364"/>
        <v>0</v>
      </c>
      <c r="EF404" s="3">
        <f t="shared" si="364"/>
        <v>0</v>
      </c>
      <c r="EG404" s="3">
        <f t="shared" si="364"/>
        <v>0</v>
      </c>
      <c r="EH404" s="3">
        <f t="shared" si="364"/>
        <v>0</v>
      </c>
      <c r="EI404" s="3">
        <f t="shared" si="364"/>
        <v>0</v>
      </c>
      <c r="EJ404" s="3">
        <f t="shared" si="364"/>
        <v>0</v>
      </c>
      <c r="EK404" s="3">
        <f t="shared" si="364"/>
        <v>0</v>
      </c>
      <c r="EL404" s="3">
        <f t="shared" si="364"/>
        <v>0</v>
      </c>
      <c r="EM404" s="3">
        <f t="shared" ref="EM404:FR404" si="365">EM421</f>
        <v>0</v>
      </c>
      <c r="EN404" s="3">
        <f t="shared" si="365"/>
        <v>0</v>
      </c>
      <c r="EO404" s="3">
        <f t="shared" si="365"/>
        <v>0</v>
      </c>
      <c r="EP404" s="3">
        <f t="shared" si="365"/>
        <v>0</v>
      </c>
      <c r="EQ404" s="3">
        <f t="shared" si="365"/>
        <v>0</v>
      </c>
      <c r="ER404" s="3">
        <f t="shared" si="365"/>
        <v>0</v>
      </c>
      <c r="ES404" s="3">
        <f t="shared" si="365"/>
        <v>0</v>
      </c>
      <c r="ET404" s="3">
        <f t="shared" si="365"/>
        <v>0</v>
      </c>
      <c r="EU404" s="3">
        <f t="shared" si="365"/>
        <v>0</v>
      </c>
      <c r="EV404" s="3">
        <f t="shared" si="365"/>
        <v>0</v>
      </c>
      <c r="EW404" s="3">
        <f t="shared" si="365"/>
        <v>0</v>
      </c>
      <c r="EX404" s="3">
        <f t="shared" si="365"/>
        <v>0</v>
      </c>
      <c r="EY404" s="3">
        <f t="shared" si="365"/>
        <v>0</v>
      </c>
      <c r="EZ404" s="3">
        <f t="shared" si="365"/>
        <v>0</v>
      </c>
      <c r="FA404" s="3">
        <f t="shared" si="365"/>
        <v>0</v>
      </c>
      <c r="FB404" s="3">
        <f t="shared" si="365"/>
        <v>0</v>
      </c>
      <c r="FC404" s="3">
        <f t="shared" si="365"/>
        <v>0</v>
      </c>
      <c r="FD404" s="3">
        <f t="shared" si="365"/>
        <v>0</v>
      </c>
      <c r="FE404" s="3">
        <f t="shared" si="365"/>
        <v>0</v>
      </c>
      <c r="FF404" s="3">
        <f t="shared" si="365"/>
        <v>0</v>
      </c>
      <c r="FG404" s="3">
        <f t="shared" si="365"/>
        <v>0</v>
      </c>
      <c r="FH404" s="3">
        <f t="shared" si="365"/>
        <v>0</v>
      </c>
      <c r="FI404" s="3">
        <f t="shared" si="365"/>
        <v>0</v>
      </c>
      <c r="FJ404" s="3">
        <f t="shared" si="365"/>
        <v>0</v>
      </c>
      <c r="FK404" s="3">
        <f t="shared" si="365"/>
        <v>0</v>
      </c>
      <c r="FL404" s="3">
        <f t="shared" si="365"/>
        <v>0</v>
      </c>
      <c r="FM404" s="3">
        <f t="shared" si="365"/>
        <v>0</v>
      </c>
      <c r="FN404" s="3">
        <f t="shared" si="365"/>
        <v>0</v>
      </c>
      <c r="FO404" s="3">
        <f t="shared" si="365"/>
        <v>0</v>
      </c>
      <c r="FP404" s="3">
        <f t="shared" si="365"/>
        <v>0</v>
      </c>
      <c r="FQ404" s="3">
        <f t="shared" si="365"/>
        <v>0</v>
      </c>
      <c r="FR404" s="3">
        <f t="shared" si="365"/>
        <v>0</v>
      </c>
      <c r="FS404" s="3">
        <f t="shared" ref="FS404:GX404" si="366">FS421</f>
        <v>0</v>
      </c>
      <c r="FT404" s="3">
        <f t="shared" si="366"/>
        <v>0</v>
      </c>
      <c r="FU404" s="3">
        <f t="shared" si="366"/>
        <v>0</v>
      </c>
      <c r="FV404" s="3">
        <f t="shared" si="366"/>
        <v>0</v>
      </c>
      <c r="FW404" s="3">
        <f t="shared" si="366"/>
        <v>0</v>
      </c>
      <c r="FX404" s="3">
        <f t="shared" si="366"/>
        <v>0</v>
      </c>
      <c r="FY404" s="3">
        <f t="shared" si="366"/>
        <v>0</v>
      </c>
      <c r="FZ404" s="3">
        <f t="shared" si="366"/>
        <v>0</v>
      </c>
      <c r="GA404" s="3">
        <f t="shared" si="366"/>
        <v>0</v>
      </c>
      <c r="GB404" s="3">
        <f t="shared" si="366"/>
        <v>0</v>
      </c>
      <c r="GC404" s="3">
        <f t="shared" si="366"/>
        <v>0</v>
      </c>
      <c r="GD404" s="3">
        <f t="shared" si="366"/>
        <v>0</v>
      </c>
      <c r="GE404" s="3">
        <f t="shared" si="366"/>
        <v>0</v>
      </c>
      <c r="GF404" s="3">
        <f t="shared" si="366"/>
        <v>0</v>
      </c>
      <c r="GG404" s="3">
        <f t="shared" si="366"/>
        <v>0</v>
      </c>
      <c r="GH404" s="3">
        <f t="shared" si="366"/>
        <v>0</v>
      </c>
      <c r="GI404" s="3">
        <f t="shared" si="366"/>
        <v>0</v>
      </c>
      <c r="GJ404" s="3">
        <f t="shared" si="366"/>
        <v>0</v>
      </c>
      <c r="GK404" s="3">
        <f t="shared" si="366"/>
        <v>0</v>
      </c>
      <c r="GL404" s="3">
        <f t="shared" si="366"/>
        <v>0</v>
      </c>
      <c r="GM404" s="3">
        <f t="shared" si="366"/>
        <v>0</v>
      </c>
      <c r="GN404" s="3">
        <f t="shared" si="366"/>
        <v>0</v>
      </c>
      <c r="GO404" s="3">
        <f t="shared" si="366"/>
        <v>0</v>
      </c>
      <c r="GP404" s="3">
        <f t="shared" si="366"/>
        <v>0</v>
      </c>
      <c r="GQ404" s="3">
        <f t="shared" si="366"/>
        <v>0</v>
      </c>
      <c r="GR404" s="3">
        <f t="shared" si="366"/>
        <v>0</v>
      </c>
      <c r="GS404" s="3">
        <f t="shared" si="366"/>
        <v>0</v>
      </c>
      <c r="GT404" s="3">
        <f t="shared" si="366"/>
        <v>0</v>
      </c>
      <c r="GU404" s="3">
        <f t="shared" si="366"/>
        <v>0</v>
      </c>
      <c r="GV404" s="3">
        <f t="shared" si="366"/>
        <v>0</v>
      </c>
      <c r="GW404" s="3">
        <f t="shared" si="366"/>
        <v>0</v>
      </c>
      <c r="GX404" s="3">
        <f t="shared" si="366"/>
        <v>0</v>
      </c>
    </row>
    <row r="406" spans="1:245" x14ac:dyDescent="0.2">
      <c r="A406">
        <v>17</v>
      </c>
      <c r="B406">
        <v>1</v>
      </c>
      <c r="C406">
        <f>ROW(SmtRes!A333)</f>
        <v>333</v>
      </c>
      <c r="D406">
        <f>ROW(EtalonRes!A529)</f>
        <v>529</v>
      </c>
      <c r="E406" t="s">
        <v>366</v>
      </c>
      <c r="F406" t="s">
        <v>367</v>
      </c>
      <c r="G406" t="s">
        <v>368</v>
      </c>
      <c r="H406" t="s">
        <v>369</v>
      </c>
      <c r="I406">
        <v>1</v>
      </c>
      <c r="J406">
        <v>0</v>
      </c>
      <c r="K406">
        <v>1</v>
      </c>
      <c r="O406">
        <f t="shared" ref="O406:O419" si="367">ROUND(CP406,2)</f>
        <v>1986.64</v>
      </c>
      <c r="P406">
        <f t="shared" ref="P406:P419" si="368">ROUND(CQ406*I406,2)</f>
        <v>2.2000000000000002</v>
      </c>
      <c r="Q406">
        <f t="shared" ref="Q406:Q419" si="369">ROUND(CR406*I406,2)</f>
        <v>6.99</v>
      </c>
      <c r="R406">
        <f t="shared" ref="R406:R419" si="370">ROUND(CS406*I406,2)</f>
        <v>0.11</v>
      </c>
      <c r="S406">
        <f t="shared" ref="S406:S419" si="371">ROUND(CT406*I406,2)</f>
        <v>1977.45</v>
      </c>
      <c r="T406">
        <f t="shared" ref="T406:T419" si="372">ROUND(CU406*I406,2)</f>
        <v>0</v>
      </c>
      <c r="U406">
        <f t="shared" ref="U406:U419" si="373">CV406*I406</f>
        <v>2.98</v>
      </c>
      <c r="V406">
        <f t="shared" ref="V406:V419" si="374">CW406*I406</f>
        <v>0</v>
      </c>
      <c r="W406">
        <f t="shared" ref="W406:W419" si="375">ROUND(CX406*I406,2)</f>
        <v>0</v>
      </c>
      <c r="X406">
        <f t="shared" ref="X406:X419" si="376">ROUND(CY406,2)</f>
        <v>1384.22</v>
      </c>
      <c r="Y406">
        <f t="shared" ref="Y406:Y419" si="377">ROUND(CZ406,2)</f>
        <v>197.75</v>
      </c>
      <c r="AA406">
        <v>1473070128</v>
      </c>
      <c r="AB406">
        <f t="shared" ref="AB406:AB419" si="378">ROUND((AC406+AD406+AF406),6)</f>
        <v>1986.64</v>
      </c>
      <c r="AC406">
        <f>ROUND((ES406),6)</f>
        <v>2.2000000000000002</v>
      </c>
      <c r="AD406">
        <f>ROUND((((ET406)-(EU406))+AE406),6)</f>
        <v>6.99</v>
      </c>
      <c r="AE406">
        <f>ROUND((EU406),6)</f>
        <v>0.11</v>
      </c>
      <c r="AF406">
        <f>ROUND((EV406),6)</f>
        <v>1977.45</v>
      </c>
      <c r="AG406">
        <f t="shared" ref="AG406:AG419" si="379">ROUND((AP406),6)</f>
        <v>0</v>
      </c>
      <c r="AH406">
        <f>(EW406)</f>
        <v>2.98</v>
      </c>
      <c r="AI406">
        <f>(EX406)</f>
        <v>0</v>
      </c>
      <c r="AJ406">
        <f t="shared" ref="AJ406:AJ419" si="380">(AS406)</f>
        <v>0</v>
      </c>
      <c r="AK406">
        <v>1986.64</v>
      </c>
      <c r="AL406">
        <v>2.2000000000000002</v>
      </c>
      <c r="AM406">
        <v>6.99</v>
      </c>
      <c r="AN406">
        <v>0.11</v>
      </c>
      <c r="AO406">
        <v>1977.45</v>
      </c>
      <c r="AP406">
        <v>0</v>
      </c>
      <c r="AQ406">
        <v>2.98</v>
      </c>
      <c r="AR406">
        <v>0</v>
      </c>
      <c r="AS406">
        <v>0</v>
      </c>
      <c r="AT406">
        <v>70</v>
      </c>
      <c r="AU406">
        <v>10</v>
      </c>
      <c r="AV406">
        <v>1</v>
      </c>
      <c r="AW406">
        <v>1</v>
      </c>
      <c r="AZ406">
        <v>1</v>
      </c>
      <c r="BA406">
        <v>1</v>
      </c>
      <c r="BB406">
        <v>1</v>
      </c>
      <c r="BC406">
        <v>1</v>
      </c>
      <c r="BD406" t="s">
        <v>3</v>
      </c>
      <c r="BE406" t="s">
        <v>3</v>
      </c>
      <c r="BF406" t="s">
        <v>3</v>
      </c>
      <c r="BG406" t="s">
        <v>3</v>
      </c>
      <c r="BH406">
        <v>0</v>
      </c>
      <c r="BI406">
        <v>4</v>
      </c>
      <c r="BJ406" t="s">
        <v>370</v>
      </c>
      <c r="BM406">
        <v>0</v>
      </c>
      <c r="BN406">
        <v>0</v>
      </c>
      <c r="BO406" t="s">
        <v>3</v>
      </c>
      <c r="BP406">
        <v>0</v>
      </c>
      <c r="BQ406">
        <v>1</v>
      </c>
      <c r="BR406">
        <v>0</v>
      </c>
      <c r="BS406">
        <v>1</v>
      </c>
      <c r="BT406">
        <v>1</v>
      </c>
      <c r="BU406">
        <v>1</v>
      </c>
      <c r="BV406">
        <v>1</v>
      </c>
      <c r="BW406">
        <v>1</v>
      </c>
      <c r="BX406">
        <v>1</v>
      </c>
      <c r="BY406" t="s">
        <v>3</v>
      </c>
      <c r="BZ406">
        <v>70</v>
      </c>
      <c r="CA406">
        <v>10</v>
      </c>
      <c r="CB406" t="s">
        <v>3</v>
      </c>
      <c r="CE406">
        <v>0</v>
      </c>
      <c r="CF406">
        <v>0</v>
      </c>
      <c r="CG406">
        <v>0</v>
      </c>
      <c r="CM406">
        <v>0</v>
      </c>
      <c r="CN406" t="s">
        <v>3</v>
      </c>
      <c r="CO406">
        <v>0</v>
      </c>
      <c r="CP406">
        <f t="shared" ref="CP406:CP419" si="381">(P406+Q406+S406)</f>
        <v>1986.64</v>
      </c>
      <c r="CQ406">
        <f t="shared" ref="CQ406:CQ419" si="382">(AC406*BC406*AW406)</f>
        <v>2.2000000000000002</v>
      </c>
      <c r="CR406">
        <f>((((ET406)*BB406-(EU406)*BS406)+AE406*BS406)*AV406)</f>
        <v>6.99</v>
      </c>
      <c r="CS406">
        <f t="shared" ref="CS406:CS419" si="383">(AE406*BS406*AV406)</f>
        <v>0.11</v>
      </c>
      <c r="CT406">
        <f t="shared" ref="CT406:CT419" si="384">(AF406*BA406*AV406)</f>
        <v>1977.45</v>
      </c>
      <c r="CU406">
        <f t="shared" ref="CU406:CU419" si="385">AG406</f>
        <v>0</v>
      </c>
      <c r="CV406">
        <f t="shared" ref="CV406:CV419" si="386">(AH406*AV406)</f>
        <v>2.98</v>
      </c>
      <c r="CW406">
        <f t="shared" ref="CW406:CW419" si="387">AI406</f>
        <v>0</v>
      </c>
      <c r="CX406">
        <f t="shared" ref="CX406:CX419" si="388">AJ406</f>
        <v>0</v>
      </c>
      <c r="CY406">
        <f t="shared" ref="CY406:CY419" si="389">((S406*BZ406)/100)</f>
        <v>1384.2149999999999</v>
      </c>
      <c r="CZ406">
        <f t="shared" ref="CZ406:CZ419" si="390">((S406*CA406)/100)</f>
        <v>197.745</v>
      </c>
      <c r="DC406" t="s">
        <v>3</v>
      </c>
      <c r="DD406" t="s">
        <v>3</v>
      </c>
      <c r="DE406" t="s">
        <v>3</v>
      </c>
      <c r="DF406" t="s">
        <v>3</v>
      </c>
      <c r="DG406" t="s">
        <v>3</v>
      </c>
      <c r="DH406" t="s">
        <v>3</v>
      </c>
      <c r="DI406" t="s">
        <v>3</v>
      </c>
      <c r="DJ406" t="s">
        <v>3</v>
      </c>
      <c r="DK406" t="s">
        <v>3</v>
      </c>
      <c r="DL406" t="s">
        <v>3</v>
      </c>
      <c r="DM406" t="s">
        <v>3</v>
      </c>
      <c r="DN406">
        <v>0</v>
      </c>
      <c r="DO406">
        <v>0</v>
      </c>
      <c r="DP406">
        <v>1</v>
      </c>
      <c r="DQ406">
        <v>1</v>
      </c>
      <c r="DU406">
        <v>1013</v>
      </c>
      <c r="DV406" t="s">
        <v>369</v>
      </c>
      <c r="DW406" t="s">
        <v>369</v>
      </c>
      <c r="DX406">
        <v>1</v>
      </c>
      <c r="DZ406" t="s">
        <v>3</v>
      </c>
      <c r="EA406" t="s">
        <v>3</v>
      </c>
      <c r="EB406" t="s">
        <v>3</v>
      </c>
      <c r="EC406" t="s">
        <v>3</v>
      </c>
      <c r="EE406">
        <v>1441815344</v>
      </c>
      <c r="EF406">
        <v>1</v>
      </c>
      <c r="EG406" t="s">
        <v>21</v>
      </c>
      <c r="EH406">
        <v>0</v>
      </c>
      <c r="EI406" t="s">
        <v>3</v>
      </c>
      <c r="EJ406">
        <v>4</v>
      </c>
      <c r="EK406">
        <v>0</v>
      </c>
      <c r="EL406" t="s">
        <v>22</v>
      </c>
      <c r="EM406" t="s">
        <v>23</v>
      </c>
      <c r="EO406" t="s">
        <v>3</v>
      </c>
      <c r="EQ406">
        <v>0</v>
      </c>
      <c r="ER406">
        <v>1986.64</v>
      </c>
      <c r="ES406">
        <v>2.2000000000000002</v>
      </c>
      <c r="ET406">
        <v>6.99</v>
      </c>
      <c r="EU406">
        <v>0.11</v>
      </c>
      <c r="EV406">
        <v>1977.45</v>
      </c>
      <c r="EW406">
        <v>2.98</v>
      </c>
      <c r="EX406">
        <v>0</v>
      </c>
      <c r="EY406">
        <v>0</v>
      </c>
      <c r="FQ406">
        <v>0</v>
      </c>
      <c r="FR406">
        <f t="shared" ref="FR406:FR419" si="391">ROUND(IF(BI406=3,GM406,0),2)</f>
        <v>0</v>
      </c>
      <c r="FS406">
        <v>0</v>
      </c>
      <c r="FX406">
        <v>70</v>
      </c>
      <c r="FY406">
        <v>10</v>
      </c>
      <c r="GA406" t="s">
        <v>3</v>
      </c>
      <c r="GD406">
        <v>0</v>
      </c>
      <c r="GF406">
        <v>522226799</v>
      </c>
      <c r="GG406">
        <v>2</v>
      </c>
      <c r="GH406">
        <v>1</v>
      </c>
      <c r="GI406">
        <v>-2</v>
      </c>
      <c r="GJ406">
        <v>0</v>
      </c>
      <c r="GK406">
        <f>ROUND(R406*(R12)/100,2)</f>
        <v>0.12</v>
      </c>
      <c r="GL406">
        <f t="shared" ref="GL406:GL419" si="392">ROUND(IF(AND(BH406=3,BI406=3,FS406&lt;&gt;0),P406,0),2)</f>
        <v>0</v>
      </c>
      <c r="GM406">
        <f t="shared" ref="GM406:GM419" si="393">ROUND(O406+X406+Y406+GK406,2)+GX406</f>
        <v>3568.73</v>
      </c>
      <c r="GN406">
        <f t="shared" ref="GN406:GN419" si="394">IF(OR(BI406=0,BI406=1),GM406-GX406,0)</f>
        <v>0</v>
      </c>
      <c r="GO406">
        <f t="shared" ref="GO406:GO419" si="395">IF(BI406=2,GM406-GX406,0)</f>
        <v>0</v>
      </c>
      <c r="GP406">
        <f t="shared" ref="GP406:GP419" si="396">IF(BI406=4,GM406-GX406,0)</f>
        <v>3568.73</v>
      </c>
      <c r="GR406">
        <v>0</v>
      </c>
      <c r="GS406">
        <v>3</v>
      </c>
      <c r="GT406">
        <v>0</v>
      </c>
      <c r="GU406" t="s">
        <v>3</v>
      </c>
      <c r="GV406">
        <f t="shared" ref="GV406:GV419" si="397">ROUND((GT406),6)</f>
        <v>0</v>
      </c>
      <c r="GW406">
        <v>1</v>
      </c>
      <c r="GX406">
        <f t="shared" ref="GX406:GX419" si="398">ROUND(HC406*I406,2)</f>
        <v>0</v>
      </c>
      <c r="HA406">
        <v>0</v>
      </c>
      <c r="HB406">
        <v>0</v>
      </c>
      <c r="HC406">
        <f t="shared" ref="HC406:HC419" si="399">GV406*GW406</f>
        <v>0</v>
      </c>
      <c r="HE406" t="s">
        <v>3</v>
      </c>
      <c r="HF406" t="s">
        <v>3</v>
      </c>
      <c r="HM406" t="s">
        <v>3</v>
      </c>
      <c r="HN406" t="s">
        <v>3</v>
      </c>
      <c r="HO406" t="s">
        <v>3</v>
      </c>
      <c r="HP406" t="s">
        <v>3</v>
      </c>
      <c r="HQ406" t="s">
        <v>3</v>
      </c>
      <c r="IK406">
        <v>0</v>
      </c>
    </row>
    <row r="407" spans="1:245" x14ac:dyDescent="0.2">
      <c r="A407">
        <v>17</v>
      </c>
      <c r="B407">
        <v>1</v>
      </c>
      <c r="C407">
        <f>ROW(SmtRes!A336)</f>
        <v>336</v>
      </c>
      <c r="D407">
        <f>ROW(EtalonRes!A532)</f>
        <v>532</v>
      </c>
      <c r="E407" t="s">
        <v>3</v>
      </c>
      <c r="F407" t="s">
        <v>371</v>
      </c>
      <c r="G407" t="s">
        <v>372</v>
      </c>
      <c r="H407" t="s">
        <v>369</v>
      </c>
      <c r="I407">
        <v>1</v>
      </c>
      <c r="J407">
        <v>0</v>
      </c>
      <c r="K407">
        <v>1</v>
      </c>
      <c r="O407">
        <f t="shared" si="367"/>
        <v>4765.5</v>
      </c>
      <c r="P407">
        <f t="shared" si="368"/>
        <v>6.6</v>
      </c>
      <c r="Q407">
        <f t="shared" si="369"/>
        <v>20.97</v>
      </c>
      <c r="R407">
        <f t="shared" si="370"/>
        <v>0.33</v>
      </c>
      <c r="S407">
        <f t="shared" si="371"/>
        <v>4737.93</v>
      </c>
      <c r="T407">
        <f t="shared" si="372"/>
        <v>0</v>
      </c>
      <c r="U407">
        <f t="shared" si="373"/>
        <v>7.14</v>
      </c>
      <c r="V407">
        <f t="shared" si="374"/>
        <v>0</v>
      </c>
      <c r="W407">
        <f t="shared" si="375"/>
        <v>0</v>
      </c>
      <c r="X407">
        <f t="shared" si="376"/>
        <v>3316.55</v>
      </c>
      <c r="Y407">
        <f t="shared" si="377"/>
        <v>473.79</v>
      </c>
      <c r="AA407">
        <v>-1</v>
      </c>
      <c r="AB407">
        <f t="shared" si="378"/>
        <v>4765.5</v>
      </c>
      <c r="AC407">
        <f>ROUND(((ES407*3)),6)</f>
        <v>6.6</v>
      </c>
      <c r="AD407">
        <f>ROUND(((((ET407*3))-((EU407*3)))+AE407),6)</f>
        <v>20.97</v>
      </c>
      <c r="AE407">
        <f>ROUND(((EU407*3)),6)</f>
        <v>0.33</v>
      </c>
      <c r="AF407">
        <f>ROUND(((EV407*3)),6)</f>
        <v>4737.93</v>
      </c>
      <c r="AG407">
        <f t="shared" si="379"/>
        <v>0</v>
      </c>
      <c r="AH407">
        <f>((EW407*3))</f>
        <v>7.14</v>
      </c>
      <c r="AI407">
        <f>((EX407*3))</f>
        <v>0</v>
      </c>
      <c r="AJ407">
        <f t="shared" si="380"/>
        <v>0</v>
      </c>
      <c r="AK407">
        <v>1588.5</v>
      </c>
      <c r="AL407">
        <v>2.2000000000000002</v>
      </c>
      <c r="AM407">
        <v>6.99</v>
      </c>
      <c r="AN407">
        <v>0.11</v>
      </c>
      <c r="AO407">
        <v>1579.31</v>
      </c>
      <c r="AP407">
        <v>0</v>
      </c>
      <c r="AQ407">
        <v>2.38</v>
      </c>
      <c r="AR407">
        <v>0</v>
      </c>
      <c r="AS407">
        <v>0</v>
      </c>
      <c r="AT407">
        <v>70</v>
      </c>
      <c r="AU407">
        <v>10</v>
      </c>
      <c r="AV407">
        <v>1</v>
      </c>
      <c r="AW407">
        <v>1</v>
      </c>
      <c r="AZ407">
        <v>1</v>
      </c>
      <c r="BA407">
        <v>1</v>
      </c>
      <c r="BB407">
        <v>1</v>
      </c>
      <c r="BC407">
        <v>1</v>
      </c>
      <c r="BD407" t="s">
        <v>3</v>
      </c>
      <c r="BE407" t="s">
        <v>3</v>
      </c>
      <c r="BF407" t="s">
        <v>3</v>
      </c>
      <c r="BG407" t="s">
        <v>3</v>
      </c>
      <c r="BH407">
        <v>0</v>
      </c>
      <c r="BI407">
        <v>4</v>
      </c>
      <c r="BJ407" t="s">
        <v>373</v>
      </c>
      <c r="BM407">
        <v>0</v>
      </c>
      <c r="BN407">
        <v>0</v>
      </c>
      <c r="BO407" t="s">
        <v>3</v>
      </c>
      <c r="BP407">
        <v>0</v>
      </c>
      <c r="BQ407">
        <v>1</v>
      </c>
      <c r="BR407">
        <v>0</v>
      </c>
      <c r="BS407">
        <v>1</v>
      </c>
      <c r="BT407">
        <v>1</v>
      </c>
      <c r="BU407">
        <v>1</v>
      </c>
      <c r="BV407">
        <v>1</v>
      </c>
      <c r="BW407">
        <v>1</v>
      </c>
      <c r="BX407">
        <v>1</v>
      </c>
      <c r="BY407" t="s">
        <v>3</v>
      </c>
      <c r="BZ407">
        <v>70</v>
      </c>
      <c r="CA407">
        <v>10</v>
      </c>
      <c r="CB407" t="s">
        <v>3</v>
      </c>
      <c r="CE407">
        <v>0</v>
      </c>
      <c r="CF407">
        <v>0</v>
      </c>
      <c r="CG407">
        <v>0</v>
      </c>
      <c r="CM407">
        <v>0</v>
      </c>
      <c r="CN407" t="s">
        <v>3</v>
      </c>
      <c r="CO407">
        <v>0</v>
      </c>
      <c r="CP407">
        <f t="shared" si="381"/>
        <v>4765.5</v>
      </c>
      <c r="CQ407">
        <f t="shared" si="382"/>
        <v>6.6</v>
      </c>
      <c r="CR407">
        <f>(((((ET407*3))*BB407-((EU407*3))*BS407)+AE407*BS407)*AV407)</f>
        <v>20.97</v>
      </c>
      <c r="CS407">
        <f t="shared" si="383"/>
        <v>0.33</v>
      </c>
      <c r="CT407">
        <f t="shared" si="384"/>
        <v>4737.93</v>
      </c>
      <c r="CU407">
        <f t="shared" si="385"/>
        <v>0</v>
      </c>
      <c r="CV407">
        <f t="shared" si="386"/>
        <v>7.14</v>
      </c>
      <c r="CW407">
        <f t="shared" si="387"/>
        <v>0</v>
      </c>
      <c r="CX407">
        <f t="shared" si="388"/>
        <v>0</v>
      </c>
      <c r="CY407">
        <f t="shared" si="389"/>
        <v>3316.5510000000004</v>
      </c>
      <c r="CZ407">
        <f t="shared" si="390"/>
        <v>473.79300000000001</v>
      </c>
      <c r="DC407" t="s">
        <v>3</v>
      </c>
      <c r="DD407" t="s">
        <v>28</v>
      </c>
      <c r="DE407" t="s">
        <v>28</v>
      </c>
      <c r="DF407" t="s">
        <v>28</v>
      </c>
      <c r="DG407" t="s">
        <v>28</v>
      </c>
      <c r="DH407" t="s">
        <v>3</v>
      </c>
      <c r="DI407" t="s">
        <v>28</v>
      </c>
      <c r="DJ407" t="s">
        <v>28</v>
      </c>
      <c r="DK407" t="s">
        <v>3</v>
      </c>
      <c r="DL407" t="s">
        <v>3</v>
      </c>
      <c r="DM407" t="s">
        <v>3</v>
      </c>
      <c r="DN407">
        <v>0</v>
      </c>
      <c r="DO407">
        <v>0</v>
      </c>
      <c r="DP407">
        <v>1</v>
      </c>
      <c r="DQ407">
        <v>1</v>
      </c>
      <c r="DU407">
        <v>1013</v>
      </c>
      <c r="DV407" t="s">
        <v>369</v>
      </c>
      <c r="DW407" t="s">
        <v>369</v>
      </c>
      <c r="DX407">
        <v>1</v>
      </c>
      <c r="DZ407" t="s">
        <v>3</v>
      </c>
      <c r="EA407" t="s">
        <v>3</v>
      </c>
      <c r="EB407" t="s">
        <v>3</v>
      </c>
      <c r="EC407" t="s">
        <v>3</v>
      </c>
      <c r="EE407">
        <v>1441815344</v>
      </c>
      <c r="EF407">
        <v>1</v>
      </c>
      <c r="EG407" t="s">
        <v>21</v>
      </c>
      <c r="EH407">
        <v>0</v>
      </c>
      <c r="EI407" t="s">
        <v>3</v>
      </c>
      <c r="EJ407">
        <v>4</v>
      </c>
      <c r="EK407">
        <v>0</v>
      </c>
      <c r="EL407" t="s">
        <v>22</v>
      </c>
      <c r="EM407" t="s">
        <v>23</v>
      </c>
      <c r="EO407" t="s">
        <v>3</v>
      </c>
      <c r="EQ407">
        <v>1024</v>
      </c>
      <c r="ER407">
        <v>1588.5</v>
      </c>
      <c r="ES407">
        <v>2.2000000000000002</v>
      </c>
      <c r="ET407">
        <v>6.99</v>
      </c>
      <c r="EU407">
        <v>0.11</v>
      </c>
      <c r="EV407">
        <v>1579.31</v>
      </c>
      <c r="EW407">
        <v>2.38</v>
      </c>
      <c r="EX407">
        <v>0</v>
      </c>
      <c r="EY407">
        <v>0</v>
      </c>
      <c r="FQ407">
        <v>0</v>
      </c>
      <c r="FR407">
        <f t="shared" si="391"/>
        <v>0</v>
      </c>
      <c r="FS407">
        <v>0</v>
      </c>
      <c r="FX407">
        <v>70</v>
      </c>
      <c r="FY407">
        <v>10</v>
      </c>
      <c r="GA407" t="s">
        <v>3</v>
      </c>
      <c r="GD407">
        <v>0</v>
      </c>
      <c r="GF407">
        <v>1599636107</v>
      </c>
      <c r="GG407">
        <v>2</v>
      </c>
      <c r="GH407">
        <v>1</v>
      </c>
      <c r="GI407">
        <v>-2</v>
      </c>
      <c r="GJ407">
        <v>0</v>
      </c>
      <c r="GK407">
        <f>ROUND(R407*(R12)/100,2)</f>
        <v>0.36</v>
      </c>
      <c r="GL407">
        <f t="shared" si="392"/>
        <v>0</v>
      </c>
      <c r="GM407">
        <f t="shared" si="393"/>
        <v>8556.2000000000007</v>
      </c>
      <c r="GN407">
        <f t="shared" si="394"/>
        <v>0</v>
      </c>
      <c r="GO407">
        <f t="shared" si="395"/>
        <v>0</v>
      </c>
      <c r="GP407">
        <f t="shared" si="396"/>
        <v>8556.2000000000007</v>
      </c>
      <c r="GR407">
        <v>0</v>
      </c>
      <c r="GS407">
        <v>3</v>
      </c>
      <c r="GT407">
        <v>0</v>
      </c>
      <c r="GU407" t="s">
        <v>3</v>
      </c>
      <c r="GV407">
        <f t="shared" si="397"/>
        <v>0</v>
      </c>
      <c r="GW407">
        <v>1</v>
      </c>
      <c r="GX407">
        <f t="shared" si="398"/>
        <v>0</v>
      </c>
      <c r="HA407">
        <v>0</v>
      </c>
      <c r="HB407">
        <v>0</v>
      </c>
      <c r="HC407">
        <f t="shared" si="399"/>
        <v>0</v>
      </c>
      <c r="HE407" t="s">
        <v>3</v>
      </c>
      <c r="HF407" t="s">
        <v>3</v>
      </c>
      <c r="HM407" t="s">
        <v>3</v>
      </c>
      <c r="HN407" t="s">
        <v>3</v>
      </c>
      <c r="HO407" t="s">
        <v>3</v>
      </c>
      <c r="HP407" t="s">
        <v>3</v>
      </c>
      <c r="HQ407" t="s">
        <v>3</v>
      </c>
      <c r="IK407">
        <v>0</v>
      </c>
    </row>
    <row r="408" spans="1:245" x14ac:dyDescent="0.2">
      <c r="A408">
        <v>17</v>
      </c>
      <c r="B408">
        <v>1</v>
      </c>
      <c r="D408">
        <f>ROW(EtalonRes!A536)</f>
        <v>536</v>
      </c>
      <c r="E408" t="s">
        <v>374</v>
      </c>
      <c r="F408" t="s">
        <v>375</v>
      </c>
      <c r="G408" t="s">
        <v>376</v>
      </c>
      <c r="H408" t="s">
        <v>369</v>
      </c>
      <c r="I408">
        <v>5</v>
      </c>
      <c r="J408">
        <v>0</v>
      </c>
      <c r="K408">
        <v>5</v>
      </c>
      <c r="O408">
        <f t="shared" si="367"/>
        <v>4466.3</v>
      </c>
      <c r="P408">
        <f t="shared" si="368"/>
        <v>11.1</v>
      </c>
      <c r="Q408">
        <f t="shared" si="369"/>
        <v>9.25</v>
      </c>
      <c r="R408">
        <f t="shared" si="370"/>
        <v>0.15</v>
      </c>
      <c r="S408">
        <f t="shared" si="371"/>
        <v>4445.95</v>
      </c>
      <c r="T408">
        <f t="shared" si="372"/>
        <v>0</v>
      </c>
      <c r="U408">
        <f t="shared" si="373"/>
        <v>6.7</v>
      </c>
      <c r="V408">
        <f t="shared" si="374"/>
        <v>0</v>
      </c>
      <c r="W408">
        <f t="shared" si="375"/>
        <v>0</v>
      </c>
      <c r="X408">
        <f t="shared" si="376"/>
        <v>3112.17</v>
      </c>
      <c r="Y408">
        <f t="shared" si="377"/>
        <v>444.6</v>
      </c>
      <c r="AA408">
        <v>1473070128</v>
      </c>
      <c r="AB408">
        <f t="shared" si="378"/>
        <v>893.26</v>
      </c>
      <c r="AC408">
        <f>ROUND((ES408),6)</f>
        <v>2.2200000000000002</v>
      </c>
      <c r="AD408">
        <f>ROUND((((ET408)-(EU408))+AE408),6)</f>
        <v>1.85</v>
      </c>
      <c r="AE408">
        <f>ROUND((EU408),6)</f>
        <v>0.03</v>
      </c>
      <c r="AF408">
        <f>ROUND((EV408),6)</f>
        <v>889.19</v>
      </c>
      <c r="AG408">
        <f t="shared" si="379"/>
        <v>0</v>
      </c>
      <c r="AH408">
        <f>(EW408)</f>
        <v>1.34</v>
      </c>
      <c r="AI408">
        <f>(EX408)</f>
        <v>0</v>
      </c>
      <c r="AJ408">
        <f t="shared" si="380"/>
        <v>0</v>
      </c>
      <c r="AK408">
        <v>893.26</v>
      </c>
      <c r="AL408">
        <v>2.2200000000000002</v>
      </c>
      <c r="AM408">
        <v>1.85</v>
      </c>
      <c r="AN408">
        <v>0.03</v>
      </c>
      <c r="AO408">
        <v>889.19</v>
      </c>
      <c r="AP408">
        <v>0</v>
      </c>
      <c r="AQ408">
        <v>1.34</v>
      </c>
      <c r="AR408">
        <v>0</v>
      </c>
      <c r="AS408">
        <v>0</v>
      </c>
      <c r="AT408">
        <v>70</v>
      </c>
      <c r="AU408">
        <v>10</v>
      </c>
      <c r="AV408">
        <v>1</v>
      </c>
      <c r="AW408">
        <v>1</v>
      </c>
      <c r="AZ408">
        <v>1</v>
      </c>
      <c r="BA408">
        <v>1</v>
      </c>
      <c r="BB408">
        <v>1</v>
      </c>
      <c r="BC408">
        <v>1</v>
      </c>
      <c r="BD408" t="s">
        <v>3</v>
      </c>
      <c r="BE408" t="s">
        <v>3</v>
      </c>
      <c r="BF408" t="s">
        <v>3</v>
      </c>
      <c r="BG408" t="s">
        <v>3</v>
      </c>
      <c r="BH408">
        <v>0</v>
      </c>
      <c r="BI408">
        <v>4</v>
      </c>
      <c r="BJ408" t="s">
        <v>377</v>
      </c>
      <c r="BM408">
        <v>0</v>
      </c>
      <c r="BN408">
        <v>0</v>
      </c>
      <c r="BO408" t="s">
        <v>3</v>
      </c>
      <c r="BP408">
        <v>0</v>
      </c>
      <c r="BQ408">
        <v>1</v>
      </c>
      <c r="BR408">
        <v>0</v>
      </c>
      <c r="BS408">
        <v>1</v>
      </c>
      <c r="BT408">
        <v>1</v>
      </c>
      <c r="BU408">
        <v>1</v>
      </c>
      <c r="BV408">
        <v>1</v>
      </c>
      <c r="BW408">
        <v>1</v>
      </c>
      <c r="BX408">
        <v>1</v>
      </c>
      <c r="BY408" t="s">
        <v>3</v>
      </c>
      <c r="BZ408">
        <v>70</v>
      </c>
      <c r="CA408">
        <v>10</v>
      </c>
      <c r="CB408" t="s">
        <v>3</v>
      </c>
      <c r="CE408">
        <v>0</v>
      </c>
      <c r="CF408">
        <v>0</v>
      </c>
      <c r="CG408">
        <v>0</v>
      </c>
      <c r="CM408">
        <v>0</v>
      </c>
      <c r="CN408" t="s">
        <v>3</v>
      </c>
      <c r="CO408">
        <v>0</v>
      </c>
      <c r="CP408">
        <f t="shared" si="381"/>
        <v>4466.3</v>
      </c>
      <c r="CQ408">
        <f t="shared" si="382"/>
        <v>2.2200000000000002</v>
      </c>
      <c r="CR408">
        <f>((((ET408)*BB408-(EU408)*BS408)+AE408*BS408)*AV408)</f>
        <v>1.85</v>
      </c>
      <c r="CS408">
        <f t="shared" si="383"/>
        <v>0.03</v>
      </c>
      <c r="CT408">
        <f t="shared" si="384"/>
        <v>889.19</v>
      </c>
      <c r="CU408">
        <f t="shared" si="385"/>
        <v>0</v>
      </c>
      <c r="CV408">
        <f t="shared" si="386"/>
        <v>1.34</v>
      </c>
      <c r="CW408">
        <f t="shared" si="387"/>
        <v>0</v>
      </c>
      <c r="CX408">
        <f t="shared" si="388"/>
        <v>0</v>
      </c>
      <c r="CY408">
        <f t="shared" si="389"/>
        <v>3112.165</v>
      </c>
      <c r="CZ408">
        <f t="shared" si="390"/>
        <v>444.59500000000003</v>
      </c>
      <c r="DC408" t="s">
        <v>3</v>
      </c>
      <c r="DD408" t="s">
        <v>3</v>
      </c>
      <c r="DE408" t="s">
        <v>3</v>
      </c>
      <c r="DF408" t="s">
        <v>3</v>
      </c>
      <c r="DG408" t="s">
        <v>3</v>
      </c>
      <c r="DH408" t="s">
        <v>3</v>
      </c>
      <c r="DI408" t="s">
        <v>3</v>
      </c>
      <c r="DJ408" t="s">
        <v>3</v>
      </c>
      <c r="DK408" t="s">
        <v>3</v>
      </c>
      <c r="DL408" t="s">
        <v>3</v>
      </c>
      <c r="DM408" t="s">
        <v>3</v>
      </c>
      <c r="DN408">
        <v>0</v>
      </c>
      <c r="DO408">
        <v>0</v>
      </c>
      <c r="DP408">
        <v>1</v>
      </c>
      <c r="DQ408">
        <v>1</v>
      </c>
      <c r="DU408">
        <v>1013</v>
      </c>
      <c r="DV408" t="s">
        <v>369</v>
      </c>
      <c r="DW408" t="s">
        <v>369</v>
      </c>
      <c r="DX408">
        <v>1</v>
      </c>
      <c r="DZ408" t="s">
        <v>3</v>
      </c>
      <c r="EA408" t="s">
        <v>3</v>
      </c>
      <c r="EB408" t="s">
        <v>3</v>
      </c>
      <c r="EC408" t="s">
        <v>3</v>
      </c>
      <c r="EE408">
        <v>1441815344</v>
      </c>
      <c r="EF408">
        <v>1</v>
      </c>
      <c r="EG408" t="s">
        <v>21</v>
      </c>
      <c r="EH408">
        <v>0</v>
      </c>
      <c r="EI408" t="s">
        <v>3</v>
      </c>
      <c r="EJ408">
        <v>4</v>
      </c>
      <c r="EK408">
        <v>0</v>
      </c>
      <c r="EL408" t="s">
        <v>22</v>
      </c>
      <c r="EM408" t="s">
        <v>23</v>
      </c>
      <c r="EO408" t="s">
        <v>3</v>
      </c>
      <c r="EQ408">
        <v>0</v>
      </c>
      <c r="ER408">
        <v>893.26</v>
      </c>
      <c r="ES408">
        <v>2.2200000000000002</v>
      </c>
      <c r="ET408">
        <v>1.85</v>
      </c>
      <c r="EU408">
        <v>0.03</v>
      </c>
      <c r="EV408">
        <v>889.19</v>
      </c>
      <c r="EW408">
        <v>1.34</v>
      </c>
      <c r="EX408">
        <v>0</v>
      </c>
      <c r="EY408">
        <v>0</v>
      </c>
      <c r="FQ408">
        <v>0</v>
      </c>
      <c r="FR408">
        <f t="shared" si="391"/>
        <v>0</v>
      </c>
      <c r="FS408">
        <v>0</v>
      </c>
      <c r="FX408">
        <v>70</v>
      </c>
      <c r="FY408">
        <v>10</v>
      </c>
      <c r="GA408" t="s">
        <v>3</v>
      </c>
      <c r="GD408">
        <v>0</v>
      </c>
      <c r="GF408">
        <v>211604864</v>
      </c>
      <c r="GG408">
        <v>2</v>
      </c>
      <c r="GH408">
        <v>1</v>
      </c>
      <c r="GI408">
        <v>-2</v>
      </c>
      <c r="GJ408">
        <v>0</v>
      </c>
      <c r="GK408">
        <f>ROUND(R408*(R12)/100,2)</f>
        <v>0.16</v>
      </c>
      <c r="GL408">
        <f t="shared" si="392"/>
        <v>0</v>
      </c>
      <c r="GM408">
        <f t="shared" si="393"/>
        <v>8023.23</v>
      </c>
      <c r="GN408">
        <f t="shared" si="394"/>
        <v>0</v>
      </c>
      <c r="GO408">
        <f t="shared" si="395"/>
        <v>0</v>
      </c>
      <c r="GP408">
        <f t="shared" si="396"/>
        <v>8023.23</v>
      </c>
      <c r="GR408">
        <v>0</v>
      </c>
      <c r="GS408">
        <v>3</v>
      </c>
      <c r="GT408">
        <v>0</v>
      </c>
      <c r="GU408" t="s">
        <v>3</v>
      </c>
      <c r="GV408">
        <f t="shared" si="397"/>
        <v>0</v>
      </c>
      <c r="GW408">
        <v>1</v>
      </c>
      <c r="GX408">
        <f t="shared" si="398"/>
        <v>0</v>
      </c>
      <c r="HA408">
        <v>0</v>
      </c>
      <c r="HB408">
        <v>0</v>
      </c>
      <c r="HC408">
        <f t="shared" si="399"/>
        <v>0</v>
      </c>
      <c r="HE408" t="s">
        <v>3</v>
      </c>
      <c r="HF408" t="s">
        <v>3</v>
      </c>
      <c r="HM408" t="s">
        <v>3</v>
      </c>
      <c r="HN408" t="s">
        <v>3</v>
      </c>
      <c r="HO408" t="s">
        <v>3</v>
      </c>
      <c r="HP408" t="s">
        <v>3</v>
      </c>
      <c r="HQ408" t="s">
        <v>3</v>
      </c>
      <c r="IK408">
        <v>0</v>
      </c>
    </row>
    <row r="409" spans="1:245" x14ac:dyDescent="0.2">
      <c r="A409">
        <v>17</v>
      </c>
      <c r="B409">
        <v>1</v>
      </c>
      <c r="D409">
        <f>ROW(EtalonRes!A538)</f>
        <v>538</v>
      </c>
      <c r="E409" t="s">
        <v>3</v>
      </c>
      <c r="F409" t="s">
        <v>378</v>
      </c>
      <c r="G409" t="s">
        <v>379</v>
      </c>
      <c r="H409" t="s">
        <v>369</v>
      </c>
      <c r="I409">
        <v>5</v>
      </c>
      <c r="J409">
        <v>0</v>
      </c>
      <c r="K409">
        <v>5</v>
      </c>
      <c r="O409">
        <f t="shared" si="367"/>
        <v>7370.25</v>
      </c>
      <c r="P409">
        <f t="shared" si="368"/>
        <v>4.6500000000000004</v>
      </c>
      <c r="Q409">
        <f t="shared" si="369"/>
        <v>0</v>
      </c>
      <c r="R409">
        <f t="shared" si="370"/>
        <v>0</v>
      </c>
      <c r="S409">
        <f t="shared" si="371"/>
        <v>7365.6</v>
      </c>
      <c r="T409">
        <f t="shared" si="372"/>
        <v>0</v>
      </c>
      <c r="U409">
        <f t="shared" si="373"/>
        <v>11.099999999999998</v>
      </c>
      <c r="V409">
        <f t="shared" si="374"/>
        <v>0</v>
      </c>
      <c r="W409">
        <f t="shared" si="375"/>
        <v>0</v>
      </c>
      <c r="X409">
        <f t="shared" si="376"/>
        <v>5155.92</v>
      </c>
      <c r="Y409">
        <f t="shared" si="377"/>
        <v>736.56</v>
      </c>
      <c r="AA409">
        <v>-1</v>
      </c>
      <c r="AB409">
        <f t="shared" si="378"/>
        <v>1474.05</v>
      </c>
      <c r="AC409">
        <f>ROUND(((ES409*3)),6)</f>
        <v>0.93</v>
      </c>
      <c r="AD409">
        <f>ROUND(((((ET409*3))-((EU409*3)))+AE409),6)</f>
        <v>0</v>
      </c>
      <c r="AE409">
        <f>ROUND(((EU409*3)),6)</f>
        <v>0</v>
      </c>
      <c r="AF409">
        <f>ROUND(((EV409*3)),6)</f>
        <v>1473.12</v>
      </c>
      <c r="AG409">
        <f t="shared" si="379"/>
        <v>0</v>
      </c>
      <c r="AH409">
        <f>((EW409*3))</f>
        <v>2.2199999999999998</v>
      </c>
      <c r="AI409">
        <f>((EX409*3))</f>
        <v>0</v>
      </c>
      <c r="AJ409">
        <f t="shared" si="380"/>
        <v>0</v>
      </c>
      <c r="AK409">
        <v>491.35</v>
      </c>
      <c r="AL409">
        <v>0.31</v>
      </c>
      <c r="AM409">
        <v>0</v>
      </c>
      <c r="AN409">
        <v>0</v>
      </c>
      <c r="AO409">
        <v>491.04</v>
      </c>
      <c r="AP409">
        <v>0</v>
      </c>
      <c r="AQ409">
        <v>0.74</v>
      </c>
      <c r="AR409">
        <v>0</v>
      </c>
      <c r="AS409">
        <v>0</v>
      </c>
      <c r="AT409">
        <v>70</v>
      </c>
      <c r="AU409">
        <v>10</v>
      </c>
      <c r="AV409">
        <v>1</v>
      </c>
      <c r="AW409">
        <v>1</v>
      </c>
      <c r="AZ409">
        <v>1</v>
      </c>
      <c r="BA409">
        <v>1</v>
      </c>
      <c r="BB409">
        <v>1</v>
      </c>
      <c r="BC409">
        <v>1</v>
      </c>
      <c r="BD409" t="s">
        <v>3</v>
      </c>
      <c r="BE409" t="s">
        <v>3</v>
      </c>
      <c r="BF409" t="s">
        <v>3</v>
      </c>
      <c r="BG409" t="s">
        <v>3</v>
      </c>
      <c r="BH409">
        <v>0</v>
      </c>
      <c r="BI409">
        <v>4</v>
      </c>
      <c r="BJ409" t="s">
        <v>380</v>
      </c>
      <c r="BM409">
        <v>0</v>
      </c>
      <c r="BN409">
        <v>0</v>
      </c>
      <c r="BO409" t="s">
        <v>3</v>
      </c>
      <c r="BP409">
        <v>0</v>
      </c>
      <c r="BQ409">
        <v>1</v>
      </c>
      <c r="BR409">
        <v>0</v>
      </c>
      <c r="BS409">
        <v>1</v>
      </c>
      <c r="BT409">
        <v>1</v>
      </c>
      <c r="BU409">
        <v>1</v>
      </c>
      <c r="BV409">
        <v>1</v>
      </c>
      <c r="BW409">
        <v>1</v>
      </c>
      <c r="BX409">
        <v>1</v>
      </c>
      <c r="BY409" t="s">
        <v>3</v>
      </c>
      <c r="BZ409">
        <v>70</v>
      </c>
      <c r="CA409">
        <v>10</v>
      </c>
      <c r="CB409" t="s">
        <v>3</v>
      </c>
      <c r="CE409">
        <v>0</v>
      </c>
      <c r="CF409">
        <v>0</v>
      </c>
      <c r="CG409">
        <v>0</v>
      </c>
      <c r="CM409">
        <v>0</v>
      </c>
      <c r="CN409" t="s">
        <v>3</v>
      </c>
      <c r="CO409">
        <v>0</v>
      </c>
      <c r="CP409">
        <f t="shared" si="381"/>
        <v>7370.25</v>
      </c>
      <c r="CQ409">
        <f t="shared" si="382"/>
        <v>0.93</v>
      </c>
      <c r="CR409">
        <f>(((((ET409*3))*BB409-((EU409*3))*BS409)+AE409*BS409)*AV409)</f>
        <v>0</v>
      </c>
      <c r="CS409">
        <f t="shared" si="383"/>
        <v>0</v>
      </c>
      <c r="CT409">
        <f t="shared" si="384"/>
        <v>1473.12</v>
      </c>
      <c r="CU409">
        <f t="shared" si="385"/>
        <v>0</v>
      </c>
      <c r="CV409">
        <f t="shared" si="386"/>
        <v>2.2199999999999998</v>
      </c>
      <c r="CW409">
        <f t="shared" si="387"/>
        <v>0</v>
      </c>
      <c r="CX409">
        <f t="shared" si="388"/>
        <v>0</v>
      </c>
      <c r="CY409">
        <f t="shared" si="389"/>
        <v>5155.92</v>
      </c>
      <c r="CZ409">
        <f t="shared" si="390"/>
        <v>736.56</v>
      </c>
      <c r="DC409" t="s">
        <v>3</v>
      </c>
      <c r="DD409" t="s">
        <v>28</v>
      </c>
      <c r="DE409" t="s">
        <v>28</v>
      </c>
      <c r="DF409" t="s">
        <v>28</v>
      </c>
      <c r="DG409" t="s">
        <v>28</v>
      </c>
      <c r="DH409" t="s">
        <v>3</v>
      </c>
      <c r="DI409" t="s">
        <v>28</v>
      </c>
      <c r="DJ409" t="s">
        <v>28</v>
      </c>
      <c r="DK409" t="s">
        <v>3</v>
      </c>
      <c r="DL409" t="s">
        <v>3</v>
      </c>
      <c r="DM409" t="s">
        <v>3</v>
      </c>
      <c r="DN409">
        <v>0</v>
      </c>
      <c r="DO409">
        <v>0</v>
      </c>
      <c r="DP409">
        <v>1</v>
      </c>
      <c r="DQ409">
        <v>1</v>
      </c>
      <c r="DU409">
        <v>1013</v>
      </c>
      <c r="DV409" t="s">
        <v>369</v>
      </c>
      <c r="DW409" t="s">
        <v>369</v>
      </c>
      <c r="DX409">
        <v>1</v>
      </c>
      <c r="DZ409" t="s">
        <v>3</v>
      </c>
      <c r="EA409" t="s">
        <v>3</v>
      </c>
      <c r="EB409" t="s">
        <v>3</v>
      </c>
      <c r="EC409" t="s">
        <v>3</v>
      </c>
      <c r="EE409">
        <v>1441815344</v>
      </c>
      <c r="EF409">
        <v>1</v>
      </c>
      <c r="EG409" t="s">
        <v>21</v>
      </c>
      <c r="EH409">
        <v>0</v>
      </c>
      <c r="EI409" t="s">
        <v>3</v>
      </c>
      <c r="EJ409">
        <v>4</v>
      </c>
      <c r="EK409">
        <v>0</v>
      </c>
      <c r="EL409" t="s">
        <v>22</v>
      </c>
      <c r="EM409" t="s">
        <v>23</v>
      </c>
      <c r="EO409" t="s">
        <v>3</v>
      </c>
      <c r="EQ409">
        <v>1024</v>
      </c>
      <c r="ER409">
        <v>491.35</v>
      </c>
      <c r="ES409">
        <v>0.31</v>
      </c>
      <c r="ET409">
        <v>0</v>
      </c>
      <c r="EU409">
        <v>0</v>
      </c>
      <c r="EV409">
        <v>491.04</v>
      </c>
      <c r="EW409">
        <v>0.74</v>
      </c>
      <c r="EX409">
        <v>0</v>
      </c>
      <c r="EY409">
        <v>0</v>
      </c>
      <c r="FQ409">
        <v>0</v>
      </c>
      <c r="FR409">
        <f t="shared" si="391"/>
        <v>0</v>
      </c>
      <c r="FS409">
        <v>0</v>
      </c>
      <c r="FX409">
        <v>70</v>
      </c>
      <c r="FY409">
        <v>10</v>
      </c>
      <c r="GA409" t="s">
        <v>3</v>
      </c>
      <c r="GD409">
        <v>0</v>
      </c>
      <c r="GF409">
        <v>1972185064</v>
      </c>
      <c r="GG409">
        <v>2</v>
      </c>
      <c r="GH409">
        <v>1</v>
      </c>
      <c r="GI409">
        <v>-2</v>
      </c>
      <c r="GJ409">
        <v>0</v>
      </c>
      <c r="GK409">
        <f>ROUND(R409*(R12)/100,2)</f>
        <v>0</v>
      </c>
      <c r="GL409">
        <f t="shared" si="392"/>
        <v>0</v>
      </c>
      <c r="GM409">
        <f t="shared" si="393"/>
        <v>13262.73</v>
      </c>
      <c r="GN409">
        <f t="shared" si="394"/>
        <v>0</v>
      </c>
      <c r="GO409">
        <f t="shared" si="395"/>
        <v>0</v>
      </c>
      <c r="GP409">
        <f t="shared" si="396"/>
        <v>13262.73</v>
      </c>
      <c r="GR409">
        <v>0</v>
      </c>
      <c r="GS409">
        <v>3</v>
      </c>
      <c r="GT409">
        <v>0</v>
      </c>
      <c r="GU409" t="s">
        <v>3</v>
      </c>
      <c r="GV409">
        <f t="shared" si="397"/>
        <v>0</v>
      </c>
      <c r="GW409">
        <v>1</v>
      </c>
      <c r="GX409">
        <f t="shared" si="398"/>
        <v>0</v>
      </c>
      <c r="HA409">
        <v>0</v>
      </c>
      <c r="HB409">
        <v>0</v>
      </c>
      <c r="HC409">
        <f t="shared" si="399"/>
        <v>0</v>
      </c>
      <c r="HE409" t="s">
        <v>3</v>
      </c>
      <c r="HF409" t="s">
        <v>3</v>
      </c>
      <c r="HM409" t="s">
        <v>3</v>
      </c>
      <c r="HN409" t="s">
        <v>3</v>
      </c>
      <c r="HO409" t="s">
        <v>3</v>
      </c>
      <c r="HP409" t="s">
        <v>3</v>
      </c>
      <c r="HQ409" t="s">
        <v>3</v>
      </c>
      <c r="IK409">
        <v>0</v>
      </c>
    </row>
    <row r="410" spans="1:245" x14ac:dyDescent="0.2">
      <c r="A410">
        <v>17</v>
      </c>
      <c r="B410">
        <v>1</v>
      </c>
      <c r="C410">
        <f>ROW(SmtRes!A339)</f>
        <v>339</v>
      </c>
      <c r="D410">
        <f>ROW(EtalonRes!A541)</f>
        <v>541</v>
      </c>
      <c r="E410" t="s">
        <v>381</v>
      </c>
      <c r="F410" t="s">
        <v>367</v>
      </c>
      <c r="G410" t="s">
        <v>368</v>
      </c>
      <c r="H410" t="s">
        <v>369</v>
      </c>
      <c r="I410">
        <v>2</v>
      </c>
      <c r="J410">
        <v>0</v>
      </c>
      <c r="K410">
        <v>2</v>
      </c>
      <c r="O410">
        <f t="shared" si="367"/>
        <v>3973.28</v>
      </c>
      <c r="P410">
        <f t="shared" si="368"/>
        <v>4.4000000000000004</v>
      </c>
      <c r="Q410">
        <f t="shared" si="369"/>
        <v>13.98</v>
      </c>
      <c r="R410">
        <f t="shared" si="370"/>
        <v>0.22</v>
      </c>
      <c r="S410">
        <f t="shared" si="371"/>
        <v>3954.9</v>
      </c>
      <c r="T410">
        <f t="shared" si="372"/>
        <v>0</v>
      </c>
      <c r="U410">
        <f t="shared" si="373"/>
        <v>5.96</v>
      </c>
      <c r="V410">
        <f t="shared" si="374"/>
        <v>0</v>
      </c>
      <c r="W410">
        <f t="shared" si="375"/>
        <v>0</v>
      </c>
      <c r="X410">
        <f t="shared" si="376"/>
        <v>2768.43</v>
      </c>
      <c r="Y410">
        <f t="shared" si="377"/>
        <v>395.49</v>
      </c>
      <c r="AA410">
        <v>1473070128</v>
      </c>
      <c r="AB410">
        <f t="shared" si="378"/>
        <v>1986.64</v>
      </c>
      <c r="AC410">
        <f>ROUND((ES410),6)</f>
        <v>2.2000000000000002</v>
      </c>
      <c r="AD410">
        <f>ROUND((((ET410)-(EU410))+AE410),6)</f>
        <v>6.99</v>
      </c>
      <c r="AE410">
        <f>ROUND((EU410),6)</f>
        <v>0.11</v>
      </c>
      <c r="AF410">
        <f>ROUND((EV410),6)</f>
        <v>1977.45</v>
      </c>
      <c r="AG410">
        <f t="shared" si="379"/>
        <v>0</v>
      </c>
      <c r="AH410">
        <f>(EW410)</f>
        <v>2.98</v>
      </c>
      <c r="AI410">
        <f>(EX410)</f>
        <v>0</v>
      </c>
      <c r="AJ410">
        <f t="shared" si="380"/>
        <v>0</v>
      </c>
      <c r="AK410">
        <v>1986.64</v>
      </c>
      <c r="AL410">
        <v>2.2000000000000002</v>
      </c>
      <c r="AM410">
        <v>6.99</v>
      </c>
      <c r="AN410">
        <v>0.11</v>
      </c>
      <c r="AO410">
        <v>1977.45</v>
      </c>
      <c r="AP410">
        <v>0</v>
      </c>
      <c r="AQ410">
        <v>2.98</v>
      </c>
      <c r="AR410">
        <v>0</v>
      </c>
      <c r="AS410">
        <v>0</v>
      </c>
      <c r="AT410">
        <v>70</v>
      </c>
      <c r="AU410">
        <v>10</v>
      </c>
      <c r="AV410">
        <v>1</v>
      </c>
      <c r="AW410">
        <v>1</v>
      </c>
      <c r="AZ410">
        <v>1</v>
      </c>
      <c r="BA410">
        <v>1</v>
      </c>
      <c r="BB410">
        <v>1</v>
      </c>
      <c r="BC410">
        <v>1</v>
      </c>
      <c r="BD410" t="s">
        <v>3</v>
      </c>
      <c r="BE410" t="s">
        <v>3</v>
      </c>
      <c r="BF410" t="s">
        <v>3</v>
      </c>
      <c r="BG410" t="s">
        <v>3</v>
      </c>
      <c r="BH410">
        <v>0</v>
      </c>
      <c r="BI410">
        <v>4</v>
      </c>
      <c r="BJ410" t="s">
        <v>370</v>
      </c>
      <c r="BM410">
        <v>0</v>
      </c>
      <c r="BN410">
        <v>0</v>
      </c>
      <c r="BO410" t="s">
        <v>3</v>
      </c>
      <c r="BP410">
        <v>0</v>
      </c>
      <c r="BQ410">
        <v>1</v>
      </c>
      <c r="BR410">
        <v>0</v>
      </c>
      <c r="BS410">
        <v>1</v>
      </c>
      <c r="BT410">
        <v>1</v>
      </c>
      <c r="BU410">
        <v>1</v>
      </c>
      <c r="BV410">
        <v>1</v>
      </c>
      <c r="BW410">
        <v>1</v>
      </c>
      <c r="BX410">
        <v>1</v>
      </c>
      <c r="BY410" t="s">
        <v>3</v>
      </c>
      <c r="BZ410">
        <v>70</v>
      </c>
      <c r="CA410">
        <v>10</v>
      </c>
      <c r="CB410" t="s">
        <v>3</v>
      </c>
      <c r="CE410">
        <v>0</v>
      </c>
      <c r="CF410">
        <v>0</v>
      </c>
      <c r="CG410">
        <v>0</v>
      </c>
      <c r="CM410">
        <v>0</v>
      </c>
      <c r="CN410" t="s">
        <v>3</v>
      </c>
      <c r="CO410">
        <v>0</v>
      </c>
      <c r="CP410">
        <f t="shared" si="381"/>
        <v>3973.28</v>
      </c>
      <c r="CQ410">
        <f t="shared" si="382"/>
        <v>2.2000000000000002</v>
      </c>
      <c r="CR410">
        <f>((((ET410)*BB410-(EU410)*BS410)+AE410*BS410)*AV410)</f>
        <v>6.99</v>
      </c>
      <c r="CS410">
        <f t="shared" si="383"/>
        <v>0.11</v>
      </c>
      <c r="CT410">
        <f t="shared" si="384"/>
        <v>1977.45</v>
      </c>
      <c r="CU410">
        <f t="shared" si="385"/>
        <v>0</v>
      </c>
      <c r="CV410">
        <f t="shared" si="386"/>
        <v>2.98</v>
      </c>
      <c r="CW410">
        <f t="shared" si="387"/>
        <v>0</v>
      </c>
      <c r="CX410">
        <f t="shared" si="388"/>
        <v>0</v>
      </c>
      <c r="CY410">
        <f t="shared" si="389"/>
        <v>2768.43</v>
      </c>
      <c r="CZ410">
        <f t="shared" si="390"/>
        <v>395.49</v>
      </c>
      <c r="DC410" t="s">
        <v>3</v>
      </c>
      <c r="DD410" t="s">
        <v>3</v>
      </c>
      <c r="DE410" t="s">
        <v>3</v>
      </c>
      <c r="DF410" t="s">
        <v>3</v>
      </c>
      <c r="DG410" t="s">
        <v>3</v>
      </c>
      <c r="DH410" t="s">
        <v>3</v>
      </c>
      <c r="DI410" t="s">
        <v>3</v>
      </c>
      <c r="DJ410" t="s">
        <v>3</v>
      </c>
      <c r="DK410" t="s">
        <v>3</v>
      </c>
      <c r="DL410" t="s">
        <v>3</v>
      </c>
      <c r="DM410" t="s">
        <v>3</v>
      </c>
      <c r="DN410">
        <v>0</v>
      </c>
      <c r="DO410">
        <v>0</v>
      </c>
      <c r="DP410">
        <v>1</v>
      </c>
      <c r="DQ410">
        <v>1</v>
      </c>
      <c r="DU410">
        <v>1013</v>
      </c>
      <c r="DV410" t="s">
        <v>369</v>
      </c>
      <c r="DW410" t="s">
        <v>369</v>
      </c>
      <c r="DX410">
        <v>1</v>
      </c>
      <c r="DZ410" t="s">
        <v>3</v>
      </c>
      <c r="EA410" t="s">
        <v>3</v>
      </c>
      <c r="EB410" t="s">
        <v>3</v>
      </c>
      <c r="EC410" t="s">
        <v>3</v>
      </c>
      <c r="EE410">
        <v>1441815344</v>
      </c>
      <c r="EF410">
        <v>1</v>
      </c>
      <c r="EG410" t="s">
        <v>21</v>
      </c>
      <c r="EH410">
        <v>0</v>
      </c>
      <c r="EI410" t="s">
        <v>3</v>
      </c>
      <c r="EJ410">
        <v>4</v>
      </c>
      <c r="EK410">
        <v>0</v>
      </c>
      <c r="EL410" t="s">
        <v>22</v>
      </c>
      <c r="EM410" t="s">
        <v>23</v>
      </c>
      <c r="EO410" t="s">
        <v>3</v>
      </c>
      <c r="EQ410">
        <v>0</v>
      </c>
      <c r="ER410">
        <v>1986.64</v>
      </c>
      <c r="ES410">
        <v>2.2000000000000002</v>
      </c>
      <c r="ET410">
        <v>6.99</v>
      </c>
      <c r="EU410">
        <v>0.11</v>
      </c>
      <c r="EV410">
        <v>1977.45</v>
      </c>
      <c r="EW410">
        <v>2.98</v>
      </c>
      <c r="EX410">
        <v>0</v>
      </c>
      <c r="EY410">
        <v>0</v>
      </c>
      <c r="FQ410">
        <v>0</v>
      </c>
      <c r="FR410">
        <f t="shared" si="391"/>
        <v>0</v>
      </c>
      <c r="FS410">
        <v>0</v>
      </c>
      <c r="FX410">
        <v>70</v>
      </c>
      <c r="FY410">
        <v>10</v>
      </c>
      <c r="GA410" t="s">
        <v>3</v>
      </c>
      <c r="GD410">
        <v>0</v>
      </c>
      <c r="GF410">
        <v>522226799</v>
      </c>
      <c r="GG410">
        <v>2</v>
      </c>
      <c r="GH410">
        <v>1</v>
      </c>
      <c r="GI410">
        <v>-2</v>
      </c>
      <c r="GJ410">
        <v>0</v>
      </c>
      <c r="GK410">
        <f>ROUND(R410*(R12)/100,2)</f>
        <v>0.24</v>
      </c>
      <c r="GL410">
        <f t="shared" si="392"/>
        <v>0</v>
      </c>
      <c r="GM410">
        <f t="shared" si="393"/>
        <v>7137.44</v>
      </c>
      <c r="GN410">
        <f t="shared" si="394"/>
        <v>0</v>
      </c>
      <c r="GO410">
        <f t="shared" si="395"/>
        <v>0</v>
      </c>
      <c r="GP410">
        <f t="shared" si="396"/>
        <v>7137.44</v>
      </c>
      <c r="GR410">
        <v>0</v>
      </c>
      <c r="GS410">
        <v>3</v>
      </c>
      <c r="GT410">
        <v>0</v>
      </c>
      <c r="GU410" t="s">
        <v>3</v>
      </c>
      <c r="GV410">
        <f t="shared" si="397"/>
        <v>0</v>
      </c>
      <c r="GW410">
        <v>1</v>
      </c>
      <c r="GX410">
        <f t="shared" si="398"/>
        <v>0</v>
      </c>
      <c r="HA410">
        <v>0</v>
      </c>
      <c r="HB410">
        <v>0</v>
      </c>
      <c r="HC410">
        <f t="shared" si="399"/>
        <v>0</v>
      </c>
      <c r="HE410" t="s">
        <v>3</v>
      </c>
      <c r="HF410" t="s">
        <v>3</v>
      </c>
      <c r="HM410" t="s">
        <v>3</v>
      </c>
      <c r="HN410" t="s">
        <v>3</v>
      </c>
      <c r="HO410" t="s">
        <v>3</v>
      </c>
      <c r="HP410" t="s">
        <v>3</v>
      </c>
      <c r="HQ410" t="s">
        <v>3</v>
      </c>
      <c r="IK410">
        <v>0</v>
      </c>
    </row>
    <row r="411" spans="1:245" x14ac:dyDescent="0.2">
      <c r="A411">
        <v>17</v>
      </c>
      <c r="B411">
        <v>1</v>
      </c>
      <c r="C411">
        <f>ROW(SmtRes!A342)</f>
        <v>342</v>
      </c>
      <c r="D411">
        <f>ROW(EtalonRes!A544)</f>
        <v>544</v>
      </c>
      <c r="E411" t="s">
        <v>3</v>
      </c>
      <c r="F411" t="s">
        <v>371</v>
      </c>
      <c r="G411" t="s">
        <v>372</v>
      </c>
      <c r="H411" t="s">
        <v>369</v>
      </c>
      <c r="I411">
        <v>2</v>
      </c>
      <c r="J411">
        <v>0</v>
      </c>
      <c r="K411">
        <v>2</v>
      </c>
      <c r="O411">
        <f t="shared" si="367"/>
        <v>9531</v>
      </c>
      <c r="P411">
        <f t="shared" si="368"/>
        <v>13.2</v>
      </c>
      <c r="Q411">
        <f t="shared" si="369"/>
        <v>41.94</v>
      </c>
      <c r="R411">
        <f t="shared" si="370"/>
        <v>0.66</v>
      </c>
      <c r="S411">
        <f t="shared" si="371"/>
        <v>9475.86</v>
      </c>
      <c r="T411">
        <f t="shared" si="372"/>
        <v>0</v>
      </c>
      <c r="U411">
        <f t="shared" si="373"/>
        <v>14.28</v>
      </c>
      <c r="V411">
        <f t="shared" si="374"/>
        <v>0</v>
      </c>
      <c r="W411">
        <f t="shared" si="375"/>
        <v>0</v>
      </c>
      <c r="X411">
        <f t="shared" si="376"/>
        <v>6633.1</v>
      </c>
      <c r="Y411">
        <f t="shared" si="377"/>
        <v>947.59</v>
      </c>
      <c r="AA411">
        <v>-1</v>
      </c>
      <c r="AB411">
        <f t="shared" si="378"/>
        <v>4765.5</v>
      </c>
      <c r="AC411">
        <f>ROUND(((ES411*3)),6)</f>
        <v>6.6</v>
      </c>
      <c r="AD411">
        <f>ROUND(((((ET411*3))-((EU411*3)))+AE411),6)</f>
        <v>20.97</v>
      </c>
      <c r="AE411">
        <f>ROUND(((EU411*3)),6)</f>
        <v>0.33</v>
      </c>
      <c r="AF411">
        <f>ROUND(((EV411*3)),6)</f>
        <v>4737.93</v>
      </c>
      <c r="AG411">
        <f t="shared" si="379"/>
        <v>0</v>
      </c>
      <c r="AH411">
        <f>((EW411*3))</f>
        <v>7.14</v>
      </c>
      <c r="AI411">
        <f>((EX411*3))</f>
        <v>0</v>
      </c>
      <c r="AJ411">
        <f t="shared" si="380"/>
        <v>0</v>
      </c>
      <c r="AK411">
        <v>1588.5</v>
      </c>
      <c r="AL411">
        <v>2.2000000000000002</v>
      </c>
      <c r="AM411">
        <v>6.99</v>
      </c>
      <c r="AN411">
        <v>0.11</v>
      </c>
      <c r="AO411">
        <v>1579.31</v>
      </c>
      <c r="AP411">
        <v>0</v>
      </c>
      <c r="AQ411">
        <v>2.38</v>
      </c>
      <c r="AR411">
        <v>0</v>
      </c>
      <c r="AS411">
        <v>0</v>
      </c>
      <c r="AT411">
        <v>70</v>
      </c>
      <c r="AU411">
        <v>10</v>
      </c>
      <c r="AV411">
        <v>1</v>
      </c>
      <c r="AW411">
        <v>1</v>
      </c>
      <c r="AZ411">
        <v>1</v>
      </c>
      <c r="BA411">
        <v>1</v>
      </c>
      <c r="BB411">
        <v>1</v>
      </c>
      <c r="BC411">
        <v>1</v>
      </c>
      <c r="BD411" t="s">
        <v>3</v>
      </c>
      <c r="BE411" t="s">
        <v>3</v>
      </c>
      <c r="BF411" t="s">
        <v>3</v>
      </c>
      <c r="BG411" t="s">
        <v>3</v>
      </c>
      <c r="BH411">
        <v>0</v>
      </c>
      <c r="BI411">
        <v>4</v>
      </c>
      <c r="BJ411" t="s">
        <v>373</v>
      </c>
      <c r="BM411">
        <v>0</v>
      </c>
      <c r="BN411">
        <v>0</v>
      </c>
      <c r="BO411" t="s">
        <v>3</v>
      </c>
      <c r="BP411">
        <v>0</v>
      </c>
      <c r="BQ411">
        <v>1</v>
      </c>
      <c r="BR411">
        <v>0</v>
      </c>
      <c r="BS411">
        <v>1</v>
      </c>
      <c r="BT411">
        <v>1</v>
      </c>
      <c r="BU411">
        <v>1</v>
      </c>
      <c r="BV411">
        <v>1</v>
      </c>
      <c r="BW411">
        <v>1</v>
      </c>
      <c r="BX411">
        <v>1</v>
      </c>
      <c r="BY411" t="s">
        <v>3</v>
      </c>
      <c r="BZ411">
        <v>70</v>
      </c>
      <c r="CA411">
        <v>10</v>
      </c>
      <c r="CB411" t="s">
        <v>3</v>
      </c>
      <c r="CE411">
        <v>0</v>
      </c>
      <c r="CF411">
        <v>0</v>
      </c>
      <c r="CG411">
        <v>0</v>
      </c>
      <c r="CM411">
        <v>0</v>
      </c>
      <c r="CN411" t="s">
        <v>3</v>
      </c>
      <c r="CO411">
        <v>0</v>
      </c>
      <c r="CP411">
        <f t="shared" si="381"/>
        <v>9531</v>
      </c>
      <c r="CQ411">
        <f t="shared" si="382"/>
        <v>6.6</v>
      </c>
      <c r="CR411">
        <f>(((((ET411*3))*BB411-((EU411*3))*BS411)+AE411*BS411)*AV411)</f>
        <v>20.97</v>
      </c>
      <c r="CS411">
        <f t="shared" si="383"/>
        <v>0.33</v>
      </c>
      <c r="CT411">
        <f t="shared" si="384"/>
        <v>4737.93</v>
      </c>
      <c r="CU411">
        <f t="shared" si="385"/>
        <v>0</v>
      </c>
      <c r="CV411">
        <f t="shared" si="386"/>
        <v>7.14</v>
      </c>
      <c r="CW411">
        <f t="shared" si="387"/>
        <v>0</v>
      </c>
      <c r="CX411">
        <f t="shared" si="388"/>
        <v>0</v>
      </c>
      <c r="CY411">
        <f t="shared" si="389"/>
        <v>6633.1020000000008</v>
      </c>
      <c r="CZ411">
        <f t="shared" si="390"/>
        <v>947.58600000000001</v>
      </c>
      <c r="DC411" t="s">
        <v>3</v>
      </c>
      <c r="DD411" t="s">
        <v>28</v>
      </c>
      <c r="DE411" t="s">
        <v>28</v>
      </c>
      <c r="DF411" t="s">
        <v>28</v>
      </c>
      <c r="DG411" t="s">
        <v>28</v>
      </c>
      <c r="DH411" t="s">
        <v>3</v>
      </c>
      <c r="DI411" t="s">
        <v>28</v>
      </c>
      <c r="DJ411" t="s">
        <v>28</v>
      </c>
      <c r="DK411" t="s">
        <v>3</v>
      </c>
      <c r="DL411" t="s">
        <v>3</v>
      </c>
      <c r="DM411" t="s">
        <v>3</v>
      </c>
      <c r="DN411">
        <v>0</v>
      </c>
      <c r="DO411">
        <v>0</v>
      </c>
      <c r="DP411">
        <v>1</v>
      </c>
      <c r="DQ411">
        <v>1</v>
      </c>
      <c r="DU411">
        <v>1013</v>
      </c>
      <c r="DV411" t="s">
        <v>369</v>
      </c>
      <c r="DW411" t="s">
        <v>369</v>
      </c>
      <c r="DX411">
        <v>1</v>
      </c>
      <c r="DZ411" t="s">
        <v>3</v>
      </c>
      <c r="EA411" t="s">
        <v>3</v>
      </c>
      <c r="EB411" t="s">
        <v>3</v>
      </c>
      <c r="EC411" t="s">
        <v>3</v>
      </c>
      <c r="EE411">
        <v>1441815344</v>
      </c>
      <c r="EF411">
        <v>1</v>
      </c>
      <c r="EG411" t="s">
        <v>21</v>
      </c>
      <c r="EH411">
        <v>0</v>
      </c>
      <c r="EI411" t="s">
        <v>3</v>
      </c>
      <c r="EJ411">
        <v>4</v>
      </c>
      <c r="EK411">
        <v>0</v>
      </c>
      <c r="EL411" t="s">
        <v>22</v>
      </c>
      <c r="EM411" t="s">
        <v>23</v>
      </c>
      <c r="EO411" t="s">
        <v>3</v>
      </c>
      <c r="EQ411">
        <v>1024</v>
      </c>
      <c r="ER411">
        <v>1588.5</v>
      </c>
      <c r="ES411">
        <v>2.2000000000000002</v>
      </c>
      <c r="ET411">
        <v>6.99</v>
      </c>
      <c r="EU411">
        <v>0.11</v>
      </c>
      <c r="EV411">
        <v>1579.31</v>
      </c>
      <c r="EW411">
        <v>2.38</v>
      </c>
      <c r="EX411">
        <v>0</v>
      </c>
      <c r="EY411">
        <v>0</v>
      </c>
      <c r="FQ411">
        <v>0</v>
      </c>
      <c r="FR411">
        <f t="shared" si="391"/>
        <v>0</v>
      </c>
      <c r="FS411">
        <v>0</v>
      </c>
      <c r="FX411">
        <v>70</v>
      </c>
      <c r="FY411">
        <v>10</v>
      </c>
      <c r="GA411" t="s">
        <v>3</v>
      </c>
      <c r="GD411">
        <v>0</v>
      </c>
      <c r="GF411">
        <v>1599636107</v>
      </c>
      <c r="GG411">
        <v>2</v>
      </c>
      <c r="GH411">
        <v>1</v>
      </c>
      <c r="GI411">
        <v>-2</v>
      </c>
      <c r="GJ411">
        <v>0</v>
      </c>
      <c r="GK411">
        <f>ROUND(R411*(R12)/100,2)</f>
        <v>0.71</v>
      </c>
      <c r="GL411">
        <f t="shared" si="392"/>
        <v>0</v>
      </c>
      <c r="GM411">
        <f t="shared" si="393"/>
        <v>17112.400000000001</v>
      </c>
      <c r="GN411">
        <f t="shared" si="394"/>
        <v>0</v>
      </c>
      <c r="GO411">
        <f t="shared" si="395"/>
        <v>0</v>
      </c>
      <c r="GP411">
        <f t="shared" si="396"/>
        <v>17112.400000000001</v>
      </c>
      <c r="GR411">
        <v>0</v>
      </c>
      <c r="GS411">
        <v>3</v>
      </c>
      <c r="GT411">
        <v>0</v>
      </c>
      <c r="GU411" t="s">
        <v>3</v>
      </c>
      <c r="GV411">
        <f t="shared" si="397"/>
        <v>0</v>
      </c>
      <c r="GW411">
        <v>1</v>
      </c>
      <c r="GX411">
        <f t="shared" si="398"/>
        <v>0</v>
      </c>
      <c r="HA411">
        <v>0</v>
      </c>
      <c r="HB411">
        <v>0</v>
      </c>
      <c r="HC411">
        <f t="shared" si="399"/>
        <v>0</v>
      </c>
      <c r="HE411" t="s">
        <v>3</v>
      </c>
      <c r="HF411" t="s">
        <v>3</v>
      </c>
      <c r="HM411" t="s">
        <v>3</v>
      </c>
      <c r="HN411" t="s">
        <v>3</v>
      </c>
      <c r="HO411" t="s">
        <v>3</v>
      </c>
      <c r="HP411" t="s">
        <v>3</v>
      </c>
      <c r="HQ411" t="s">
        <v>3</v>
      </c>
      <c r="IK411">
        <v>0</v>
      </c>
    </row>
    <row r="412" spans="1:245" x14ac:dyDescent="0.2">
      <c r="A412">
        <v>17</v>
      </c>
      <c r="B412">
        <v>1</v>
      </c>
      <c r="D412">
        <f>ROW(EtalonRes!A548)</f>
        <v>548</v>
      </c>
      <c r="E412" t="s">
        <v>382</v>
      </c>
      <c r="F412" t="s">
        <v>375</v>
      </c>
      <c r="G412" t="s">
        <v>376</v>
      </c>
      <c r="H412" t="s">
        <v>369</v>
      </c>
      <c r="I412">
        <v>6</v>
      </c>
      <c r="J412">
        <v>0</v>
      </c>
      <c r="K412">
        <v>6</v>
      </c>
      <c r="O412">
        <f t="shared" si="367"/>
        <v>5359.56</v>
      </c>
      <c r="P412">
        <f t="shared" si="368"/>
        <v>13.32</v>
      </c>
      <c r="Q412">
        <f t="shared" si="369"/>
        <v>11.1</v>
      </c>
      <c r="R412">
        <f t="shared" si="370"/>
        <v>0.18</v>
      </c>
      <c r="S412">
        <f t="shared" si="371"/>
        <v>5335.14</v>
      </c>
      <c r="T412">
        <f t="shared" si="372"/>
        <v>0</v>
      </c>
      <c r="U412">
        <f t="shared" si="373"/>
        <v>8.0400000000000009</v>
      </c>
      <c r="V412">
        <f t="shared" si="374"/>
        <v>0</v>
      </c>
      <c r="W412">
        <f t="shared" si="375"/>
        <v>0</v>
      </c>
      <c r="X412">
        <f t="shared" si="376"/>
        <v>3734.6</v>
      </c>
      <c r="Y412">
        <f t="shared" si="377"/>
        <v>533.51</v>
      </c>
      <c r="AA412">
        <v>1473070128</v>
      </c>
      <c r="AB412">
        <f t="shared" si="378"/>
        <v>893.26</v>
      </c>
      <c r="AC412">
        <f>ROUND((ES412),6)</f>
        <v>2.2200000000000002</v>
      </c>
      <c r="AD412">
        <f>ROUND((((ET412)-(EU412))+AE412),6)</f>
        <v>1.85</v>
      </c>
      <c r="AE412">
        <f>ROUND((EU412),6)</f>
        <v>0.03</v>
      </c>
      <c r="AF412">
        <f>ROUND((EV412),6)</f>
        <v>889.19</v>
      </c>
      <c r="AG412">
        <f t="shared" si="379"/>
        <v>0</v>
      </c>
      <c r="AH412">
        <f>(EW412)</f>
        <v>1.34</v>
      </c>
      <c r="AI412">
        <f>(EX412)</f>
        <v>0</v>
      </c>
      <c r="AJ412">
        <f t="shared" si="380"/>
        <v>0</v>
      </c>
      <c r="AK412">
        <v>893.26</v>
      </c>
      <c r="AL412">
        <v>2.2200000000000002</v>
      </c>
      <c r="AM412">
        <v>1.85</v>
      </c>
      <c r="AN412">
        <v>0.03</v>
      </c>
      <c r="AO412">
        <v>889.19</v>
      </c>
      <c r="AP412">
        <v>0</v>
      </c>
      <c r="AQ412">
        <v>1.34</v>
      </c>
      <c r="AR412">
        <v>0</v>
      </c>
      <c r="AS412">
        <v>0</v>
      </c>
      <c r="AT412">
        <v>70</v>
      </c>
      <c r="AU412">
        <v>10</v>
      </c>
      <c r="AV412">
        <v>1</v>
      </c>
      <c r="AW412">
        <v>1</v>
      </c>
      <c r="AZ412">
        <v>1</v>
      </c>
      <c r="BA412">
        <v>1</v>
      </c>
      <c r="BB412">
        <v>1</v>
      </c>
      <c r="BC412">
        <v>1</v>
      </c>
      <c r="BD412" t="s">
        <v>3</v>
      </c>
      <c r="BE412" t="s">
        <v>3</v>
      </c>
      <c r="BF412" t="s">
        <v>3</v>
      </c>
      <c r="BG412" t="s">
        <v>3</v>
      </c>
      <c r="BH412">
        <v>0</v>
      </c>
      <c r="BI412">
        <v>4</v>
      </c>
      <c r="BJ412" t="s">
        <v>377</v>
      </c>
      <c r="BM412">
        <v>0</v>
      </c>
      <c r="BN412">
        <v>0</v>
      </c>
      <c r="BO412" t="s">
        <v>3</v>
      </c>
      <c r="BP412">
        <v>0</v>
      </c>
      <c r="BQ412">
        <v>1</v>
      </c>
      <c r="BR412">
        <v>0</v>
      </c>
      <c r="BS412">
        <v>1</v>
      </c>
      <c r="BT412">
        <v>1</v>
      </c>
      <c r="BU412">
        <v>1</v>
      </c>
      <c r="BV412">
        <v>1</v>
      </c>
      <c r="BW412">
        <v>1</v>
      </c>
      <c r="BX412">
        <v>1</v>
      </c>
      <c r="BY412" t="s">
        <v>3</v>
      </c>
      <c r="BZ412">
        <v>70</v>
      </c>
      <c r="CA412">
        <v>10</v>
      </c>
      <c r="CB412" t="s">
        <v>3</v>
      </c>
      <c r="CE412">
        <v>0</v>
      </c>
      <c r="CF412">
        <v>0</v>
      </c>
      <c r="CG412">
        <v>0</v>
      </c>
      <c r="CM412">
        <v>0</v>
      </c>
      <c r="CN412" t="s">
        <v>3</v>
      </c>
      <c r="CO412">
        <v>0</v>
      </c>
      <c r="CP412">
        <f t="shared" si="381"/>
        <v>5359.56</v>
      </c>
      <c r="CQ412">
        <f t="shared" si="382"/>
        <v>2.2200000000000002</v>
      </c>
      <c r="CR412">
        <f>((((ET412)*BB412-(EU412)*BS412)+AE412*BS412)*AV412)</f>
        <v>1.85</v>
      </c>
      <c r="CS412">
        <f t="shared" si="383"/>
        <v>0.03</v>
      </c>
      <c r="CT412">
        <f t="shared" si="384"/>
        <v>889.19</v>
      </c>
      <c r="CU412">
        <f t="shared" si="385"/>
        <v>0</v>
      </c>
      <c r="CV412">
        <f t="shared" si="386"/>
        <v>1.34</v>
      </c>
      <c r="CW412">
        <f t="shared" si="387"/>
        <v>0</v>
      </c>
      <c r="CX412">
        <f t="shared" si="388"/>
        <v>0</v>
      </c>
      <c r="CY412">
        <f t="shared" si="389"/>
        <v>3734.5980000000004</v>
      </c>
      <c r="CZ412">
        <f t="shared" si="390"/>
        <v>533.51400000000001</v>
      </c>
      <c r="DC412" t="s">
        <v>3</v>
      </c>
      <c r="DD412" t="s">
        <v>3</v>
      </c>
      <c r="DE412" t="s">
        <v>3</v>
      </c>
      <c r="DF412" t="s">
        <v>3</v>
      </c>
      <c r="DG412" t="s">
        <v>3</v>
      </c>
      <c r="DH412" t="s">
        <v>3</v>
      </c>
      <c r="DI412" t="s">
        <v>3</v>
      </c>
      <c r="DJ412" t="s">
        <v>3</v>
      </c>
      <c r="DK412" t="s">
        <v>3</v>
      </c>
      <c r="DL412" t="s">
        <v>3</v>
      </c>
      <c r="DM412" t="s">
        <v>3</v>
      </c>
      <c r="DN412">
        <v>0</v>
      </c>
      <c r="DO412">
        <v>0</v>
      </c>
      <c r="DP412">
        <v>1</v>
      </c>
      <c r="DQ412">
        <v>1</v>
      </c>
      <c r="DU412">
        <v>1013</v>
      </c>
      <c r="DV412" t="s">
        <v>369</v>
      </c>
      <c r="DW412" t="s">
        <v>369</v>
      </c>
      <c r="DX412">
        <v>1</v>
      </c>
      <c r="DZ412" t="s">
        <v>3</v>
      </c>
      <c r="EA412" t="s">
        <v>3</v>
      </c>
      <c r="EB412" t="s">
        <v>3</v>
      </c>
      <c r="EC412" t="s">
        <v>3</v>
      </c>
      <c r="EE412">
        <v>1441815344</v>
      </c>
      <c r="EF412">
        <v>1</v>
      </c>
      <c r="EG412" t="s">
        <v>21</v>
      </c>
      <c r="EH412">
        <v>0</v>
      </c>
      <c r="EI412" t="s">
        <v>3</v>
      </c>
      <c r="EJ412">
        <v>4</v>
      </c>
      <c r="EK412">
        <v>0</v>
      </c>
      <c r="EL412" t="s">
        <v>22</v>
      </c>
      <c r="EM412" t="s">
        <v>23</v>
      </c>
      <c r="EO412" t="s">
        <v>3</v>
      </c>
      <c r="EQ412">
        <v>0</v>
      </c>
      <c r="ER412">
        <v>893.26</v>
      </c>
      <c r="ES412">
        <v>2.2200000000000002</v>
      </c>
      <c r="ET412">
        <v>1.85</v>
      </c>
      <c r="EU412">
        <v>0.03</v>
      </c>
      <c r="EV412">
        <v>889.19</v>
      </c>
      <c r="EW412">
        <v>1.34</v>
      </c>
      <c r="EX412">
        <v>0</v>
      </c>
      <c r="EY412">
        <v>0</v>
      </c>
      <c r="FQ412">
        <v>0</v>
      </c>
      <c r="FR412">
        <f t="shared" si="391"/>
        <v>0</v>
      </c>
      <c r="FS412">
        <v>0</v>
      </c>
      <c r="FX412">
        <v>70</v>
      </c>
      <c r="FY412">
        <v>10</v>
      </c>
      <c r="GA412" t="s">
        <v>3</v>
      </c>
      <c r="GD412">
        <v>0</v>
      </c>
      <c r="GF412">
        <v>211604864</v>
      </c>
      <c r="GG412">
        <v>2</v>
      </c>
      <c r="GH412">
        <v>1</v>
      </c>
      <c r="GI412">
        <v>-2</v>
      </c>
      <c r="GJ412">
        <v>0</v>
      </c>
      <c r="GK412">
        <f>ROUND(R412*(R12)/100,2)</f>
        <v>0.19</v>
      </c>
      <c r="GL412">
        <f t="shared" si="392"/>
        <v>0</v>
      </c>
      <c r="GM412">
        <f t="shared" si="393"/>
        <v>9627.86</v>
      </c>
      <c r="GN412">
        <f t="shared" si="394"/>
        <v>0</v>
      </c>
      <c r="GO412">
        <f t="shared" si="395"/>
        <v>0</v>
      </c>
      <c r="GP412">
        <f t="shared" si="396"/>
        <v>9627.86</v>
      </c>
      <c r="GR412">
        <v>0</v>
      </c>
      <c r="GS412">
        <v>3</v>
      </c>
      <c r="GT412">
        <v>0</v>
      </c>
      <c r="GU412" t="s">
        <v>3</v>
      </c>
      <c r="GV412">
        <f t="shared" si="397"/>
        <v>0</v>
      </c>
      <c r="GW412">
        <v>1</v>
      </c>
      <c r="GX412">
        <f t="shared" si="398"/>
        <v>0</v>
      </c>
      <c r="HA412">
        <v>0</v>
      </c>
      <c r="HB412">
        <v>0</v>
      </c>
      <c r="HC412">
        <f t="shared" si="399"/>
        <v>0</v>
      </c>
      <c r="HE412" t="s">
        <v>3</v>
      </c>
      <c r="HF412" t="s">
        <v>3</v>
      </c>
      <c r="HM412" t="s">
        <v>3</v>
      </c>
      <c r="HN412" t="s">
        <v>3</v>
      </c>
      <c r="HO412" t="s">
        <v>3</v>
      </c>
      <c r="HP412" t="s">
        <v>3</v>
      </c>
      <c r="HQ412" t="s">
        <v>3</v>
      </c>
      <c r="IK412">
        <v>0</v>
      </c>
    </row>
    <row r="413" spans="1:245" x14ac:dyDescent="0.2">
      <c r="A413">
        <v>17</v>
      </c>
      <c r="B413">
        <v>1</v>
      </c>
      <c r="D413">
        <f>ROW(EtalonRes!A550)</f>
        <v>550</v>
      </c>
      <c r="E413" t="s">
        <v>3</v>
      </c>
      <c r="F413" t="s">
        <v>378</v>
      </c>
      <c r="G413" t="s">
        <v>379</v>
      </c>
      <c r="H413" t="s">
        <v>369</v>
      </c>
      <c r="I413">
        <v>6</v>
      </c>
      <c r="J413">
        <v>0</v>
      </c>
      <c r="K413">
        <v>6</v>
      </c>
      <c r="O413">
        <f t="shared" si="367"/>
        <v>8844.2999999999993</v>
      </c>
      <c r="P413">
        <f t="shared" si="368"/>
        <v>5.58</v>
      </c>
      <c r="Q413">
        <f t="shared" si="369"/>
        <v>0</v>
      </c>
      <c r="R413">
        <f t="shared" si="370"/>
        <v>0</v>
      </c>
      <c r="S413">
        <f t="shared" si="371"/>
        <v>8838.7199999999993</v>
      </c>
      <c r="T413">
        <f t="shared" si="372"/>
        <v>0</v>
      </c>
      <c r="U413">
        <f t="shared" si="373"/>
        <v>13.319999999999999</v>
      </c>
      <c r="V413">
        <f t="shared" si="374"/>
        <v>0</v>
      </c>
      <c r="W413">
        <f t="shared" si="375"/>
        <v>0</v>
      </c>
      <c r="X413">
        <f t="shared" si="376"/>
        <v>6187.1</v>
      </c>
      <c r="Y413">
        <f t="shared" si="377"/>
        <v>883.87</v>
      </c>
      <c r="AA413">
        <v>-1</v>
      </c>
      <c r="AB413">
        <f t="shared" si="378"/>
        <v>1474.05</v>
      </c>
      <c r="AC413">
        <f>ROUND(((ES413*3)),6)</f>
        <v>0.93</v>
      </c>
      <c r="AD413">
        <f>ROUND(((((ET413*3))-((EU413*3)))+AE413),6)</f>
        <v>0</v>
      </c>
      <c r="AE413">
        <f>ROUND(((EU413*3)),6)</f>
        <v>0</v>
      </c>
      <c r="AF413">
        <f>ROUND(((EV413*3)),6)</f>
        <v>1473.12</v>
      </c>
      <c r="AG413">
        <f t="shared" si="379"/>
        <v>0</v>
      </c>
      <c r="AH413">
        <f>((EW413*3))</f>
        <v>2.2199999999999998</v>
      </c>
      <c r="AI413">
        <f>((EX413*3))</f>
        <v>0</v>
      </c>
      <c r="AJ413">
        <f t="shared" si="380"/>
        <v>0</v>
      </c>
      <c r="AK413">
        <v>491.35</v>
      </c>
      <c r="AL413">
        <v>0.31</v>
      </c>
      <c r="AM413">
        <v>0</v>
      </c>
      <c r="AN413">
        <v>0</v>
      </c>
      <c r="AO413">
        <v>491.04</v>
      </c>
      <c r="AP413">
        <v>0</v>
      </c>
      <c r="AQ413">
        <v>0.74</v>
      </c>
      <c r="AR413">
        <v>0</v>
      </c>
      <c r="AS413">
        <v>0</v>
      </c>
      <c r="AT413">
        <v>70</v>
      </c>
      <c r="AU413">
        <v>10</v>
      </c>
      <c r="AV413">
        <v>1</v>
      </c>
      <c r="AW413">
        <v>1</v>
      </c>
      <c r="AZ413">
        <v>1</v>
      </c>
      <c r="BA413">
        <v>1</v>
      </c>
      <c r="BB413">
        <v>1</v>
      </c>
      <c r="BC413">
        <v>1</v>
      </c>
      <c r="BD413" t="s">
        <v>3</v>
      </c>
      <c r="BE413" t="s">
        <v>3</v>
      </c>
      <c r="BF413" t="s">
        <v>3</v>
      </c>
      <c r="BG413" t="s">
        <v>3</v>
      </c>
      <c r="BH413">
        <v>0</v>
      </c>
      <c r="BI413">
        <v>4</v>
      </c>
      <c r="BJ413" t="s">
        <v>380</v>
      </c>
      <c r="BM413">
        <v>0</v>
      </c>
      <c r="BN413">
        <v>0</v>
      </c>
      <c r="BO413" t="s">
        <v>3</v>
      </c>
      <c r="BP413">
        <v>0</v>
      </c>
      <c r="BQ413">
        <v>1</v>
      </c>
      <c r="BR413">
        <v>0</v>
      </c>
      <c r="BS413">
        <v>1</v>
      </c>
      <c r="BT413">
        <v>1</v>
      </c>
      <c r="BU413">
        <v>1</v>
      </c>
      <c r="BV413">
        <v>1</v>
      </c>
      <c r="BW413">
        <v>1</v>
      </c>
      <c r="BX413">
        <v>1</v>
      </c>
      <c r="BY413" t="s">
        <v>3</v>
      </c>
      <c r="BZ413">
        <v>70</v>
      </c>
      <c r="CA413">
        <v>10</v>
      </c>
      <c r="CB413" t="s">
        <v>3</v>
      </c>
      <c r="CE413">
        <v>0</v>
      </c>
      <c r="CF413">
        <v>0</v>
      </c>
      <c r="CG413">
        <v>0</v>
      </c>
      <c r="CM413">
        <v>0</v>
      </c>
      <c r="CN413" t="s">
        <v>3</v>
      </c>
      <c r="CO413">
        <v>0</v>
      </c>
      <c r="CP413">
        <f t="shared" si="381"/>
        <v>8844.2999999999993</v>
      </c>
      <c r="CQ413">
        <f t="shared" si="382"/>
        <v>0.93</v>
      </c>
      <c r="CR413">
        <f>(((((ET413*3))*BB413-((EU413*3))*BS413)+AE413*BS413)*AV413)</f>
        <v>0</v>
      </c>
      <c r="CS413">
        <f t="shared" si="383"/>
        <v>0</v>
      </c>
      <c r="CT413">
        <f t="shared" si="384"/>
        <v>1473.12</v>
      </c>
      <c r="CU413">
        <f t="shared" si="385"/>
        <v>0</v>
      </c>
      <c r="CV413">
        <f t="shared" si="386"/>
        <v>2.2199999999999998</v>
      </c>
      <c r="CW413">
        <f t="shared" si="387"/>
        <v>0</v>
      </c>
      <c r="CX413">
        <f t="shared" si="388"/>
        <v>0</v>
      </c>
      <c r="CY413">
        <f t="shared" si="389"/>
        <v>6187.1039999999994</v>
      </c>
      <c r="CZ413">
        <f t="shared" si="390"/>
        <v>883.87199999999996</v>
      </c>
      <c r="DC413" t="s">
        <v>3</v>
      </c>
      <c r="DD413" t="s">
        <v>28</v>
      </c>
      <c r="DE413" t="s">
        <v>28</v>
      </c>
      <c r="DF413" t="s">
        <v>28</v>
      </c>
      <c r="DG413" t="s">
        <v>28</v>
      </c>
      <c r="DH413" t="s">
        <v>3</v>
      </c>
      <c r="DI413" t="s">
        <v>28</v>
      </c>
      <c r="DJ413" t="s">
        <v>28</v>
      </c>
      <c r="DK413" t="s">
        <v>3</v>
      </c>
      <c r="DL413" t="s">
        <v>3</v>
      </c>
      <c r="DM413" t="s">
        <v>3</v>
      </c>
      <c r="DN413">
        <v>0</v>
      </c>
      <c r="DO413">
        <v>0</v>
      </c>
      <c r="DP413">
        <v>1</v>
      </c>
      <c r="DQ413">
        <v>1</v>
      </c>
      <c r="DU413">
        <v>1013</v>
      </c>
      <c r="DV413" t="s">
        <v>369</v>
      </c>
      <c r="DW413" t="s">
        <v>369</v>
      </c>
      <c r="DX413">
        <v>1</v>
      </c>
      <c r="DZ413" t="s">
        <v>3</v>
      </c>
      <c r="EA413" t="s">
        <v>3</v>
      </c>
      <c r="EB413" t="s">
        <v>3</v>
      </c>
      <c r="EC413" t="s">
        <v>3</v>
      </c>
      <c r="EE413">
        <v>1441815344</v>
      </c>
      <c r="EF413">
        <v>1</v>
      </c>
      <c r="EG413" t="s">
        <v>21</v>
      </c>
      <c r="EH413">
        <v>0</v>
      </c>
      <c r="EI413" t="s">
        <v>3</v>
      </c>
      <c r="EJ413">
        <v>4</v>
      </c>
      <c r="EK413">
        <v>0</v>
      </c>
      <c r="EL413" t="s">
        <v>22</v>
      </c>
      <c r="EM413" t="s">
        <v>23</v>
      </c>
      <c r="EO413" t="s">
        <v>3</v>
      </c>
      <c r="EQ413">
        <v>1024</v>
      </c>
      <c r="ER413">
        <v>491.35</v>
      </c>
      <c r="ES413">
        <v>0.31</v>
      </c>
      <c r="ET413">
        <v>0</v>
      </c>
      <c r="EU413">
        <v>0</v>
      </c>
      <c r="EV413">
        <v>491.04</v>
      </c>
      <c r="EW413">
        <v>0.74</v>
      </c>
      <c r="EX413">
        <v>0</v>
      </c>
      <c r="EY413">
        <v>0</v>
      </c>
      <c r="FQ413">
        <v>0</v>
      </c>
      <c r="FR413">
        <f t="shared" si="391"/>
        <v>0</v>
      </c>
      <c r="FS413">
        <v>0</v>
      </c>
      <c r="FX413">
        <v>70</v>
      </c>
      <c r="FY413">
        <v>10</v>
      </c>
      <c r="GA413" t="s">
        <v>3</v>
      </c>
      <c r="GD413">
        <v>0</v>
      </c>
      <c r="GF413">
        <v>1972185064</v>
      </c>
      <c r="GG413">
        <v>2</v>
      </c>
      <c r="GH413">
        <v>1</v>
      </c>
      <c r="GI413">
        <v>-2</v>
      </c>
      <c r="GJ413">
        <v>0</v>
      </c>
      <c r="GK413">
        <f>ROUND(R413*(R12)/100,2)</f>
        <v>0</v>
      </c>
      <c r="GL413">
        <f t="shared" si="392"/>
        <v>0</v>
      </c>
      <c r="GM413">
        <f t="shared" si="393"/>
        <v>15915.27</v>
      </c>
      <c r="GN413">
        <f t="shared" si="394"/>
        <v>0</v>
      </c>
      <c r="GO413">
        <f t="shared" si="395"/>
        <v>0</v>
      </c>
      <c r="GP413">
        <f t="shared" si="396"/>
        <v>15915.27</v>
      </c>
      <c r="GR413">
        <v>0</v>
      </c>
      <c r="GS413">
        <v>3</v>
      </c>
      <c r="GT413">
        <v>0</v>
      </c>
      <c r="GU413" t="s">
        <v>3</v>
      </c>
      <c r="GV413">
        <f t="shared" si="397"/>
        <v>0</v>
      </c>
      <c r="GW413">
        <v>1</v>
      </c>
      <c r="GX413">
        <f t="shared" si="398"/>
        <v>0</v>
      </c>
      <c r="HA413">
        <v>0</v>
      </c>
      <c r="HB413">
        <v>0</v>
      </c>
      <c r="HC413">
        <f t="shared" si="399"/>
        <v>0</v>
      </c>
      <c r="HE413" t="s">
        <v>3</v>
      </c>
      <c r="HF413" t="s">
        <v>3</v>
      </c>
      <c r="HM413" t="s">
        <v>3</v>
      </c>
      <c r="HN413" t="s">
        <v>3</v>
      </c>
      <c r="HO413" t="s">
        <v>3</v>
      </c>
      <c r="HP413" t="s">
        <v>3</v>
      </c>
      <c r="HQ413" t="s">
        <v>3</v>
      </c>
      <c r="IK413">
        <v>0</v>
      </c>
    </row>
    <row r="414" spans="1:245" x14ac:dyDescent="0.2">
      <c r="A414">
        <v>17</v>
      </c>
      <c r="B414">
        <v>1</v>
      </c>
      <c r="C414">
        <f>ROW(SmtRes!A343)</f>
        <v>343</v>
      </c>
      <c r="D414">
        <f>ROW(EtalonRes!A551)</f>
        <v>551</v>
      </c>
      <c r="E414" t="s">
        <v>3</v>
      </c>
      <c r="F414" t="s">
        <v>383</v>
      </c>
      <c r="G414" t="s">
        <v>384</v>
      </c>
      <c r="H414" t="s">
        <v>369</v>
      </c>
      <c r="I414">
        <v>3</v>
      </c>
      <c r="J414">
        <v>0</v>
      </c>
      <c r="K414">
        <v>3</v>
      </c>
      <c r="O414">
        <f t="shared" si="367"/>
        <v>80125.919999999998</v>
      </c>
      <c r="P414">
        <f t="shared" si="368"/>
        <v>0</v>
      </c>
      <c r="Q414">
        <f t="shared" si="369"/>
        <v>0</v>
      </c>
      <c r="R414">
        <f t="shared" si="370"/>
        <v>0</v>
      </c>
      <c r="S414">
        <f t="shared" si="371"/>
        <v>80125.919999999998</v>
      </c>
      <c r="T414">
        <f t="shared" si="372"/>
        <v>0</v>
      </c>
      <c r="U414">
        <f t="shared" si="373"/>
        <v>126</v>
      </c>
      <c r="V414">
        <f t="shared" si="374"/>
        <v>0</v>
      </c>
      <c r="W414">
        <f t="shared" si="375"/>
        <v>0</v>
      </c>
      <c r="X414">
        <f t="shared" si="376"/>
        <v>56088.14</v>
      </c>
      <c r="Y414">
        <f t="shared" si="377"/>
        <v>8012.59</v>
      </c>
      <c r="AA414">
        <v>-1</v>
      </c>
      <c r="AB414">
        <f t="shared" si="378"/>
        <v>26708.639999999999</v>
      </c>
      <c r="AC414">
        <f>ROUND((ES414),6)</f>
        <v>0</v>
      </c>
      <c r="AD414">
        <f>ROUND((((ET414)-(EU414))+AE414),6)</f>
        <v>0</v>
      </c>
      <c r="AE414">
        <f>ROUND((EU414),6)</f>
        <v>0</v>
      </c>
      <c r="AF414">
        <f>ROUND((EV414),6)</f>
        <v>26708.639999999999</v>
      </c>
      <c r="AG414">
        <f t="shared" si="379"/>
        <v>0</v>
      </c>
      <c r="AH414">
        <f>(EW414)</f>
        <v>42</v>
      </c>
      <c r="AI414">
        <f>(EX414)</f>
        <v>0</v>
      </c>
      <c r="AJ414">
        <f t="shared" si="380"/>
        <v>0</v>
      </c>
      <c r="AK414">
        <v>26708.639999999999</v>
      </c>
      <c r="AL414">
        <v>0</v>
      </c>
      <c r="AM414">
        <v>0</v>
      </c>
      <c r="AN414">
        <v>0</v>
      </c>
      <c r="AO414">
        <v>26708.639999999999</v>
      </c>
      <c r="AP414">
        <v>0</v>
      </c>
      <c r="AQ414">
        <v>42</v>
      </c>
      <c r="AR414">
        <v>0</v>
      </c>
      <c r="AS414">
        <v>0</v>
      </c>
      <c r="AT414">
        <v>70</v>
      </c>
      <c r="AU414">
        <v>10</v>
      </c>
      <c r="AV414">
        <v>1</v>
      </c>
      <c r="AW414">
        <v>1</v>
      </c>
      <c r="AZ414">
        <v>1</v>
      </c>
      <c r="BA414">
        <v>1</v>
      </c>
      <c r="BB414">
        <v>1</v>
      </c>
      <c r="BC414">
        <v>1</v>
      </c>
      <c r="BD414" t="s">
        <v>3</v>
      </c>
      <c r="BE414" t="s">
        <v>3</v>
      </c>
      <c r="BF414" t="s">
        <v>3</v>
      </c>
      <c r="BG414" t="s">
        <v>3</v>
      </c>
      <c r="BH414">
        <v>0</v>
      </c>
      <c r="BI414">
        <v>4</v>
      </c>
      <c r="BJ414" t="s">
        <v>385</v>
      </c>
      <c r="BM414">
        <v>0</v>
      </c>
      <c r="BN414">
        <v>0</v>
      </c>
      <c r="BO414" t="s">
        <v>3</v>
      </c>
      <c r="BP414">
        <v>0</v>
      </c>
      <c r="BQ414">
        <v>1</v>
      </c>
      <c r="BR414">
        <v>0</v>
      </c>
      <c r="BS414">
        <v>1</v>
      </c>
      <c r="BT414">
        <v>1</v>
      </c>
      <c r="BU414">
        <v>1</v>
      </c>
      <c r="BV414">
        <v>1</v>
      </c>
      <c r="BW414">
        <v>1</v>
      </c>
      <c r="BX414">
        <v>1</v>
      </c>
      <c r="BY414" t="s">
        <v>3</v>
      </c>
      <c r="BZ414">
        <v>70</v>
      </c>
      <c r="CA414">
        <v>10</v>
      </c>
      <c r="CB414" t="s">
        <v>3</v>
      </c>
      <c r="CE414">
        <v>0</v>
      </c>
      <c r="CF414">
        <v>0</v>
      </c>
      <c r="CG414">
        <v>0</v>
      </c>
      <c r="CM414">
        <v>0</v>
      </c>
      <c r="CN414" t="s">
        <v>3</v>
      </c>
      <c r="CO414">
        <v>0</v>
      </c>
      <c r="CP414">
        <f t="shared" si="381"/>
        <v>80125.919999999998</v>
      </c>
      <c r="CQ414">
        <f t="shared" si="382"/>
        <v>0</v>
      </c>
      <c r="CR414">
        <f>((((ET414)*BB414-(EU414)*BS414)+AE414*BS414)*AV414)</f>
        <v>0</v>
      </c>
      <c r="CS414">
        <f t="shared" si="383"/>
        <v>0</v>
      </c>
      <c r="CT414">
        <f t="shared" si="384"/>
        <v>26708.639999999999</v>
      </c>
      <c r="CU414">
        <f t="shared" si="385"/>
        <v>0</v>
      </c>
      <c r="CV414">
        <f t="shared" si="386"/>
        <v>42</v>
      </c>
      <c r="CW414">
        <f t="shared" si="387"/>
        <v>0</v>
      </c>
      <c r="CX414">
        <f t="shared" si="388"/>
        <v>0</v>
      </c>
      <c r="CY414">
        <f t="shared" si="389"/>
        <v>56088.143999999993</v>
      </c>
      <c r="CZ414">
        <f t="shared" si="390"/>
        <v>8012.5919999999996</v>
      </c>
      <c r="DC414" t="s">
        <v>3</v>
      </c>
      <c r="DD414" t="s">
        <v>3</v>
      </c>
      <c r="DE414" t="s">
        <v>3</v>
      </c>
      <c r="DF414" t="s">
        <v>3</v>
      </c>
      <c r="DG414" t="s">
        <v>3</v>
      </c>
      <c r="DH414" t="s">
        <v>3</v>
      </c>
      <c r="DI414" t="s">
        <v>3</v>
      </c>
      <c r="DJ414" t="s">
        <v>3</v>
      </c>
      <c r="DK414" t="s">
        <v>3</v>
      </c>
      <c r="DL414" t="s">
        <v>3</v>
      </c>
      <c r="DM414" t="s">
        <v>3</v>
      </c>
      <c r="DN414">
        <v>0</v>
      </c>
      <c r="DO414">
        <v>0</v>
      </c>
      <c r="DP414">
        <v>1</v>
      </c>
      <c r="DQ414">
        <v>1</v>
      </c>
      <c r="DU414">
        <v>1013</v>
      </c>
      <c r="DV414" t="s">
        <v>369</v>
      </c>
      <c r="DW414" t="s">
        <v>369</v>
      </c>
      <c r="DX414">
        <v>1</v>
      </c>
      <c r="DZ414" t="s">
        <v>3</v>
      </c>
      <c r="EA414" t="s">
        <v>3</v>
      </c>
      <c r="EB414" t="s">
        <v>3</v>
      </c>
      <c r="EC414" t="s">
        <v>3</v>
      </c>
      <c r="EE414">
        <v>1441815344</v>
      </c>
      <c r="EF414">
        <v>1</v>
      </c>
      <c r="EG414" t="s">
        <v>21</v>
      </c>
      <c r="EH414">
        <v>0</v>
      </c>
      <c r="EI414" t="s">
        <v>3</v>
      </c>
      <c r="EJ414">
        <v>4</v>
      </c>
      <c r="EK414">
        <v>0</v>
      </c>
      <c r="EL414" t="s">
        <v>22</v>
      </c>
      <c r="EM414" t="s">
        <v>23</v>
      </c>
      <c r="EO414" t="s">
        <v>3</v>
      </c>
      <c r="EQ414">
        <v>1311744</v>
      </c>
      <c r="ER414">
        <v>26708.639999999999</v>
      </c>
      <c r="ES414">
        <v>0</v>
      </c>
      <c r="ET414">
        <v>0</v>
      </c>
      <c r="EU414">
        <v>0</v>
      </c>
      <c r="EV414">
        <v>26708.639999999999</v>
      </c>
      <c r="EW414">
        <v>42</v>
      </c>
      <c r="EX414">
        <v>0</v>
      </c>
      <c r="EY414">
        <v>0</v>
      </c>
      <c r="FQ414">
        <v>0</v>
      </c>
      <c r="FR414">
        <f t="shared" si="391"/>
        <v>0</v>
      </c>
      <c r="FS414">
        <v>0</v>
      </c>
      <c r="FX414">
        <v>70</v>
      </c>
      <c r="FY414">
        <v>10</v>
      </c>
      <c r="GA414" t="s">
        <v>3</v>
      </c>
      <c r="GD414">
        <v>0</v>
      </c>
      <c r="GF414">
        <v>1693337604</v>
      </c>
      <c r="GG414">
        <v>2</v>
      </c>
      <c r="GH414">
        <v>1</v>
      </c>
      <c r="GI414">
        <v>-2</v>
      </c>
      <c r="GJ414">
        <v>0</v>
      </c>
      <c r="GK414">
        <f>ROUND(R414*(R12)/100,2)</f>
        <v>0</v>
      </c>
      <c r="GL414">
        <f t="shared" si="392"/>
        <v>0</v>
      </c>
      <c r="GM414">
        <f t="shared" si="393"/>
        <v>144226.65</v>
      </c>
      <c r="GN414">
        <f t="shared" si="394"/>
        <v>0</v>
      </c>
      <c r="GO414">
        <f t="shared" si="395"/>
        <v>0</v>
      </c>
      <c r="GP414">
        <f t="shared" si="396"/>
        <v>144226.65</v>
      </c>
      <c r="GR414">
        <v>0</v>
      </c>
      <c r="GS414">
        <v>3</v>
      </c>
      <c r="GT414">
        <v>0</v>
      </c>
      <c r="GU414" t="s">
        <v>3</v>
      </c>
      <c r="GV414">
        <f t="shared" si="397"/>
        <v>0</v>
      </c>
      <c r="GW414">
        <v>1</v>
      </c>
      <c r="GX414">
        <f t="shared" si="398"/>
        <v>0</v>
      </c>
      <c r="HA414">
        <v>0</v>
      </c>
      <c r="HB414">
        <v>0</v>
      </c>
      <c r="HC414">
        <f t="shared" si="399"/>
        <v>0</v>
      </c>
      <c r="HE414" t="s">
        <v>3</v>
      </c>
      <c r="HF414" t="s">
        <v>3</v>
      </c>
      <c r="HM414" t="s">
        <v>3</v>
      </c>
      <c r="HN414" t="s">
        <v>3</v>
      </c>
      <c r="HO414" t="s">
        <v>3</v>
      </c>
      <c r="HP414" t="s">
        <v>3</v>
      </c>
      <c r="HQ414" t="s">
        <v>3</v>
      </c>
      <c r="IK414">
        <v>0</v>
      </c>
    </row>
    <row r="415" spans="1:245" x14ac:dyDescent="0.2">
      <c r="A415">
        <v>17</v>
      </c>
      <c r="B415">
        <v>1</v>
      </c>
      <c r="D415">
        <f>ROW(EtalonRes!A555)</f>
        <v>555</v>
      </c>
      <c r="E415" t="s">
        <v>3</v>
      </c>
      <c r="F415" t="s">
        <v>386</v>
      </c>
      <c r="G415" t="s">
        <v>387</v>
      </c>
      <c r="H415" t="s">
        <v>369</v>
      </c>
      <c r="I415">
        <v>2</v>
      </c>
      <c r="J415">
        <v>0</v>
      </c>
      <c r="K415">
        <v>2</v>
      </c>
      <c r="O415">
        <f t="shared" si="367"/>
        <v>82845.740000000005</v>
      </c>
      <c r="P415">
        <f t="shared" si="368"/>
        <v>1271.32</v>
      </c>
      <c r="Q415">
        <f t="shared" si="369"/>
        <v>0</v>
      </c>
      <c r="R415">
        <f t="shared" si="370"/>
        <v>0</v>
      </c>
      <c r="S415">
        <f t="shared" si="371"/>
        <v>81574.42</v>
      </c>
      <c r="T415">
        <f t="shared" si="372"/>
        <v>0</v>
      </c>
      <c r="U415">
        <f t="shared" si="373"/>
        <v>106</v>
      </c>
      <c r="V415">
        <f t="shared" si="374"/>
        <v>0</v>
      </c>
      <c r="W415">
        <f t="shared" si="375"/>
        <v>0</v>
      </c>
      <c r="X415">
        <f t="shared" si="376"/>
        <v>57102.09</v>
      </c>
      <c r="Y415">
        <f t="shared" si="377"/>
        <v>8157.44</v>
      </c>
      <c r="AA415">
        <v>-1</v>
      </c>
      <c r="AB415">
        <f t="shared" si="378"/>
        <v>41422.870000000003</v>
      </c>
      <c r="AC415">
        <f>ROUND((ES415),6)</f>
        <v>635.66</v>
      </c>
      <c r="AD415">
        <f>ROUND((((ET415)-(EU415))+AE415),6)</f>
        <v>0</v>
      </c>
      <c r="AE415">
        <f>ROUND((EU415),6)</f>
        <v>0</v>
      </c>
      <c r="AF415">
        <f>ROUND((EV415),6)</f>
        <v>40787.21</v>
      </c>
      <c r="AG415">
        <f t="shared" si="379"/>
        <v>0</v>
      </c>
      <c r="AH415">
        <f>(EW415)</f>
        <v>53</v>
      </c>
      <c r="AI415">
        <f>(EX415)</f>
        <v>0</v>
      </c>
      <c r="AJ415">
        <f t="shared" si="380"/>
        <v>0</v>
      </c>
      <c r="AK415">
        <v>41422.870000000003</v>
      </c>
      <c r="AL415">
        <v>635.66</v>
      </c>
      <c r="AM415">
        <v>0</v>
      </c>
      <c r="AN415">
        <v>0</v>
      </c>
      <c r="AO415">
        <v>40787.21</v>
      </c>
      <c r="AP415">
        <v>0</v>
      </c>
      <c r="AQ415">
        <v>53</v>
      </c>
      <c r="AR415">
        <v>0</v>
      </c>
      <c r="AS415">
        <v>0</v>
      </c>
      <c r="AT415">
        <v>70</v>
      </c>
      <c r="AU415">
        <v>10</v>
      </c>
      <c r="AV415">
        <v>1</v>
      </c>
      <c r="AW415">
        <v>1</v>
      </c>
      <c r="AZ415">
        <v>1</v>
      </c>
      <c r="BA415">
        <v>1</v>
      </c>
      <c r="BB415">
        <v>1</v>
      </c>
      <c r="BC415">
        <v>1</v>
      </c>
      <c r="BD415" t="s">
        <v>3</v>
      </c>
      <c r="BE415" t="s">
        <v>3</v>
      </c>
      <c r="BF415" t="s">
        <v>3</v>
      </c>
      <c r="BG415" t="s">
        <v>3</v>
      </c>
      <c r="BH415">
        <v>0</v>
      </c>
      <c r="BI415">
        <v>4</v>
      </c>
      <c r="BJ415" t="s">
        <v>388</v>
      </c>
      <c r="BM415">
        <v>0</v>
      </c>
      <c r="BN415">
        <v>0</v>
      </c>
      <c r="BO415" t="s">
        <v>3</v>
      </c>
      <c r="BP415">
        <v>0</v>
      </c>
      <c r="BQ415">
        <v>1</v>
      </c>
      <c r="BR415">
        <v>0</v>
      </c>
      <c r="BS415">
        <v>1</v>
      </c>
      <c r="BT415">
        <v>1</v>
      </c>
      <c r="BU415">
        <v>1</v>
      </c>
      <c r="BV415">
        <v>1</v>
      </c>
      <c r="BW415">
        <v>1</v>
      </c>
      <c r="BX415">
        <v>1</v>
      </c>
      <c r="BY415" t="s">
        <v>3</v>
      </c>
      <c r="BZ415">
        <v>70</v>
      </c>
      <c r="CA415">
        <v>10</v>
      </c>
      <c r="CB415" t="s">
        <v>3</v>
      </c>
      <c r="CE415">
        <v>0</v>
      </c>
      <c r="CF415">
        <v>0</v>
      </c>
      <c r="CG415">
        <v>0</v>
      </c>
      <c r="CM415">
        <v>0</v>
      </c>
      <c r="CN415" t="s">
        <v>3</v>
      </c>
      <c r="CO415">
        <v>0</v>
      </c>
      <c r="CP415">
        <f t="shared" si="381"/>
        <v>82845.740000000005</v>
      </c>
      <c r="CQ415">
        <f t="shared" si="382"/>
        <v>635.66</v>
      </c>
      <c r="CR415">
        <f>((((ET415)*BB415-(EU415)*BS415)+AE415*BS415)*AV415)</f>
        <v>0</v>
      </c>
      <c r="CS415">
        <f t="shared" si="383"/>
        <v>0</v>
      </c>
      <c r="CT415">
        <f t="shared" si="384"/>
        <v>40787.21</v>
      </c>
      <c r="CU415">
        <f t="shared" si="385"/>
        <v>0</v>
      </c>
      <c r="CV415">
        <f t="shared" si="386"/>
        <v>53</v>
      </c>
      <c r="CW415">
        <f t="shared" si="387"/>
        <v>0</v>
      </c>
      <c r="CX415">
        <f t="shared" si="388"/>
        <v>0</v>
      </c>
      <c r="CY415">
        <f t="shared" si="389"/>
        <v>57102.093999999997</v>
      </c>
      <c r="CZ415">
        <f t="shared" si="390"/>
        <v>8157.4419999999991</v>
      </c>
      <c r="DC415" t="s">
        <v>3</v>
      </c>
      <c r="DD415" t="s">
        <v>3</v>
      </c>
      <c r="DE415" t="s">
        <v>3</v>
      </c>
      <c r="DF415" t="s">
        <v>3</v>
      </c>
      <c r="DG415" t="s">
        <v>3</v>
      </c>
      <c r="DH415" t="s">
        <v>3</v>
      </c>
      <c r="DI415" t="s">
        <v>3</v>
      </c>
      <c r="DJ415" t="s">
        <v>3</v>
      </c>
      <c r="DK415" t="s">
        <v>3</v>
      </c>
      <c r="DL415" t="s">
        <v>3</v>
      </c>
      <c r="DM415" t="s">
        <v>3</v>
      </c>
      <c r="DN415">
        <v>0</v>
      </c>
      <c r="DO415">
        <v>0</v>
      </c>
      <c r="DP415">
        <v>1</v>
      </c>
      <c r="DQ415">
        <v>1</v>
      </c>
      <c r="DU415">
        <v>1013</v>
      </c>
      <c r="DV415" t="s">
        <v>369</v>
      </c>
      <c r="DW415" t="s">
        <v>369</v>
      </c>
      <c r="DX415">
        <v>1</v>
      </c>
      <c r="DZ415" t="s">
        <v>3</v>
      </c>
      <c r="EA415" t="s">
        <v>3</v>
      </c>
      <c r="EB415" t="s">
        <v>3</v>
      </c>
      <c r="EC415" t="s">
        <v>3</v>
      </c>
      <c r="EE415">
        <v>1441815344</v>
      </c>
      <c r="EF415">
        <v>1</v>
      </c>
      <c r="EG415" t="s">
        <v>21</v>
      </c>
      <c r="EH415">
        <v>0</v>
      </c>
      <c r="EI415" t="s">
        <v>3</v>
      </c>
      <c r="EJ415">
        <v>4</v>
      </c>
      <c r="EK415">
        <v>0</v>
      </c>
      <c r="EL415" t="s">
        <v>22</v>
      </c>
      <c r="EM415" t="s">
        <v>23</v>
      </c>
      <c r="EO415" t="s">
        <v>3</v>
      </c>
      <c r="EQ415">
        <v>1024</v>
      </c>
      <c r="ER415">
        <v>41422.870000000003</v>
      </c>
      <c r="ES415">
        <v>635.66</v>
      </c>
      <c r="ET415">
        <v>0</v>
      </c>
      <c r="EU415">
        <v>0</v>
      </c>
      <c r="EV415">
        <v>40787.21</v>
      </c>
      <c r="EW415">
        <v>53</v>
      </c>
      <c r="EX415">
        <v>0</v>
      </c>
      <c r="EY415">
        <v>0</v>
      </c>
      <c r="FQ415">
        <v>0</v>
      </c>
      <c r="FR415">
        <f t="shared" si="391"/>
        <v>0</v>
      </c>
      <c r="FS415">
        <v>0</v>
      </c>
      <c r="FX415">
        <v>70</v>
      </c>
      <c r="FY415">
        <v>10</v>
      </c>
      <c r="GA415" t="s">
        <v>3</v>
      </c>
      <c r="GD415">
        <v>0</v>
      </c>
      <c r="GF415">
        <v>1681371002</v>
      </c>
      <c r="GG415">
        <v>2</v>
      </c>
      <c r="GH415">
        <v>1</v>
      </c>
      <c r="GI415">
        <v>-2</v>
      </c>
      <c r="GJ415">
        <v>0</v>
      </c>
      <c r="GK415">
        <f>ROUND(R415*(R12)/100,2)</f>
        <v>0</v>
      </c>
      <c r="GL415">
        <f t="shared" si="392"/>
        <v>0</v>
      </c>
      <c r="GM415">
        <f t="shared" si="393"/>
        <v>148105.26999999999</v>
      </c>
      <c r="GN415">
        <f t="shared" si="394"/>
        <v>0</v>
      </c>
      <c r="GO415">
        <f t="shared" si="395"/>
        <v>0</v>
      </c>
      <c r="GP415">
        <f t="shared" si="396"/>
        <v>148105.26999999999</v>
      </c>
      <c r="GR415">
        <v>0</v>
      </c>
      <c r="GS415">
        <v>3</v>
      </c>
      <c r="GT415">
        <v>0</v>
      </c>
      <c r="GU415" t="s">
        <v>3</v>
      </c>
      <c r="GV415">
        <f t="shared" si="397"/>
        <v>0</v>
      </c>
      <c r="GW415">
        <v>1</v>
      </c>
      <c r="GX415">
        <f t="shared" si="398"/>
        <v>0</v>
      </c>
      <c r="HA415">
        <v>0</v>
      </c>
      <c r="HB415">
        <v>0</v>
      </c>
      <c r="HC415">
        <f t="shared" si="399"/>
        <v>0</v>
      </c>
      <c r="HE415" t="s">
        <v>3</v>
      </c>
      <c r="HF415" t="s">
        <v>3</v>
      </c>
      <c r="HM415" t="s">
        <v>3</v>
      </c>
      <c r="HN415" t="s">
        <v>3</v>
      </c>
      <c r="HO415" t="s">
        <v>3</v>
      </c>
      <c r="HP415" t="s">
        <v>3</v>
      </c>
      <c r="HQ415" t="s">
        <v>3</v>
      </c>
      <c r="IK415">
        <v>0</v>
      </c>
    </row>
    <row r="416" spans="1:245" x14ac:dyDescent="0.2">
      <c r="A416">
        <v>17</v>
      </c>
      <c r="B416">
        <v>1</v>
      </c>
      <c r="D416">
        <f>ROW(EtalonRes!A559)</f>
        <v>559</v>
      </c>
      <c r="E416" t="s">
        <v>3</v>
      </c>
      <c r="F416" t="s">
        <v>389</v>
      </c>
      <c r="G416" t="s">
        <v>390</v>
      </c>
      <c r="H416" t="s">
        <v>391</v>
      </c>
      <c r="I416">
        <v>2</v>
      </c>
      <c r="J416">
        <v>0</v>
      </c>
      <c r="K416">
        <v>2</v>
      </c>
      <c r="O416">
        <f t="shared" si="367"/>
        <v>36943.32</v>
      </c>
      <c r="P416">
        <f t="shared" si="368"/>
        <v>151.19999999999999</v>
      </c>
      <c r="Q416">
        <f t="shared" si="369"/>
        <v>5259</v>
      </c>
      <c r="R416">
        <f t="shared" si="370"/>
        <v>3272.04</v>
      </c>
      <c r="S416">
        <f t="shared" si="371"/>
        <v>31533.119999999999</v>
      </c>
      <c r="T416">
        <f t="shared" si="372"/>
        <v>0</v>
      </c>
      <c r="U416">
        <f t="shared" si="373"/>
        <v>47.519999999999996</v>
      </c>
      <c r="V416">
        <f t="shared" si="374"/>
        <v>0</v>
      </c>
      <c r="W416">
        <f t="shared" si="375"/>
        <v>0</v>
      </c>
      <c r="X416">
        <f t="shared" si="376"/>
        <v>22073.18</v>
      </c>
      <c r="Y416">
        <f t="shared" si="377"/>
        <v>3153.31</v>
      </c>
      <c r="AA416">
        <v>-1</v>
      </c>
      <c r="AB416">
        <f t="shared" si="378"/>
        <v>18471.66</v>
      </c>
      <c r="AC416">
        <f>ROUND(((ES416*6)),6)</f>
        <v>75.599999999999994</v>
      </c>
      <c r="AD416">
        <f>ROUND(((((ET416*6))-((EU416*6)))+AE416),6)</f>
        <v>2629.5</v>
      </c>
      <c r="AE416">
        <f>ROUND(((EU416*6)),6)</f>
        <v>1636.02</v>
      </c>
      <c r="AF416">
        <f>ROUND(((EV416*6)),6)</f>
        <v>15766.56</v>
      </c>
      <c r="AG416">
        <f t="shared" si="379"/>
        <v>0</v>
      </c>
      <c r="AH416">
        <f>((EW416*6))</f>
        <v>23.759999999999998</v>
      </c>
      <c r="AI416">
        <f>((EX416*6))</f>
        <v>0</v>
      </c>
      <c r="AJ416">
        <f t="shared" si="380"/>
        <v>0</v>
      </c>
      <c r="AK416">
        <v>3078.61</v>
      </c>
      <c r="AL416">
        <v>12.6</v>
      </c>
      <c r="AM416">
        <v>438.25</v>
      </c>
      <c r="AN416">
        <v>272.67</v>
      </c>
      <c r="AO416">
        <v>2627.76</v>
      </c>
      <c r="AP416">
        <v>0</v>
      </c>
      <c r="AQ416">
        <v>3.96</v>
      </c>
      <c r="AR416">
        <v>0</v>
      </c>
      <c r="AS416">
        <v>0</v>
      </c>
      <c r="AT416">
        <v>70</v>
      </c>
      <c r="AU416">
        <v>10</v>
      </c>
      <c r="AV416">
        <v>1</v>
      </c>
      <c r="AW416">
        <v>1</v>
      </c>
      <c r="AZ416">
        <v>1</v>
      </c>
      <c r="BA416">
        <v>1</v>
      </c>
      <c r="BB416">
        <v>1</v>
      </c>
      <c r="BC416">
        <v>1</v>
      </c>
      <c r="BD416" t="s">
        <v>3</v>
      </c>
      <c r="BE416" t="s">
        <v>3</v>
      </c>
      <c r="BF416" t="s">
        <v>3</v>
      </c>
      <c r="BG416" t="s">
        <v>3</v>
      </c>
      <c r="BH416">
        <v>0</v>
      </c>
      <c r="BI416">
        <v>4</v>
      </c>
      <c r="BJ416" t="s">
        <v>392</v>
      </c>
      <c r="BM416">
        <v>0</v>
      </c>
      <c r="BN416">
        <v>0</v>
      </c>
      <c r="BO416" t="s">
        <v>3</v>
      </c>
      <c r="BP416">
        <v>0</v>
      </c>
      <c r="BQ416">
        <v>1</v>
      </c>
      <c r="BR416">
        <v>0</v>
      </c>
      <c r="BS416">
        <v>1</v>
      </c>
      <c r="BT416">
        <v>1</v>
      </c>
      <c r="BU416">
        <v>1</v>
      </c>
      <c r="BV416">
        <v>1</v>
      </c>
      <c r="BW416">
        <v>1</v>
      </c>
      <c r="BX416">
        <v>1</v>
      </c>
      <c r="BY416" t="s">
        <v>3</v>
      </c>
      <c r="BZ416">
        <v>70</v>
      </c>
      <c r="CA416">
        <v>10</v>
      </c>
      <c r="CB416" t="s">
        <v>3</v>
      </c>
      <c r="CE416">
        <v>0</v>
      </c>
      <c r="CF416">
        <v>0</v>
      </c>
      <c r="CG416">
        <v>0</v>
      </c>
      <c r="CM416">
        <v>0</v>
      </c>
      <c r="CN416" t="s">
        <v>3</v>
      </c>
      <c r="CO416">
        <v>0</v>
      </c>
      <c r="CP416">
        <f t="shared" si="381"/>
        <v>36943.32</v>
      </c>
      <c r="CQ416">
        <f t="shared" si="382"/>
        <v>75.599999999999994</v>
      </c>
      <c r="CR416">
        <f>(((((ET416*6))*BB416-((EU416*6))*BS416)+AE416*BS416)*AV416)</f>
        <v>2629.5</v>
      </c>
      <c r="CS416">
        <f t="shared" si="383"/>
        <v>1636.02</v>
      </c>
      <c r="CT416">
        <f t="shared" si="384"/>
        <v>15766.56</v>
      </c>
      <c r="CU416">
        <f t="shared" si="385"/>
        <v>0</v>
      </c>
      <c r="CV416">
        <f t="shared" si="386"/>
        <v>23.759999999999998</v>
      </c>
      <c r="CW416">
        <f t="shared" si="387"/>
        <v>0</v>
      </c>
      <c r="CX416">
        <f t="shared" si="388"/>
        <v>0</v>
      </c>
      <c r="CY416">
        <f t="shared" si="389"/>
        <v>22073.183999999997</v>
      </c>
      <c r="CZ416">
        <f t="shared" si="390"/>
        <v>3153.3119999999999</v>
      </c>
      <c r="DC416" t="s">
        <v>3</v>
      </c>
      <c r="DD416" t="s">
        <v>393</v>
      </c>
      <c r="DE416" t="s">
        <v>393</v>
      </c>
      <c r="DF416" t="s">
        <v>393</v>
      </c>
      <c r="DG416" t="s">
        <v>393</v>
      </c>
      <c r="DH416" t="s">
        <v>3</v>
      </c>
      <c r="DI416" t="s">
        <v>393</v>
      </c>
      <c r="DJ416" t="s">
        <v>393</v>
      </c>
      <c r="DK416" t="s">
        <v>3</v>
      </c>
      <c r="DL416" t="s">
        <v>3</v>
      </c>
      <c r="DM416" t="s">
        <v>3</v>
      </c>
      <c r="DN416">
        <v>0</v>
      </c>
      <c r="DO416">
        <v>0</v>
      </c>
      <c r="DP416">
        <v>1</v>
      </c>
      <c r="DQ416">
        <v>1</v>
      </c>
      <c r="DU416">
        <v>1013</v>
      </c>
      <c r="DV416" t="s">
        <v>391</v>
      </c>
      <c r="DW416" t="s">
        <v>391</v>
      </c>
      <c r="DX416">
        <v>1</v>
      </c>
      <c r="DZ416" t="s">
        <v>3</v>
      </c>
      <c r="EA416" t="s">
        <v>3</v>
      </c>
      <c r="EB416" t="s">
        <v>3</v>
      </c>
      <c r="EC416" t="s">
        <v>3</v>
      </c>
      <c r="EE416">
        <v>1441815344</v>
      </c>
      <c r="EF416">
        <v>1</v>
      </c>
      <c r="EG416" t="s">
        <v>21</v>
      </c>
      <c r="EH416">
        <v>0</v>
      </c>
      <c r="EI416" t="s">
        <v>3</v>
      </c>
      <c r="EJ416">
        <v>4</v>
      </c>
      <c r="EK416">
        <v>0</v>
      </c>
      <c r="EL416" t="s">
        <v>22</v>
      </c>
      <c r="EM416" t="s">
        <v>23</v>
      </c>
      <c r="EO416" t="s">
        <v>3</v>
      </c>
      <c r="EQ416">
        <v>1024</v>
      </c>
      <c r="ER416">
        <v>3078.61</v>
      </c>
      <c r="ES416">
        <v>12.6</v>
      </c>
      <c r="ET416">
        <v>438.25</v>
      </c>
      <c r="EU416">
        <v>272.67</v>
      </c>
      <c r="EV416">
        <v>2627.76</v>
      </c>
      <c r="EW416">
        <v>3.96</v>
      </c>
      <c r="EX416">
        <v>0</v>
      </c>
      <c r="EY416">
        <v>0</v>
      </c>
      <c r="FQ416">
        <v>0</v>
      </c>
      <c r="FR416">
        <f t="shared" si="391"/>
        <v>0</v>
      </c>
      <c r="FS416">
        <v>0</v>
      </c>
      <c r="FX416">
        <v>70</v>
      </c>
      <c r="FY416">
        <v>10</v>
      </c>
      <c r="GA416" t="s">
        <v>3</v>
      </c>
      <c r="GD416">
        <v>0</v>
      </c>
      <c r="GF416">
        <v>1410028799</v>
      </c>
      <c r="GG416">
        <v>2</v>
      </c>
      <c r="GH416">
        <v>1</v>
      </c>
      <c r="GI416">
        <v>-2</v>
      </c>
      <c r="GJ416">
        <v>0</v>
      </c>
      <c r="GK416">
        <f>ROUND(R416*(R12)/100,2)</f>
        <v>3533.8</v>
      </c>
      <c r="GL416">
        <f t="shared" si="392"/>
        <v>0</v>
      </c>
      <c r="GM416">
        <f t="shared" si="393"/>
        <v>65703.61</v>
      </c>
      <c r="GN416">
        <f t="shared" si="394"/>
        <v>0</v>
      </c>
      <c r="GO416">
        <f t="shared" si="395"/>
        <v>0</v>
      </c>
      <c r="GP416">
        <f t="shared" si="396"/>
        <v>65703.61</v>
      </c>
      <c r="GR416">
        <v>0</v>
      </c>
      <c r="GS416">
        <v>3</v>
      </c>
      <c r="GT416">
        <v>0</v>
      </c>
      <c r="GU416" t="s">
        <v>3</v>
      </c>
      <c r="GV416">
        <f t="shared" si="397"/>
        <v>0</v>
      </c>
      <c r="GW416">
        <v>1</v>
      </c>
      <c r="GX416">
        <f t="shared" si="398"/>
        <v>0</v>
      </c>
      <c r="HA416">
        <v>0</v>
      </c>
      <c r="HB416">
        <v>0</v>
      </c>
      <c r="HC416">
        <f t="shared" si="399"/>
        <v>0</v>
      </c>
      <c r="HE416" t="s">
        <v>3</v>
      </c>
      <c r="HF416" t="s">
        <v>3</v>
      </c>
      <c r="HM416" t="s">
        <v>3</v>
      </c>
      <c r="HN416" t="s">
        <v>3</v>
      </c>
      <c r="HO416" t="s">
        <v>3</v>
      </c>
      <c r="HP416" t="s">
        <v>3</v>
      </c>
      <c r="HQ416" t="s">
        <v>3</v>
      </c>
      <c r="IK416">
        <v>0</v>
      </c>
    </row>
    <row r="417" spans="1:245" x14ac:dyDescent="0.2">
      <c r="A417">
        <v>17</v>
      </c>
      <c r="B417">
        <v>1</v>
      </c>
      <c r="D417">
        <f>ROW(EtalonRes!A566)</f>
        <v>566</v>
      </c>
      <c r="E417" t="s">
        <v>3</v>
      </c>
      <c r="F417" t="s">
        <v>394</v>
      </c>
      <c r="G417" t="s">
        <v>395</v>
      </c>
      <c r="H417" t="s">
        <v>391</v>
      </c>
      <c r="I417">
        <v>2</v>
      </c>
      <c r="J417">
        <v>0</v>
      </c>
      <c r="K417">
        <v>2</v>
      </c>
      <c r="O417">
        <f t="shared" si="367"/>
        <v>21127.48</v>
      </c>
      <c r="P417">
        <f t="shared" si="368"/>
        <v>1965.2</v>
      </c>
      <c r="Q417">
        <f t="shared" si="369"/>
        <v>1803.16</v>
      </c>
      <c r="R417">
        <f t="shared" si="370"/>
        <v>1091.44</v>
      </c>
      <c r="S417">
        <f t="shared" si="371"/>
        <v>17359.12</v>
      </c>
      <c r="T417">
        <f t="shared" si="372"/>
        <v>0</v>
      </c>
      <c r="U417">
        <f t="shared" si="373"/>
        <v>26.16</v>
      </c>
      <c r="V417">
        <f t="shared" si="374"/>
        <v>0</v>
      </c>
      <c r="W417">
        <f t="shared" si="375"/>
        <v>0</v>
      </c>
      <c r="X417">
        <f t="shared" si="376"/>
        <v>12151.38</v>
      </c>
      <c r="Y417">
        <f t="shared" si="377"/>
        <v>1735.91</v>
      </c>
      <c r="AA417">
        <v>-1</v>
      </c>
      <c r="AB417">
        <f t="shared" si="378"/>
        <v>10563.74</v>
      </c>
      <c r="AC417">
        <f>ROUND(((ES417*2)),6)</f>
        <v>982.6</v>
      </c>
      <c r="AD417">
        <f>ROUND(((((ET417*2))-((EU417*2)))+AE417),6)</f>
        <v>901.58</v>
      </c>
      <c r="AE417">
        <f>ROUND(((EU417*2)),6)</f>
        <v>545.72</v>
      </c>
      <c r="AF417">
        <f>ROUND(((EV417*2)),6)</f>
        <v>8679.56</v>
      </c>
      <c r="AG417">
        <f t="shared" si="379"/>
        <v>0</v>
      </c>
      <c r="AH417">
        <f>((EW417*2))</f>
        <v>13.08</v>
      </c>
      <c r="AI417">
        <f>((EX417*2))</f>
        <v>0</v>
      </c>
      <c r="AJ417">
        <f t="shared" si="380"/>
        <v>0</v>
      </c>
      <c r="AK417">
        <v>5281.87</v>
      </c>
      <c r="AL417">
        <v>491.3</v>
      </c>
      <c r="AM417">
        <v>450.79</v>
      </c>
      <c r="AN417">
        <v>272.86</v>
      </c>
      <c r="AO417">
        <v>4339.78</v>
      </c>
      <c r="AP417">
        <v>0</v>
      </c>
      <c r="AQ417">
        <v>6.54</v>
      </c>
      <c r="AR417">
        <v>0</v>
      </c>
      <c r="AS417">
        <v>0</v>
      </c>
      <c r="AT417">
        <v>70</v>
      </c>
      <c r="AU417">
        <v>10</v>
      </c>
      <c r="AV417">
        <v>1</v>
      </c>
      <c r="AW417">
        <v>1</v>
      </c>
      <c r="AZ417">
        <v>1</v>
      </c>
      <c r="BA417">
        <v>1</v>
      </c>
      <c r="BB417">
        <v>1</v>
      </c>
      <c r="BC417">
        <v>1</v>
      </c>
      <c r="BD417" t="s">
        <v>3</v>
      </c>
      <c r="BE417" t="s">
        <v>3</v>
      </c>
      <c r="BF417" t="s">
        <v>3</v>
      </c>
      <c r="BG417" t="s">
        <v>3</v>
      </c>
      <c r="BH417">
        <v>0</v>
      </c>
      <c r="BI417">
        <v>4</v>
      </c>
      <c r="BJ417" t="s">
        <v>396</v>
      </c>
      <c r="BM417">
        <v>0</v>
      </c>
      <c r="BN417">
        <v>0</v>
      </c>
      <c r="BO417" t="s">
        <v>3</v>
      </c>
      <c r="BP417">
        <v>0</v>
      </c>
      <c r="BQ417">
        <v>1</v>
      </c>
      <c r="BR417">
        <v>0</v>
      </c>
      <c r="BS417">
        <v>1</v>
      </c>
      <c r="BT417">
        <v>1</v>
      </c>
      <c r="BU417">
        <v>1</v>
      </c>
      <c r="BV417">
        <v>1</v>
      </c>
      <c r="BW417">
        <v>1</v>
      </c>
      <c r="BX417">
        <v>1</v>
      </c>
      <c r="BY417" t="s">
        <v>3</v>
      </c>
      <c r="BZ417">
        <v>70</v>
      </c>
      <c r="CA417">
        <v>10</v>
      </c>
      <c r="CB417" t="s">
        <v>3</v>
      </c>
      <c r="CE417">
        <v>0</v>
      </c>
      <c r="CF417">
        <v>0</v>
      </c>
      <c r="CG417">
        <v>0</v>
      </c>
      <c r="CM417">
        <v>0</v>
      </c>
      <c r="CN417" t="s">
        <v>3</v>
      </c>
      <c r="CO417">
        <v>0</v>
      </c>
      <c r="CP417">
        <f t="shared" si="381"/>
        <v>21127.48</v>
      </c>
      <c r="CQ417">
        <f t="shared" si="382"/>
        <v>982.6</v>
      </c>
      <c r="CR417">
        <f>(((((ET417*2))*BB417-((EU417*2))*BS417)+AE417*BS417)*AV417)</f>
        <v>901.58</v>
      </c>
      <c r="CS417">
        <f t="shared" si="383"/>
        <v>545.72</v>
      </c>
      <c r="CT417">
        <f t="shared" si="384"/>
        <v>8679.56</v>
      </c>
      <c r="CU417">
        <f t="shared" si="385"/>
        <v>0</v>
      </c>
      <c r="CV417">
        <f t="shared" si="386"/>
        <v>13.08</v>
      </c>
      <c r="CW417">
        <f t="shared" si="387"/>
        <v>0</v>
      </c>
      <c r="CX417">
        <f t="shared" si="388"/>
        <v>0</v>
      </c>
      <c r="CY417">
        <f t="shared" si="389"/>
        <v>12151.383999999998</v>
      </c>
      <c r="CZ417">
        <f t="shared" si="390"/>
        <v>1735.9119999999998</v>
      </c>
      <c r="DC417" t="s">
        <v>3</v>
      </c>
      <c r="DD417" t="s">
        <v>154</v>
      </c>
      <c r="DE417" t="s">
        <v>154</v>
      </c>
      <c r="DF417" t="s">
        <v>154</v>
      </c>
      <c r="DG417" t="s">
        <v>154</v>
      </c>
      <c r="DH417" t="s">
        <v>3</v>
      </c>
      <c r="DI417" t="s">
        <v>154</v>
      </c>
      <c r="DJ417" t="s">
        <v>154</v>
      </c>
      <c r="DK417" t="s">
        <v>3</v>
      </c>
      <c r="DL417" t="s">
        <v>3</v>
      </c>
      <c r="DM417" t="s">
        <v>3</v>
      </c>
      <c r="DN417">
        <v>0</v>
      </c>
      <c r="DO417">
        <v>0</v>
      </c>
      <c r="DP417">
        <v>1</v>
      </c>
      <c r="DQ417">
        <v>1</v>
      </c>
      <c r="DU417">
        <v>1013</v>
      </c>
      <c r="DV417" t="s">
        <v>391</v>
      </c>
      <c r="DW417" t="s">
        <v>391</v>
      </c>
      <c r="DX417">
        <v>1</v>
      </c>
      <c r="DZ417" t="s">
        <v>3</v>
      </c>
      <c r="EA417" t="s">
        <v>3</v>
      </c>
      <c r="EB417" t="s">
        <v>3</v>
      </c>
      <c r="EC417" t="s">
        <v>3</v>
      </c>
      <c r="EE417">
        <v>1441815344</v>
      </c>
      <c r="EF417">
        <v>1</v>
      </c>
      <c r="EG417" t="s">
        <v>21</v>
      </c>
      <c r="EH417">
        <v>0</v>
      </c>
      <c r="EI417" t="s">
        <v>3</v>
      </c>
      <c r="EJ417">
        <v>4</v>
      </c>
      <c r="EK417">
        <v>0</v>
      </c>
      <c r="EL417" t="s">
        <v>22</v>
      </c>
      <c r="EM417" t="s">
        <v>23</v>
      </c>
      <c r="EO417" t="s">
        <v>3</v>
      </c>
      <c r="EQ417">
        <v>1024</v>
      </c>
      <c r="ER417">
        <v>5281.87</v>
      </c>
      <c r="ES417">
        <v>491.3</v>
      </c>
      <c r="ET417">
        <v>450.79</v>
      </c>
      <c r="EU417">
        <v>272.86</v>
      </c>
      <c r="EV417">
        <v>4339.78</v>
      </c>
      <c r="EW417">
        <v>6.54</v>
      </c>
      <c r="EX417">
        <v>0</v>
      </c>
      <c r="EY417">
        <v>0</v>
      </c>
      <c r="FQ417">
        <v>0</v>
      </c>
      <c r="FR417">
        <f t="shared" si="391"/>
        <v>0</v>
      </c>
      <c r="FS417">
        <v>0</v>
      </c>
      <c r="FX417">
        <v>70</v>
      </c>
      <c r="FY417">
        <v>10</v>
      </c>
      <c r="GA417" t="s">
        <v>3</v>
      </c>
      <c r="GD417">
        <v>0</v>
      </c>
      <c r="GF417">
        <v>2075737170</v>
      </c>
      <c r="GG417">
        <v>2</v>
      </c>
      <c r="GH417">
        <v>1</v>
      </c>
      <c r="GI417">
        <v>-2</v>
      </c>
      <c r="GJ417">
        <v>0</v>
      </c>
      <c r="GK417">
        <f>ROUND(R417*(R12)/100,2)</f>
        <v>1178.76</v>
      </c>
      <c r="GL417">
        <f t="shared" si="392"/>
        <v>0</v>
      </c>
      <c r="GM417">
        <f t="shared" si="393"/>
        <v>36193.53</v>
      </c>
      <c r="GN417">
        <f t="shared" si="394"/>
        <v>0</v>
      </c>
      <c r="GO417">
        <f t="shared" si="395"/>
        <v>0</v>
      </c>
      <c r="GP417">
        <f t="shared" si="396"/>
        <v>36193.53</v>
      </c>
      <c r="GR417">
        <v>0</v>
      </c>
      <c r="GS417">
        <v>3</v>
      </c>
      <c r="GT417">
        <v>0</v>
      </c>
      <c r="GU417" t="s">
        <v>3</v>
      </c>
      <c r="GV417">
        <f t="shared" si="397"/>
        <v>0</v>
      </c>
      <c r="GW417">
        <v>1</v>
      </c>
      <c r="GX417">
        <f t="shared" si="398"/>
        <v>0</v>
      </c>
      <c r="HA417">
        <v>0</v>
      </c>
      <c r="HB417">
        <v>0</v>
      </c>
      <c r="HC417">
        <f t="shared" si="399"/>
        <v>0</v>
      </c>
      <c r="HE417" t="s">
        <v>3</v>
      </c>
      <c r="HF417" t="s">
        <v>3</v>
      </c>
      <c r="HM417" t="s">
        <v>3</v>
      </c>
      <c r="HN417" t="s">
        <v>3</v>
      </c>
      <c r="HO417" t="s">
        <v>3</v>
      </c>
      <c r="HP417" t="s">
        <v>3</v>
      </c>
      <c r="HQ417" t="s">
        <v>3</v>
      </c>
      <c r="IK417">
        <v>0</v>
      </c>
    </row>
    <row r="418" spans="1:245" x14ac:dyDescent="0.2">
      <c r="A418">
        <v>17</v>
      </c>
      <c r="B418">
        <v>1</v>
      </c>
      <c r="D418">
        <f>ROW(EtalonRes!A567)</f>
        <v>567</v>
      </c>
      <c r="E418" t="s">
        <v>3</v>
      </c>
      <c r="F418" t="s">
        <v>397</v>
      </c>
      <c r="G418" t="s">
        <v>398</v>
      </c>
      <c r="H418" t="s">
        <v>19</v>
      </c>
      <c r="I418">
        <v>2</v>
      </c>
      <c r="J418">
        <v>0</v>
      </c>
      <c r="K418">
        <v>2</v>
      </c>
      <c r="O418">
        <f t="shared" si="367"/>
        <v>4512.2</v>
      </c>
      <c r="P418">
        <f t="shared" si="368"/>
        <v>0</v>
      </c>
      <c r="Q418">
        <f t="shared" si="369"/>
        <v>0</v>
      </c>
      <c r="R418">
        <f t="shared" si="370"/>
        <v>0</v>
      </c>
      <c r="S418">
        <f t="shared" si="371"/>
        <v>4512.2</v>
      </c>
      <c r="T418">
        <f t="shared" si="372"/>
        <v>0</v>
      </c>
      <c r="U418">
        <f t="shared" si="373"/>
        <v>6.8000000000000007</v>
      </c>
      <c r="V418">
        <f t="shared" si="374"/>
        <v>0</v>
      </c>
      <c r="W418">
        <f t="shared" si="375"/>
        <v>0</v>
      </c>
      <c r="X418">
        <f t="shared" si="376"/>
        <v>3158.54</v>
      </c>
      <c r="Y418">
        <f t="shared" si="377"/>
        <v>451.22</v>
      </c>
      <c r="AA418">
        <v>-1</v>
      </c>
      <c r="AB418">
        <f t="shared" si="378"/>
        <v>2256.1</v>
      </c>
      <c r="AC418">
        <f>ROUND(((ES418*10)),6)</f>
        <v>0</v>
      </c>
      <c r="AD418">
        <f>ROUND(((((ET418*10))-((EU418*10)))+AE418),6)</f>
        <v>0</v>
      </c>
      <c r="AE418">
        <f>ROUND(((EU418*10)),6)</f>
        <v>0</v>
      </c>
      <c r="AF418">
        <f>ROUND(((EV418*10)),6)</f>
        <v>2256.1</v>
      </c>
      <c r="AG418">
        <f t="shared" si="379"/>
        <v>0</v>
      </c>
      <c r="AH418">
        <f>((EW418*10))</f>
        <v>3.4000000000000004</v>
      </c>
      <c r="AI418">
        <f>((EX418*10))</f>
        <v>0</v>
      </c>
      <c r="AJ418">
        <f t="shared" si="380"/>
        <v>0</v>
      </c>
      <c r="AK418">
        <v>225.61</v>
      </c>
      <c r="AL418">
        <v>0</v>
      </c>
      <c r="AM418">
        <v>0</v>
      </c>
      <c r="AN418">
        <v>0</v>
      </c>
      <c r="AO418">
        <v>225.61</v>
      </c>
      <c r="AP418">
        <v>0</v>
      </c>
      <c r="AQ418">
        <v>0.34</v>
      </c>
      <c r="AR418">
        <v>0</v>
      </c>
      <c r="AS418">
        <v>0</v>
      </c>
      <c r="AT418">
        <v>70</v>
      </c>
      <c r="AU418">
        <v>10</v>
      </c>
      <c r="AV418">
        <v>1</v>
      </c>
      <c r="AW418">
        <v>1</v>
      </c>
      <c r="AZ418">
        <v>1</v>
      </c>
      <c r="BA418">
        <v>1</v>
      </c>
      <c r="BB418">
        <v>1</v>
      </c>
      <c r="BC418">
        <v>1</v>
      </c>
      <c r="BD418" t="s">
        <v>3</v>
      </c>
      <c r="BE418" t="s">
        <v>3</v>
      </c>
      <c r="BF418" t="s">
        <v>3</v>
      </c>
      <c r="BG418" t="s">
        <v>3</v>
      </c>
      <c r="BH418">
        <v>0</v>
      </c>
      <c r="BI418">
        <v>4</v>
      </c>
      <c r="BJ418" t="s">
        <v>399</v>
      </c>
      <c r="BM418">
        <v>0</v>
      </c>
      <c r="BN418">
        <v>0</v>
      </c>
      <c r="BO418" t="s">
        <v>3</v>
      </c>
      <c r="BP418">
        <v>0</v>
      </c>
      <c r="BQ418">
        <v>1</v>
      </c>
      <c r="BR418">
        <v>0</v>
      </c>
      <c r="BS418">
        <v>1</v>
      </c>
      <c r="BT418">
        <v>1</v>
      </c>
      <c r="BU418">
        <v>1</v>
      </c>
      <c r="BV418">
        <v>1</v>
      </c>
      <c r="BW418">
        <v>1</v>
      </c>
      <c r="BX418">
        <v>1</v>
      </c>
      <c r="BY418" t="s">
        <v>3</v>
      </c>
      <c r="BZ418">
        <v>70</v>
      </c>
      <c r="CA418">
        <v>10</v>
      </c>
      <c r="CB418" t="s">
        <v>3</v>
      </c>
      <c r="CE418">
        <v>0</v>
      </c>
      <c r="CF418">
        <v>0</v>
      </c>
      <c r="CG418">
        <v>0</v>
      </c>
      <c r="CM418">
        <v>0</v>
      </c>
      <c r="CN418" t="s">
        <v>3</v>
      </c>
      <c r="CO418">
        <v>0</v>
      </c>
      <c r="CP418">
        <f t="shared" si="381"/>
        <v>4512.2</v>
      </c>
      <c r="CQ418">
        <f t="shared" si="382"/>
        <v>0</v>
      </c>
      <c r="CR418">
        <f>(((((ET418*10))*BB418-((EU418*10))*BS418)+AE418*BS418)*AV418)</f>
        <v>0</v>
      </c>
      <c r="CS418">
        <f t="shared" si="383"/>
        <v>0</v>
      </c>
      <c r="CT418">
        <f t="shared" si="384"/>
        <v>2256.1</v>
      </c>
      <c r="CU418">
        <f t="shared" si="385"/>
        <v>0</v>
      </c>
      <c r="CV418">
        <f t="shared" si="386"/>
        <v>3.4000000000000004</v>
      </c>
      <c r="CW418">
        <f t="shared" si="387"/>
        <v>0</v>
      </c>
      <c r="CX418">
        <f t="shared" si="388"/>
        <v>0</v>
      </c>
      <c r="CY418">
        <f t="shared" si="389"/>
        <v>3158.54</v>
      </c>
      <c r="CZ418">
        <f t="shared" si="390"/>
        <v>451.22</v>
      </c>
      <c r="DC418" t="s">
        <v>3</v>
      </c>
      <c r="DD418" t="s">
        <v>400</v>
      </c>
      <c r="DE418" t="s">
        <v>400</v>
      </c>
      <c r="DF418" t="s">
        <v>400</v>
      </c>
      <c r="DG418" t="s">
        <v>400</v>
      </c>
      <c r="DH418" t="s">
        <v>3</v>
      </c>
      <c r="DI418" t="s">
        <v>400</v>
      </c>
      <c r="DJ418" t="s">
        <v>400</v>
      </c>
      <c r="DK418" t="s">
        <v>3</v>
      </c>
      <c r="DL418" t="s">
        <v>3</v>
      </c>
      <c r="DM418" t="s">
        <v>3</v>
      </c>
      <c r="DN418">
        <v>0</v>
      </c>
      <c r="DO418">
        <v>0</v>
      </c>
      <c r="DP418">
        <v>1</v>
      </c>
      <c r="DQ418">
        <v>1</v>
      </c>
      <c r="DU418">
        <v>16987630</v>
      </c>
      <c r="DV418" t="s">
        <v>19</v>
      </c>
      <c r="DW418" t="s">
        <v>19</v>
      </c>
      <c r="DX418">
        <v>1</v>
      </c>
      <c r="DZ418" t="s">
        <v>3</v>
      </c>
      <c r="EA418" t="s">
        <v>3</v>
      </c>
      <c r="EB418" t="s">
        <v>3</v>
      </c>
      <c r="EC418" t="s">
        <v>3</v>
      </c>
      <c r="EE418">
        <v>1441815344</v>
      </c>
      <c r="EF418">
        <v>1</v>
      </c>
      <c r="EG418" t="s">
        <v>21</v>
      </c>
      <c r="EH418">
        <v>0</v>
      </c>
      <c r="EI418" t="s">
        <v>3</v>
      </c>
      <c r="EJ418">
        <v>4</v>
      </c>
      <c r="EK418">
        <v>0</v>
      </c>
      <c r="EL418" t="s">
        <v>22</v>
      </c>
      <c r="EM418" t="s">
        <v>23</v>
      </c>
      <c r="EO418" t="s">
        <v>3</v>
      </c>
      <c r="EQ418">
        <v>1024</v>
      </c>
      <c r="ER418">
        <v>225.61</v>
      </c>
      <c r="ES418">
        <v>0</v>
      </c>
      <c r="ET418">
        <v>0</v>
      </c>
      <c r="EU418">
        <v>0</v>
      </c>
      <c r="EV418">
        <v>225.61</v>
      </c>
      <c r="EW418">
        <v>0.34</v>
      </c>
      <c r="EX418">
        <v>0</v>
      </c>
      <c r="EY418">
        <v>0</v>
      </c>
      <c r="FQ418">
        <v>0</v>
      </c>
      <c r="FR418">
        <f t="shared" si="391"/>
        <v>0</v>
      </c>
      <c r="FS418">
        <v>0</v>
      </c>
      <c r="FX418">
        <v>70</v>
      </c>
      <c r="FY418">
        <v>10</v>
      </c>
      <c r="GA418" t="s">
        <v>3</v>
      </c>
      <c r="GD418">
        <v>0</v>
      </c>
      <c r="GF418">
        <v>-882349918</v>
      </c>
      <c r="GG418">
        <v>2</v>
      </c>
      <c r="GH418">
        <v>1</v>
      </c>
      <c r="GI418">
        <v>-2</v>
      </c>
      <c r="GJ418">
        <v>0</v>
      </c>
      <c r="GK418">
        <f>ROUND(R418*(R12)/100,2)</f>
        <v>0</v>
      </c>
      <c r="GL418">
        <f t="shared" si="392"/>
        <v>0</v>
      </c>
      <c r="GM418">
        <f t="shared" si="393"/>
        <v>8121.96</v>
      </c>
      <c r="GN418">
        <f t="shared" si="394"/>
        <v>0</v>
      </c>
      <c r="GO418">
        <f t="shared" si="395"/>
        <v>0</v>
      </c>
      <c r="GP418">
        <f t="shared" si="396"/>
        <v>8121.96</v>
      </c>
      <c r="GR418">
        <v>0</v>
      </c>
      <c r="GS418">
        <v>3</v>
      </c>
      <c r="GT418">
        <v>0</v>
      </c>
      <c r="GU418" t="s">
        <v>3</v>
      </c>
      <c r="GV418">
        <f t="shared" si="397"/>
        <v>0</v>
      </c>
      <c r="GW418">
        <v>1</v>
      </c>
      <c r="GX418">
        <f t="shared" si="398"/>
        <v>0</v>
      </c>
      <c r="HA418">
        <v>0</v>
      </c>
      <c r="HB418">
        <v>0</v>
      </c>
      <c r="HC418">
        <f t="shared" si="399"/>
        <v>0</v>
      </c>
      <c r="HE418" t="s">
        <v>3</v>
      </c>
      <c r="HF418" t="s">
        <v>3</v>
      </c>
      <c r="HM418" t="s">
        <v>3</v>
      </c>
      <c r="HN418" t="s">
        <v>3</v>
      </c>
      <c r="HO418" t="s">
        <v>3</v>
      </c>
      <c r="HP418" t="s">
        <v>3</v>
      </c>
      <c r="HQ418" t="s">
        <v>3</v>
      </c>
      <c r="IK418">
        <v>0</v>
      </c>
    </row>
    <row r="419" spans="1:245" x14ac:dyDescent="0.2">
      <c r="A419">
        <v>17</v>
      </c>
      <c r="B419">
        <v>1</v>
      </c>
      <c r="D419">
        <f>ROW(EtalonRes!A570)</f>
        <v>570</v>
      </c>
      <c r="E419" t="s">
        <v>3</v>
      </c>
      <c r="F419" t="s">
        <v>401</v>
      </c>
      <c r="G419" t="s">
        <v>402</v>
      </c>
      <c r="H419" t="s">
        <v>19</v>
      </c>
      <c r="I419">
        <v>2</v>
      </c>
      <c r="J419">
        <v>0</v>
      </c>
      <c r="K419">
        <v>2</v>
      </c>
      <c r="O419">
        <f t="shared" si="367"/>
        <v>13796.08</v>
      </c>
      <c r="P419">
        <f t="shared" si="368"/>
        <v>524.6</v>
      </c>
      <c r="Q419">
        <f t="shared" si="369"/>
        <v>0</v>
      </c>
      <c r="R419">
        <f t="shared" si="370"/>
        <v>0</v>
      </c>
      <c r="S419">
        <f t="shared" si="371"/>
        <v>13271.48</v>
      </c>
      <c r="T419">
        <f t="shared" si="372"/>
        <v>0</v>
      </c>
      <c r="U419">
        <f t="shared" si="373"/>
        <v>20</v>
      </c>
      <c r="V419">
        <f t="shared" si="374"/>
        <v>0</v>
      </c>
      <c r="W419">
        <f t="shared" si="375"/>
        <v>0</v>
      </c>
      <c r="X419">
        <f t="shared" si="376"/>
        <v>9290.0400000000009</v>
      </c>
      <c r="Y419">
        <f t="shared" si="377"/>
        <v>1327.15</v>
      </c>
      <c r="AA419">
        <v>-1</v>
      </c>
      <c r="AB419">
        <f t="shared" si="378"/>
        <v>6898.04</v>
      </c>
      <c r="AC419">
        <f>ROUND(((ES419*2)),6)</f>
        <v>262.3</v>
      </c>
      <c r="AD419">
        <f>ROUND(((((ET419*2))-((EU419*2)))+AE419),6)</f>
        <v>0</v>
      </c>
      <c r="AE419">
        <f>ROUND(((EU419*2)),6)</f>
        <v>0</v>
      </c>
      <c r="AF419">
        <f>ROUND(((EV419*2)),6)</f>
        <v>6635.74</v>
      </c>
      <c r="AG419">
        <f t="shared" si="379"/>
        <v>0</v>
      </c>
      <c r="AH419">
        <f>((EW419*2))</f>
        <v>10</v>
      </c>
      <c r="AI419">
        <f>((EX419*2))</f>
        <v>0</v>
      </c>
      <c r="AJ419">
        <f t="shared" si="380"/>
        <v>0</v>
      </c>
      <c r="AK419">
        <v>3449.02</v>
      </c>
      <c r="AL419">
        <v>131.15</v>
      </c>
      <c r="AM419">
        <v>0</v>
      </c>
      <c r="AN419">
        <v>0</v>
      </c>
      <c r="AO419">
        <v>3317.87</v>
      </c>
      <c r="AP419">
        <v>0</v>
      </c>
      <c r="AQ419">
        <v>5</v>
      </c>
      <c r="AR419">
        <v>0</v>
      </c>
      <c r="AS419">
        <v>0</v>
      </c>
      <c r="AT419">
        <v>70</v>
      </c>
      <c r="AU419">
        <v>10</v>
      </c>
      <c r="AV419">
        <v>1</v>
      </c>
      <c r="AW419">
        <v>1</v>
      </c>
      <c r="AZ419">
        <v>1</v>
      </c>
      <c r="BA419">
        <v>1</v>
      </c>
      <c r="BB419">
        <v>1</v>
      </c>
      <c r="BC419">
        <v>1</v>
      </c>
      <c r="BD419" t="s">
        <v>3</v>
      </c>
      <c r="BE419" t="s">
        <v>3</v>
      </c>
      <c r="BF419" t="s">
        <v>3</v>
      </c>
      <c r="BG419" t="s">
        <v>3</v>
      </c>
      <c r="BH419">
        <v>0</v>
      </c>
      <c r="BI419">
        <v>4</v>
      </c>
      <c r="BJ419" t="s">
        <v>403</v>
      </c>
      <c r="BM419">
        <v>0</v>
      </c>
      <c r="BN419">
        <v>0</v>
      </c>
      <c r="BO419" t="s">
        <v>3</v>
      </c>
      <c r="BP419">
        <v>0</v>
      </c>
      <c r="BQ419">
        <v>1</v>
      </c>
      <c r="BR419">
        <v>0</v>
      </c>
      <c r="BS419">
        <v>1</v>
      </c>
      <c r="BT419">
        <v>1</v>
      </c>
      <c r="BU419">
        <v>1</v>
      </c>
      <c r="BV419">
        <v>1</v>
      </c>
      <c r="BW419">
        <v>1</v>
      </c>
      <c r="BX419">
        <v>1</v>
      </c>
      <c r="BY419" t="s">
        <v>3</v>
      </c>
      <c r="BZ419">
        <v>70</v>
      </c>
      <c r="CA419">
        <v>10</v>
      </c>
      <c r="CB419" t="s">
        <v>3</v>
      </c>
      <c r="CE419">
        <v>0</v>
      </c>
      <c r="CF419">
        <v>0</v>
      </c>
      <c r="CG419">
        <v>0</v>
      </c>
      <c r="CM419">
        <v>0</v>
      </c>
      <c r="CN419" t="s">
        <v>3</v>
      </c>
      <c r="CO419">
        <v>0</v>
      </c>
      <c r="CP419">
        <f t="shared" si="381"/>
        <v>13796.08</v>
      </c>
      <c r="CQ419">
        <f t="shared" si="382"/>
        <v>262.3</v>
      </c>
      <c r="CR419">
        <f>(((((ET419*2))*BB419-((EU419*2))*BS419)+AE419*BS419)*AV419)</f>
        <v>0</v>
      </c>
      <c r="CS419">
        <f t="shared" si="383"/>
        <v>0</v>
      </c>
      <c r="CT419">
        <f t="shared" si="384"/>
        <v>6635.74</v>
      </c>
      <c r="CU419">
        <f t="shared" si="385"/>
        <v>0</v>
      </c>
      <c r="CV419">
        <f t="shared" si="386"/>
        <v>10</v>
      </c>
      <c r="CW419">
        <f t="shared" si="387"/>
        <v>0</v>
      </c>
      <c r="CX419">
        <f t="shared" si="388"/>
        <v>0</v>
      </c>
      <c r="CY419">
        <f t="shared" si="389"/>
        <v>9290.0360000000001</v>
      </c>
      <c r="CZ419">
        <f t="shared" si="390"/>
        <v>1327.1479999999999</v>
      </c>
      <c r="DC419" t="s">
        <v>3</v>
      </c>
      <c r="DD419" t="s">
        <v>154</v>
      </c>
      <c r="DE419" t="s">
        <v>154</v>
      </c>
      <c r="DF419" t="s">
        <v>154</v>
      </c>
      <c r="DG419" t="s">
        <v>154</v>
      </c>
      <c r="DH419" t="s">
        <v>3</v>
      </c>
      <c r="DI419" t="s">
        <v>154</v>
      </c>
      <c r="DJ419" t="s">
        <v>154</v>
      </c>
      <c r="DK419" t="s">
        <v>3</v>
      </c>
      <c r="DL419" t="s">
        <v>3</v>
      </c>
      <c r="DM419" t="s">
        <v>3</v>
      </c>
      <c r="DN419">
        <v>0</v>
      </c>
      <c r="DO419">
        <v>0</v>
      </c>
      <c r="DP419">
        <v>1</v>
      </c>
      <c r="DQ419">
        <v>1</v>
      </c>
      <c r="DU419">
        <v>16987630</v>
      </c>
      <c r="DV419" t="s">
        <v>19</v>
      </c>
      <c r="DW419" t="s">
        <v>19</v>
      </c>
      <c r="DX419">
        <v>1</v>
      </c>
      <c r="DZ419" t="s">
        <v>3</v>
      </c>
      <c r="EA419" t="s">
        <v>3</v>
      </c>
      <c r="EB419" t="s">
        <v>3</v>
      </c>
      <c r="EC419" t="s">
        <v>3</v>
      </c>
      <c r="EE419">
        <v>1441815344</v>
      </c>
      <c r="EF419">
        <v>1</v>
      </c>
      <c r="EG419" t="s">
        <v>21</v>
      </c>
      <c r="EH419">
        <v>0</v>
      </c>
      <c r="EI419" t="s">
        <v>3</v>
      </c>
      <c r="EJ419">
        <v>4</v>
      </c>
      <c r="EK419">
        <v>0</v>
      </c>
      <c r="EL419" t="s">
        <v>22</v>
      </c>
      <c r="EM419" t="s">
        <v>23</v>
      </c>
      <c r="EO419" t="s">
        <v>3</v>
      </c>
      <c r="EQ419">
        <v>1024</v>
      </c>
      <c r="ER419">
        <v>3449.02</v>
      </c>
      <c r="ES419">
        <v>131.15</v>
      </c>
      <c r="ET419">
        <v>0</v>
      </c>
      <c r="EU419">
        <v>0</v>
      </c>
      <c r="EV419">
        <v>3317.87</v>
      </c>
      <c r="EW419">
        <v>5</v>
      </c>
      <c r="EX419">
        <v>0</v>
      </c>
      <c r="EY419">
        <v>0</v>
      </c>
      <c r="FQ419">
        <v>0</v>
      </c>
      <c r="FR419">
        <f t="shared" si="391"/>
        <v>0</v>
      </c>
      <c r="FS419">
        <v>0</v>
      </c>
      <c r="FX419">
        <v>70</v>
      </c>
      <c r="FY419">
        <v>10</v>
      </c>
      <c r="GA419" t="s">
        <v>3</v>
      </c>
      <c r="GD419">
        <v>0</v>
      </c>
      <c r="GF419">
        <v>-1665906653</v>
      </c>
      <c r="GG419">
        <v>2</v>
      </c>
      <c r="GH419">
        <v>1</v>
      </c>
      <c r="GI419">
        <v>-2</v>
      </c>
      <c r="GJ419">
        <v>0</v>
      </c>
      <c r="GK419">
        <f>ROUND(R419*(R12)/100,2)</f>
        <v>0</v>
      </c>
      <c r="GL419">
        <f t="shared" si="392"/>
        <v>0</v>
      </c>
      <c r="GM419">
        <f t="shared" si="393"/>
        <v>24413.27</v>
      </c>
      <c r="GN419">
        <f t="shared" si="394"/>
        <v>0</v>
      </c>
      <c r="GO419">
        <f t="shared" si="395"/>
        <v>0</v>
      </c>
      <c r="GP419">
        <f t="shared" si="396"/>
        <v>24413.27</v>
      </c>
      <c r="GR419">
        <v>0</v>
      </c>
      <c r="GS419">
        <v>3</v>
      </c>
      <c r="GT419">
        <v>0</v>
      </c>
      <c r="GU419" t="s">
        <v>3</v>
      </c>
      <c r="GV419">
        <f t="shared" si="397"/>
        <v>0</v>
      </c>
      <c r="GW419">
        <v>1</v>
      </c>
      <c r="GX419">
        <f t="shared" si="398"/>
        <v>0</v>
      </c>
      <c r="HA419">
        <v>0</v>
      </c>
      <c r="HB419">
        <v>0</v>
      </c>
      <c r="HC419">
        <f t="shared" si="399"/>
        <v>0</v>
      </c>
      <c r="HE419" t="s">
        <v>3</v>
      </c>
      <c r="HF419" t="s">
        <v>3</v>
      </c>
      <c r="HM419" t="s">
        <v>3</v>
      </c>
      <c r="HN419" t="s">
        <v>3</v>
      </c>
      <c r="HO419" t="s">
        <v>3</v>
      </c>
      <c r="HP419" t="s">
        <v>3</v>
      </c>
      <c r="HQ419" t="s">
        <v>3</v>
      </c>
      <c r="IK419">
        <v>0</v>
      </c>
    </row>
    <row r="421" spans="1:245" x14ac:dyDescent="0.2">
      <c r="A421" s="2">
        <v>51</v>
      </c>
      <c r="B421" s="2">
        <f>B402</f>
        <v>1</v>
      </c>
      <c r="C421" s="2">
        <f>A402</f>
        <v>5</v>
      </c>
      <c r="D421" s="2">
        <f>ROW(A402)</f>
        <v>402</v>
      </c>
      <c r="E421" s="2"/>
      <c r="F421" s="2" t="str">
        <f>IF(F402&lt;&gt;"",F402,"")</f>
        <v>Новый подраздел</v>
      </c>
      <c r="G421" s="2" t="str">
        <f>IF(G402&lt;&gt;"",G402,"")</f>
        <v>Кондиционирование</v>
      </c>
      <c r="H421" s="2">
        <v>0</v>
      </c>
      <c r="I421" s="2"/>
      <c r="J421" s="2"/>
      <c r="K421" s="2"/>
      <c r="L421" s="2"/>
      <c r="M421" s="2"/>
      <c r="N421" s="2"/>
      <c r="O421" s="2">
        <f t="shared" ref="O421:T421" si="400">ROUND(AB421,2)</f>
        <v>15785.78</v>
      </c>
      <c r="P421" s="2">
        <f t="shared" si="400"/>
        <v>31.02</v>
      </c>
      <c r="Q421" s="2">
        <f t="shared" si="400"/>
        <v>41.32</v>
      </c>
      <c r="R421" s="2">
        <f t="shared" si="400"/>
        <v>0.66</v>
      </c>
      <c r="S421" s="2">
        <f t="shared" si="400"/>
        <v>15713.44</v>
      </c>
      <c r="T421" s="2">
        <f t="shared" si="400"/>
        <v>0</v>
      </c>
      <c r="U421" s="2">
        <f>AH421</f>
        <v>23.68</v>
      </c>
      <c r="V421" s="2">
        <f>AI421</f>
        <v>0</v>
      </c>
      <c r="W421" s="2">
        <f>ROUND(AJ421,2)</f>
        <v>0</v>
      </c>
      <c r="X421" s="2">
        <f>ROUND(AK421,2)</f>
        <v>10999.42</v>
      </c>
      <c r="Y421" s="2">
        <f>ROUND(AL421,2)</f>
        <v>1571.35</v>
      </c>
      <c r="Z421" s="2"/>
      <c r="AA421" s="2"/>
      <c r="AB421" s="2">
        <f>ROUND(SUMIF(AA406:AA419,"=1473070128",O406:O419),2)</f>
        <v>15785.78</v>
      </c>
      <c r="AC421" s="2">
        <f>ROUND(SUMIF(AA406:AA419,"=1473070128",P406:P419),2)</f>
        <v>31.02</v>
      </c>
      <c r="AD421" s="2">
        <f>ROUND(SUMIF(AA406:AA419,"=1473070128",Q406:Q419),2)</f>
        <v>41.32</v>
      </c>
      <c r="AE421" s="2">
        <f>ROUND(SUMIF(AA406:AA419,"=1473070128",R406:R419),2)</f>
        <v>0.66</v>
      </c>
      <c r="AF421" s="2">
        <f>ROUND(SUMIF(AA406:AA419,"=1473070128",S406:S419),2)</f>
        <v>15713.44</v>
      </c>
      <c r="AG421" s="2">
        <f>ROUND(SUMIF(AA406:AA419,"=1473070128",T406:T419),2)</f>
        <v>0</v>
      </c>
      <c r="AH421" s="2">
        <f>SUMIF(AA406:AA419,"=1473070128",U406:U419)</f>
        <v>23.68</v>
      </c>
      <c r="AI421" s="2">
        <f>SUMIF(AA406:AA419,"=1473070128",V406:V419)</f>
        <v>0</v>
      </c>
      <c r="AJ421" s="2">
        <f>ROUND(SUMIF(AA406:AA419,"=1473070128",W406:W419),2)</f>
        <v>0</v>
      </c>
      <c r="AK421" s="2">
        <f>ROUND(SUMIF(AA406:AA419,"=1473070128",X406:X419),2)</f>
        <v>10999.42</v>
      </c>
      <c r="AL421" s="2">
        <f>ROUND(SUMIF(AA406:AA419,"=1473070128",Y406:Y419),2)</f>
        <v>1571.35</v>
      </c>
      <c r="AM421" s="2"/>
      <c r="AN421" s="2"/>
      <c r="AO421" s="2">
        <f t="shared" ref="AO421:BD421" si="401">ROUND(BX421,2)</f>
        <v>0</v>
      </c>
      <c r="AP421" s="2">
        <f t="shared" si="401"/>
        <v>0</v>
      </c>
      <c r="AQ421" s="2">
        <f t="shared" si="401"/>
        <v>0</v>
      </c>
      <c r="AR421" s="2">
        <f t="shared" si="401"/>
        <v>28357.26</v>
      </c>
      <c r="AS421" s="2">
        <f t="shared" si="401"/>
        <v>0</v>
      </c>
      <c r="AT421" s="2">
        <f t="shared" si="401"/>
        <v>0</v>
      </c>
      <c r="AU421" s="2">
        <f t="shared" si="401"/>
        <v>28357.26</v>
      </c>
      <c r="AV421" s="2">
        <f t="shared" si="401"/>
        <v>31.02</v>
      </c>
      <c r="AW421" s="2">
        <f t="shared" si="401"/>
        <v>31.02</v>
      </c>
      <c r="AX421" s="2">
        <f t="shared" si="401"/>
        <v>0</v>
      </c>
      <c r="AY421" s="2">
        <f t="shared" si="401"/>
        <v>31.02</v>
      </c>
      <c r="AZ421" s="2">
        <f t="shared" si="401"/>
        <v>0</v>
      </c>
      <c r="BA421" s="2">
        <f t="shared" si="401"/>
        <v>0</v>
      </c>
      <c r="BB421" s="2">
        <f t="shared" si="401"/>
        <v>0</v>
      </c>
      <c r="BC421" s="2">
        <f t="shared" si="401"/>
        <v>0</v>
      </c>
      <c r="BD421" s="2">
        <f t="shared" si="401"/>
        <v>0</v>
      </c>
      <c r="BE421" s="2"/>
      <c r="BF421" s="2"/>
      <c r="BG421" s="2"/>
      <c r="BH421" s="2"/>
      <c r="BI421" s="2"/>
      <c r="BJ421" s="2"/>
      <c r="BK421" s="2"/>
      <c r="BL421" s="2"/>
      <c r="BM421" s="2"/>
      <c r="BN421" s="2"/>
      <c r="BO421" s="2"/>
      <c r="BP421" s="2"/>
      <c r="BQ421" s="2"/>
      <c r="BR421" s="2"/>
      <c r="BS421" s="2"/>
      <c r="BT421" s="2"/>
      <c r="BU421" s="2"/>
      <c r="BV421" s="2"/>
      <c r="BW421" s="2"/>
      <c r="BX421" s="2">
        <f>ROUND(SUMIF(AA406:AA419,"=1473070128",FQ406:FQ419),2)</f>
        <v>0</v>
      </c>
      <c r="BY421" s="2">
        <f>ROUND(SUMIF(AA406:AA419,"=1473070128",FR406:FR419),2)</f>
        <v>0</v>
      </c>
      <c r="BZ421" s="2">
        <f>ROUND(SUMIF(AA406:AA419,"=1473070128",GL406:GL419),2)</f>
        <v>0</v>
      </c>
      <c r="CA421" s="2">
        <f>ROUND(SUMIF(AA406:AA419,"=1473070128",GM406:GM419),2)</f>
        <v>28357.26</v>
      </c>
      <c r="CB421" s="2">
        <f>ROUND(SUMIF(AA406:AA419,"=1473070128",GN406:GN419),2)</f>
        <v>0</v>
      </c>
      <c r="CC421" s="2">
        <f>ROUND(SUMIF(AA406:AA419,"=1473070128",GO406:GO419),2)</f>
        <v>0</v>
      </c>
      <c r="CD421" s="2">
        <f>ROUND(SUMIF(AA406:AA419,"=1473070128",GP406:GP419),2)</f>
        <v>28357.26</v>
      </c>
      <c r="CE421" s="2">
        <f>AC421-BX421</f>
        <v>31.02</v>
      </c>
      <c r="CF421" s="2">
        <f>AC421-BY421</f>
        <v>31.02</v>
      </c>
      <c r="CG421" s="2">
        <f>BX421-BZ421</f>
        <v>0</v>
      </c>
      <c r="CH421" s="2">
        <f>AC421-BX421-BY421+BZ421</f>
        <v>31.02</v>
      </c>
      <c r="CI421" s="2">
        <f>BY421-BZ421</f>
        <v>0</v>
      </c>
      <c r="CJ421" s="2">
        <f>ROUND(SUMIF(AA406:AA419,"=1473070128",GX406:GX419),2)</f>
        <v>0</v>
      </c>
      <c r="CK421" s="2">
        <f>ROUND(SUMIF(AA406:AA419,"=1473070128",GY406:GY419),2)</f>
        <v>0</v>
      </c>
      <c r="CL421" s="2">
        <f>ROUND(SUMIF(AA406:AA419,"=1473070128",GZ406:GZ419),2)</f>
        <v>0</v>
      </c>
      <c r="CM421" s="2">
        <f>ROUND(SUMIF(AA406:AA419,"=1473070128",HD406:HD419),2)</f>
        <v>0</v>
      </c>
      <c r="CN421" s="2"/>
      <c r="CO421" s="2"/>
      <c r="CP421" s="2"/>
      <c r="CQ421" s="2"/>
      <c r="CR421" s="2"/>
      <c r="CS421" s="2"/>
      <c r="CT421" s="2"/>
      <c r="CU421" s="2"/>
      <c r="CV421" s="2"/>
      <c r="CW421" s="2"/>
      <c r="CX421" s="2"/>
      <c r="CY421" s="2"/>
      <c r="CZ421" s="2"/>
      <c r="DA421" s="2"/>
      <c r="DB421" s="2"/>
      <c r="DC421" s="2"/>
      <c r="DD421" s="2"/>
      <c r="DE421" s="2"/>
      <c r="DF421" s="2"/>
      <c r="DG421" s="3"/>
      <c r="DH421" s="3"/>
      <c r="DI421" s="3"/>
      <c r="DJ421" s="3"/>
      <c r="DK421" s="3"/>
      <c r="DL421" s="3"/>
      <c r="DM421" s="3"/>
      <c r="DN421" s="3"/>
      <c r="DO421" s="3"/>
      <c r="DP421" s="3"/>
      <c r="DQ421" s="3"/>
      <c r="DR421" s="3"/>
      <c r="DS421" s="3"/>
      <c r="DT421" s="3"/>
      <c r="DU421" s="3"/>
      <c r="DV421" s="3"/>
      <c r="DW421" s="3"/>
      <c r="DX421" s="3"/>
      <c r="DY421" s="3"/>
      <c r="DZ421" s="3"/>
      <c r="EA421" s="3"/>
      <c r="EB421" s="3"/>
      <c r="EC421" s="3"/>
      <c r="ED421" s="3"/>
      <c r="EE421" s="3"/>
      <c r="EF421" s="3"/>
      <c r="EG421" s="3"/>
      <c r="EH421" s="3"/>
      <c r="EI421" s="3"/>
      <c r="EJ421" s="3"/>
      <c r="EK421" s="3"/>
      <c r="EL421" s="3"/>
      <c r="EM421" s="3"/>
      <c r="EN421" s="3"/>
      <c r="EO421" s="3"/>
      <c r="EP421" s="3"/>
      <c r="EQ421" s="3"/>
      <c r="ER421" s="3"/>
      <c r="ES421" s="3"/>
      <c r="ET421" s="3"/>
      <c r="EU421" s="3"/>
      <c r="EV421" s="3"/>
      <c r="EW421" s="3"/>
      <c r="EX421" s="3"/>
      <c r="EY421" s="3"/>
      <c r="EZ421" s="3"/>
      <c r="FA421" s="3"/>
      <c r="FB421" s="3"/>
      <c r="FC421" s="3"/>
      <c r="FD421" s="3"/>
      <c r="FE421" s="3"/>
      <c r="FF421" s="3"/>
      <c r="FG421" s="3"/>
      <c r="FH421" s="3"/>
      <c r="FI421" s="3"/>
      <c r="FJ421" s="3"/>
      <c r="FK421" s="3"/>
      <c r="FL421" s="3"/>
      <c r="FM421" s="3"/>
      <c r="FN421" s="3"/>
      <c r="FO421" s="3"/>
      <c r="FP421" s="3"/>
      <c r="FQ421" s="3"/>
      <c r="FR421" s="3"/>
      <c r="FS421" s="3"/>
      <c r="FT421" s="3"/>
      <c r="FU421" s="3"/>
      <c r="FV421" s="3"/>
      <c r="FW421" s="3"/>
      <c r="FX421" s="3"/>
      <c r="FY421" s="3"/>
      <c r="FZ421" s="3"/>
      <c r="GA421" s="3"/>
      <c r="GB421" s="3"/>
      <c r="GC421" s="3"/>
      <c r="GD421" s="3"/>
      <c r="GE421" s="3"/>
      <c r="GF421" s="3"/>
      <c r="GG421" s="3"/>
      <c r="GH421" s="3"/>
      <c r="GI421" s="3"/>
      <c r="GJ421" s="3"/>
      <c r="GK421" s="3"/>
      <c r="GL421" s="3"/>
      <c r="GM421" s="3"/>
      <c r="GN421" s="3"/>
      <c r="GO421" s="3"/>
      <c r="GP421" s="3"/>
      <c r="GQ421" s="3"/>
      <c r="GR421" s="3"/>
      <c r="GS421" s="3"/>
      <c r="GT421" s="3"/>
      <c r="GU421" s="3"/>
      <c r="GV421" s="3"/>
      <c r="GW421" s="3"/>
      <c r="GX421" s="3">
        <v>0</v>
      </c>
    </row>
    <row r="423" spans="1:245" x14ac:dyDescent="0.2">
      <c r="A423" s="4">
        <v>50</v>
      </c>
      <c r="B423" s="4">
        <v>0</v>
      </c>
      <c r="C423" s="4">
        <v>0</v>
      </c>
      <c r="D423" s="4">
        <v>1</v>
      </c>
      <c r="E423" s="4">
        <v>201</v>
      </c>
      <c r="F423" s="4">
        <f>ROUND(Source!O421,O423)</f>
        <v>15785.78</v>
      </c>
      <c r="G423" s="4" t="s">
        <v>70</v>
      </c>
      <c r="H423" s="4" t="s">
        <v>71</v>
      </c>
      <c r="I423" s="4"/>
      <c r="J423" s="4"/>
      <c r="K423" s="4">
        <v>201</v>
      </c>
      <c r="L423" s="4">
        <v>1</v>
      </c>
      <c r="M423" s="4">
        <v>3</v>
      </c>
      <c r="N423" s="4" t="s">
        <v>3</v>
      </c>
      <c r="O423" s="4">
        <v>2</v>
      </c>
      <c r="P423" s="4"/>
      <c r="Q423" s="4"/>
      <c r="R423" s="4"/>
      <c r="S423" s="4"/>
      <c r="T423" s="4"/>
      <c r="U423" s="4"/>
      <c r="V423" s="4"/>
      <c r="W423" s="4">
        <v>0</v>
      </c>
      <c r="X423" s="4">
        <v>1</v>
      </c>
      <c r="Y423" s="4">
        <v>0</v>
      </c>
      <c r="Z423" s="4"/>
      <c r="AA423" s="4"/>
      <c r="AB423" s="4"/>
    </row>
    <row r="424" spans="1:245" x14ac:dyDescent="0.2">
      <c r="A424" s="4">
        <v>50</v>
      </c>
      <c r="B424" s="4">
        <v>0</v>
      </c>
      <c r="C424" s="4">
        <v>0</v>
      </c>
      <c r="D424" s="4">
        <v>1</v>
      </c>
      <c r="E424" s="4">
        <v>202</v>
      </c>
      <c r="F424" s="4">
        <f>ROUND(Source!P421,O424)</f>
        <v>31.02</v>
      </c>
      <c r="G424" s="4" t="s">
        <v>72</v>
      </c>
      <c r="H424" s="4" t="s">
        <v>73</v>
      </c>
      <c r="I424" s="4"/>
      <c r="J424" s="4"/>
      <c r="K424" s="4">
        <v>202</v>
      </c>
      <c r="L424" s="4">
        <v>2</v>
      </c>
      <c r="M424" s="4">
        <v>3</v>
      </c>
      <c r="N424" s="4" t="s">
        <v>3</v>
      </c>
      <c r="O424" s="4">
        <v>2</v>
      </c>
      <c r="P424" s="4"/>
      <c r="Q424" s="4"/>
      <c r="R424" s="4"/>
      <c r="S424" s="4"/>
      <c r="T424" s="4"/>
      <c r="U424" s="4"/>
      <c r="V424" s="4"/>
      <c r="W424" s="4">
        <v>0</v>
      </c>
      <c r="X424" s="4">
        <v>1</v>
      </c>
      <c r="Y424" s="4">
        <v>0</v>
      </c>
      <c r="Z424" s="4"/>
      <c r="AA424" s="4"/>
      <c r="AB424" s="4"/>
    </row>
    <row r="425" spans="1:245" x14ac:dyDescent="0.2">
      <c r="A425" s="4">
        <v>50</v>
      </c>
      <c r="B425" s="4">
        <v>0</v>
      </c>
      <c r="C425" s="4">
        <v>0</v>
      </c>
      <c r="D425" s="4">
        <v>1</v>
      </c>
      <c r="E425" s="4">
        <v>222</v>
      </c>
      <c r="F425" s="4">
        <f>ROUND(Source!AO421,O425)</f>
        <v>0</v>
      </c>
      <c r="G425" s="4" t="s">
        <v>74</v>
      </c>
      <c r="H425" s="4" t="s">
        <v>75</v>
      </c>
      <c r="I425" s="4"/>
      <c r="J425" s="4"/>
      <c r="K425" s="4">
        <v>222</v>
      </c>
      <c r="L425" s="4">
        <v>3</v>
      </c>
      <c r="M425" s="4">
        <v>3</v>
      </c>
      <c r="N425" s="4" t="s">
        <v>3</v>
      </c>
      <c r="O425" s="4">
        <v>2</v>
      </c>
      <c r="P425" s="4"/>
      <c r="Q425" s="4"/>
      <c r="R425" s="4"/>
      <c r="S425" s="4"/>
      <c r="T425" s="4"/>
      <c r="U425" s="4"/>
      <c r="V425" s="4"/>
      <c r="W425" s="4">
        <v>0</v>
      </c>
      <c r="X425" s="4">
        <v>1</v>
      </c>
      <c r="Y425" s="4">
        <v>0</v>
      </c>
      <c r="Z425" s="4"/>
      <c r="AA425" s="4"/>
      <c r="AB425" s="4"/>
    </row>
    <row r="426" spans="1:245" x14ac:dyDescent="0.2">
      <c r="A426" s="4">
        <v>50</v>
      </c>
      <c r="B426" s="4">
        <v>0</v>
      </c>
      <c r="C426" s="4">
        <v>0</v>
      </c>
      <c r="D426" s="4">
        <v>1</v>
      </c>
      <c r="E426" s="4">
        <v>225</v>
      </c>
      <c r="F426" s="4">
        <f>ROUND(Source!AV421,O426)</f>
        <v>31.02</v>
      </c>
      <c r="G426" s="4" t="s">
        <v>76</v>
      </c>
      <c r="H426" s="4" t="s">
        <v>77</v>
      </c>
      <c r="I426" s="4"/>
      <c r="J426" s="4"/>
      <c r="K426" s="4">
        <v>225</v>
      </c>
      <c r="L426" s="4">
        <v>4</v>
      </c>
      <c r="M426" s="4">
        <v>3</v>
      </c>
      <c r="N426" s="4" t="s">
        <v>3</v>
      </c>
      <c r="O426" s="4">
        <v>2</v>
      </c>
      <c r="P426" s="4"/>
      <c r="Q426" s="4"/>
      <c r="R426" s="4"/>
      <c r="S426" s="4"/>
      <c r="T426" s="4"/>
      <c r="U426" s="4"/>
      <c r="V426" s="4"/>
      <c r="W426" s="4">
        <v>0</v>
      </c>
      <c r="X426" s="4">
        <v>1</v>
      </c>
      <c r="Y426" s="4">
        <v>0</v>
      </c>
      <c r="Z426" s="4"/>
      <c r="AA426" s="4"/>
      <c r="AB426" s="4"/>
    </row>
    <row r="427" spans="1:245" x14ac:dyDescent="0.2">
      <c r="A427" s="4">
        <v>50</v>
      </c>
      <c r="B427" s="4">
        <v>0</v>
      </c>
      <c r="C427" s="4">
        <v>0</v>
      </c>
      <c r="D427" s="4">
        <v>1</v>
      </c>
      <c r="E427" s="4">
        <v>226</v>
      </c>
      <c r="F427" s="4">
        <f>ROUND(Source!AW421,O427)</f>
        <v>31.02</v>
      </c>
      <c r="G427" s="4" t="s">
        <v>78</v>
      </c>
      <c r="H427" s="4" t="s">
        <v>79</v>
      </c>
      <c r="I427" s="4"/>
      <c r="J427" s="4"/>
      <c r="K427" s="4">
        <v>226</v>
      </c>
      <c r="L427" s="4">
        <v>5</v>
      </c>
      <c r="M427" s="4">
        <v>3</v>
      </c>
      <c r="N427" s="4" t="s">
        <v>3</v>
      </c>
      <c r="O427" s="4">
        <v>2</v>
      </c>
      <c r="P427" s="4"/>
      <c r="Q427" s="4"/>
      <c r="R427" s="4"/>
      <c r="S427" s="4"/>
      <c r="T427" s="4"/>
      <c r="U427" s="4"/>
      <c r="V427" s="4"/>
      <c r="W427" s="4">
        <v>0</v>
      </c>
      <c r="X427" s="4">
        <v>1</v>
      </c>
      <c r="Y427" s="4">
        <v>0</v>
      </c>
      <c r="Z427" s="4"/>
      <c r="AA427" s="4"/>
      <c r="AB427" s="4"/>
    </row>
    <row r="428" spans="1:245" x14ac:dyDescent="0.2">
      <c r="A428" s="4">
        <v>50</v>
      </c>
      <c r="B428" s="4">
        <v>0</v>
      </c>
      <c r="C428" s="4">
        <v>0</v>
      </c>
      <c r="D428" s="4">
        <v>1</v>
      </c>
      <c r="E428" s="4">
        <v>227</v>
      </c>
      <c r="F428" s="4">
        <f>ROUND(Source!AX421,O428)</f>
        <v>0</v>
      </c>
      <c r="G428" s="4" t="s">
        <v>80</v>
      </c>
      <c r="H428" s="4" t="s">
        <v>81</v>
      </c>
      <c r="I428" s="4"/>
      <c r="J428" s="4"/>
      <c r="K428" s="4">
        <v>227</v>
      </c>
      <c r="L428" s="4">
        <v>6</v>
      </c>
      <c r="M428" s="4">
        <v>3</v>
      </c>
      <c r="N428" s="4" t="s">
        <v>3</v>
      </c>
      <c r="O428" s="4">
        <v>2</v>
      </c>
      <c r="P428" s="4"/>
      <c r="Q428" s="4"/>
      <c r="R428" s="4"/>
      <c r="S428" s="4"/>
      <c r="T428" s="4"/>
      <c r="U428" s="4"/>
      <c r="V428" s="4"/>
      <c r="W428" s="4">
        <v>0</v>
      </c>
      <c r="X428" s="4">
        <v>1</v>
      </c>
      <c r="Y428" s="4">
        <v>0</v>
      </c>
      <c r="Z428" s="4"/>
      <c r="AA428" s="4"/>
      <c r="AB428" s="4"/>
    </row>
    <row r="429" spans="1:245" x14ac:dyDescent="0.2">
      <c r="A429" s="4">
        <v>50</v>
      </c>
      <c r="B429" s="4">
        <v>0</v>
      </c>
      <c r="C429" s="4">
        <v>0</v>
      </c>
      <c r="D429" s="4">
        <v>1</v>
      </c>
      <c r="E429" s="4">
        <v>228</v>
      </c>
      <c r="F429" s="4">
        <f>ROUND(Source!AY421,O429)</f>
        <v>31.02</v>
      </c>
      <c r="G429" s="4" t="s">
        <v>82</v>
      </c>
      <c r="H429" s="4" t="s">
        <v>83</v>
      </c>
      <c r="I429" s="4"/>
      <c r="J429" s="4"/>
      <c r="K429" s="4">
        <v>228</v>
      </c>
      <c r="L429" s="4">
        <v>7</v>
      </c>
      <c r="M429" s="4">
        <v>3</v>
      </c>
      <c r="N429" s="4" t="s">
        <v>3</v>
      </c>
      <c r="O429" s="4">
        <v>2</v>
      </c>
      <c r="P429" s="4"/>
      <c r="Q429" s="4"/>
      <c r="R429" s="4"/>
      <c r="S429" s="4"/>
      <c r="T429" s="4"/>
      <c r="U429" s="4"/>
      <c r="V429" s="4"/>
      <c r="W429" s="4">
        <v>0</v>
      </c>
      <c r="X429" s="4">
        <v>1</v>
      </c>
      <c r="Y429" s="4">
        <v>0</v>
      </c>
      <c r="Z429" s="4"/>
      <c r="AA429" s="4"/>
      <c r="AB429" s="4"/>
    </row>
    <row r="430" spans="1:245" x14ac:dyDescent="0.2">
      <c r="A430" s="4">
        <v>50</v>
      </c>
      <c r="B430" s="4">
        <v>0</v>
      </c>
      <c r="C430" s="4">
        <v>0</v>
      </c>
      <c r="D430" s="4">
        <v>1</v>
      </c>
      <c r="E430" s="4">
        <v>216</v>
      </c>
      <c r="F430" s="4">
        <f>ROUND(Source!AP421,O430)</f>
        <v>0</v>
      </c>
      <c r="G430" s="4" t="s">
        <v>84</v>
      </c>
      <c r="H430" s="4" t="s">
        <v>85</v>
      </c>
      <c r="I430" s="4"/>
      <c r="J430" s="4"/>
      <c r="K430" s="4">
        <v>216</v>
      </c>
      <c r="L430" s="4">
        <v>8</v>
      </c>
      <c r="M430" s="4">
        <v>3</v>
      </c>
      <c r="N430" s="4" t="s">
        <v>3</v>
      </c>
      <c r="O430" s="4">
        <v>2</v>
      </c>
      <c r="P430" s="4"/>
      <c r="Q430" s="4"/>
      <c r="R430" s="4"/>
      <c r="S430" s="4"/>
      <c r="T430" s="4"/>
      <c r="U430" s="4"/>
      <c r="V430" s="4"/>
      <c r="W430" s="4">
        <v>0</v>
      </c>
      <c r="X430" s="4">
        <v>1</v>
      </c>
      <c r="Y430" s="4">
        <v>0</v>
      </c>
      <c r="Z430" s="4"/>
      <c r="AA430" s="4"/>
      <c r="AB430" s="4"/>
    </row>
    <row r="431" spans="1:245" x14ac:dyDescent="0.2">
      <c r="A431" s="4">
        <v>50</v>
      </c>
      <c r="B431" s="4">
        <v>0</v>
      </c>
      <c r="C431" s="4">
        <v>0</v>
      </c>
      <c r="D431" s="4">
        <v>1</v>
      </c>
      <c r="E431" s="4">
        <v>223</v>
      </c>
      <c r="F431" s="4">
        <f>ROUND(Source!AQ421,O431)</f>
        <v>0</v>
      </c>
      <c r="G431" s="4" t="s">
        <v>86</v>
      </c>
      <c r="H431" s="4" t="s">
        <v>87</v>
      </c>
      <c r="I431" s="4"/>
      <c r="J431" s="4"/>
      <c r="K431" s="4">
        <v>223</v>
      </c>
      <c r="L431" s="4">
        <v>9</v>
      </c>
      <c r="M431" s="4">
        <v>3</v>
      </c>
      <c r="N431" s="4" t="s">
        <v>3</v>
      </c>
      <c r="O431" s="4">
        <v>2</v>
      </c>
      <c r="P431" s="4"/>
      <c r="Q431" s="4"/>
      <c r="R431" s="4"/>
      <c r="S431" s="4"/>
      <c r="T431" s="4"/>
      <c r="U431" s="4"/>
      <c r="V431" s="4"/>
      <c r="W431" s="4">
        <v>0</v>
      </c>
      <c r="X431" s="4">
        <v>1</v>
      </c>
      <c r="Y431" s="4">
        <v>0</v>
      </c>
      <c r="Z431" s="4"/>
      <c r="AA431" s="4"/>
      <c r="AB431" s="4"/>
    </row>
    <row r="432" spans="1:245" x14ac:dyDescent="0.2">
      <c r="A432" s="4">
        <v>50</v>
      </c>
      <c r="B432" s="4">
        <v>0</v>
      </c>
      <c r="C432" s="4">
        <v>0</v>
      </c>
      <c r="D432" s="4">
        <v>1</v>
      </c>
      <c r="E432" s="4">
        <v>229</v>
      </c>
      <c r="F432" s="4">
        <f>ROUND(Source!AZ421,O432)</f>
        <v>0</v>
      </c>
      <c r="G432" s="4" t="s">
        <v>88</v>
      </c>
      <c r="H432" s="4" t="s">
        <v>89</v>
      </c>
      <c r="I432" s="4"/>
      <c r="J432" s="4"/>
      <c r="K432" s="4">
        <v>229</v>
      </c>
      <c r="L432" s="4">
        <v>10</v>
      </c>
      <c r="M432" s="4">
        <v>3</v>
      </c>
      <c r="N432" s="4" t="s">
        <v>3</v>
      </c>
      <c r="O432" s="4">
        <v>2</v>
      </c>
      <c r="P432" s="4"/>
      <c r="Q432" s="4"/>
      <c r="R432" s="4"/>
      <c r="S432" s="4"/>
      <c r="T432" s="4"/>
      <c r="U432" s="4"/>
      <c r="V432" s="4"/>
      <c r="W432" s="4">
        <v>0</v>
      </c>
      <c r="X432" s="4">
        <v>1</v>
      </c>
      <c r="Y432" s="4">
        <v>0</v>
      </c>
      <c r="Z432" s="4"/>
      <c r="AA432" s="4"/>
      <c r="AB432" s="4"/>
    </row>
    <row r="433" spans="1:28" x14ac:dyDescent="0.2">
      <c r="A433" s="4">
        <v>50</v>
      </c>
      <c r="B433" s="4">
        <v>0</v>
      </c>
      <c r="C433" s="4">
        <v>0</v>
      </c>
      <c r="D433" s="4">
        <v>1</v>
      </c>
      <c r="E433" s="4">
        <v>203</v>
      </c>
      <c r="F433" s="4">
        <f>ROUND(Source!Q421,O433)</f>
        <v>41.32</v>
      </c>
      <c r="G433" s="4" t="s">
        <v>90</v>
      </c>
      <c r="H433" s="4" t="s">
        <v>91</v>
      </c>
      <c r="I433" s="4"/>
      <c r="J433" s="4"/>
      <c r="K433" s="4">
        <v>203</v>
      </c>
      <c r="L433" s="4">
        <v>11</v>
      </c>
      <c r="M433" s="4">
        <v>3</v>
      </c>
      <c r="N433" s="4" t="s">
        <v>3</v>
      </c>
      <c r="O433" s="4">
        <v>2</v>
      </c>
      <c r="P433" s="4"/>
      <c r="Q433" s="4"/>
      <c r="R433" s="4"/>
      <c r="S433" s="4"/>
      <c r="T433" s="4"/>
      <c r="U433" s="4"/>
      <c r="V433" s="4"/>
      <c r="W433" s="4">
        <v>0</v>
      </c>
      <c r="X433" s="4">
        <v>1</v>
      </c>
      <c r="Y433" s="4">
        <v>0</v>
      </c>
      <c r="Z433" s="4"/>
      <c r="AA433" s="4"/>
      <c r="AB433" s="4"/>
    </row>
    <row r="434" spans="1:28" x14ac:dyDescent="0.2">
      <c r="A434" s="4">
        <v>50</v>
      </c>
      <c r="B434" s="4">
        <v>0</v>
      </c>
      <c r="C434" s="4">
        <v>0</v>
      </c>
      <c r="D434" s="4">
        <v>1</v>
      </c>
      <c r="E434" s="4">
        <v>231</v>
      </c>
      <c r="F434" s="4">
        <f>ROUND(Source!BB421,O434)</f>
        <v>0</v>
      </c>
      <c r="G434" s="4" t="s">
        <v>92</v>
      </c>
      <c r="H434" s="4" t="s">
        <v>93</v>
      </c>
      <c r="I434" s="4"/>
      <c r="J434" s="4"/>
      <c r="K434" s="4">
        <v>231</v>
      </c>
      <c r="L434" s="4">
        <v>12</v>
      </c>
      <c r="M434" s="4">
        <v>3</v>
      </c>
      <c r="N434" s="4" t="s">
        <v>3</v>
      </c>
      <c r="O434" s="4">
        <v>2</v>
      </c>
      <c r="P434" s="4"/>
      <c r="Q434" s="4"/>
      <c r="R434" s="4"/>
      <c r="S434" s="4"/>
      <c r="T434" s="4"/>
      <c r="U434" s="4"/>
      <c r="V434" s="4"/>
      <c r="W434" s="4">
        <v>0</v>
      </c>
      <c r="X434" s="4">
        <v>1</v>
      </c>
      <c r="Y434" s="4">
        <v>0</v>
      </c>
      <c r="Z434" s="4"/>
      <c r="AA434" s="4"/>
      <c r="AB434" s="4"/>
    </row>
    <row r="435" spans="1:28" x14ac:dyDescent="0.2">
      <c r="A435" s="4">
        <v>50</v>
      </c>
      <c r="B435" s="4">
        <v>0</v>
      </c>
      <c r="C435" s="4">
        <v>0</v>
      </c>
      <c r="D435" s="4">
        <v>1</v>
      </c>
      <c r="E435" s="4">
        <v>204</v>
      </c>
      <c r="F435" s="4">
        <f>ROUND(Source!R421,O435)</f>
        <v>0.66</v>
      </c>
      <c r="G435" s="4" t="s">
        <v>94</v>
      </c>
      <c r="H435" s="4" t="s">
        <v>95</v>
      </c>
      <c r="I435" s="4"/>
      <c r="J435" s="4"/>
      <c r="K435" s="4">
        <v>204</v>
      </c>
      <c r="L435" s="4">
        <v>13</v>
      </c>
      <c r="M435" s="4">
        <v>3</v>
      </c>
      <c r="N435" s="4" t="s">
        <v>3</v>
      </c>
      <c r="O435" s="4">
        <v>2</v>
      </c>
      <c r="P435" s="4"/>
      <c r="Q435" s="4"/>
      <c r="R435" s="4"/>
      <c r="S435" s="4"/>
      <c r="T435" s="4"/>
      <c r="U435" s="4"/>
      <c r="V435" s="4"/>
      <c r="W435" s="4">
        <v>0</v>
      </c>
      <c r="X435" s="4">
        <v>1</v>
      </c>
      <c r="Y435" s="4">
        <v>0</v>
      </c>
      <c r="Z435" s="4"/>
      <c r="AA435" s="4"/>
      <c r="AB435" s="4"/>
    </row>
    <row r="436" spans="1:28" x14ac:dyDescent="0.2">
      <c r="A436" s="4">
        <v>50</v>
      </c>
      <c r="B436" s="4">
        <v>0</v>
      </c>
      <c r="C436" s="4">
        <v>0</v>
      </c>
      <c r="D436" s="4">
        <v>1</v>
      </c>
      <c r="E436" s="4">
        <v>205</v>
      </c>
      <c r="F436" s="4">
        <f>ROUND(Source!S421,O436)</f>
        <v>15713.44</v>
      </c>
      <c r="G436" s="4" t="s">
        <v>96</v>
      </c>
      <c r="H436" s="4" t="s">
        <v>97</v>
      </c>
      <c r="I436" s="4"/>
      <c r="J436" s="4"/>
      <c r="K436" s="4">
        <v>205</v>
      </c>
      <c r="L436" s="4">
        <v>14</v>
      </c>
      <c r="M436" s="4">
        <v>3</v>
      </c>
      <c r="N436" s="4" t="s">
        <v>3</v>
      </c>
      <c r="O436" s="4">
        <v>2</v>
      </c>
      <c r="P436" s="4"/>
      <c r="Q436" s="4"/>
      <c r="R436" s="4"/>
      <c r="S436" s="4"/>
      <c r="T436" s="4"/>
      <c r="U436" s="4"/>
      <c r="V436" s="4"/>
      <c r="W436" s="4">
        <v>0</v>
      </c>
      <c r="X436" s="4">
        <v>1</v>
      </c>
      <c r="Y436" s="4">
        <v>0</v>
      </c>
      <c r="Z436" s="4"/>
      <c r="AA436" s="4"/>
      <c r="AB436" s="4"/>
    </row>
    <row r="437" spans="1:28" x14ac:dyDescent="0.2">
      <c r="A437" s="4">
        <v>50</v>
      </c>
      <c r="B437" s="4">
        <v>0</v>
      </c>
      <c r="C437" s="4">
        <v>0</v>
      </c>
      <c r="D437" s="4">
        <v>1</v>
      </c>
      <c r="E437" s="4">
        <v>232</v>
      </c>
      <c r="F437" s="4">
        <f>ROUND(Source!BC421,O437)</f>
        <v>0</v>
      </c>
      <c r="G437" s="4" t="s">
        <v>98</v>
      </c>
      <c r="H437" s="4" t="s">
        <v>99</v>
      </c>
      <c r="I437" s="4"/>
      <c r="J437" s="4"/>
      <c r="K437" s="4">
        <v>232</v>
      </c>
      <c r="L437" s="4">
        <v>15</v>
      </c>
      <c r="M437" s="4">
        <v>3</v>
      </c>
      <c r="N437" s="4" t="s">
        <v>3</v>
      </c>
      <c r="O437" s="4">
        <v>2</v>
      </c>
      <c r="P437" s="4"/>
      <c r="Q437" s="4"/>
      <c r="R437" s="4"/>
      <c r="S437" s="4"/>
      <c r="T437" s="4"/>
      <c r="U437" s="4"/>
      <c r="V437" s="4"/>
      <c r="W437" s="4">
        <v>0</v>
      </c>
      <c r="X437" s="4">
        <v>1</v>
      </c>
      <c r="Y437" s="4">
        <v>0</v>
      </c>
      <c r="Z437" s="4"/>
      <c r="AA437" s="4"/>
      <c r="AB437" s="4"/>
    </row>
    <row r="438" spans="1:28" x14ac:dyDescent="0.2">
      <c r="A438" s="4">
        <v>50</v>
      </c>
      <c r="B438" s="4">
        <v>0</v>
      </c>
      <c r="C438" s="4">
        <v>0</v>
      </c>
      <c r="D438" s="4">
        <v>1</v>
      </c>
      <c r="E438" s="4">
        <v>214</v>
      </c>
      <c r="F438" s="4">
        <f>ROUND(Source!AS421,O438)</f>
        <v>0</v>
      </c>
      <c r="G438" s="4" t="s">
        <v>100</v>
      </c>
      <c r="H438" s="4" t="s">
        <v>101</v>
      </c>
      <c r="I438" s="4"/>
      <c r="J438" s="4"/>
      <c r="K438" s="4">
        <v>214</v>
      </c>
      <c r="L438" s="4">
        <v>16</v>
      </c>
      <c r="M438" s="4">
        <v>3</v>
      </c>
      <c r="N438" s="4" t="s">
        <v>3</v>
      </c>
      <c r="O438" s="4">
        <v>2</v>
      </c>
      <c r="P438" s="4"/>
      <c r="Q438" s="4"/>
      <c r="R438" s="4"/>
      <c r="S438" s="4"/>
      <c r="T438" s="4"/>
      <c r="U438" s="4"/>
      <c r="V438" s="4"/>
      <c r="W438" s="4">
        <v>0</v>
      </c>
      <c r="X438" s="4">
        <v>1</v>
      </c>
      <c r="Y438" s="4">
        <v>0</v>
      </c>
      <c r="Z438" s="4"/>
      <c r="AA438" s="4"/>
      <c r="AB438" s="4"/>
    </row>
    <row r="439" spans="1:28" x14ac:dyDescent="0.2">
      <c r="A439" s="4">
        <v>50</v>
      </c>
      <c r="B439" s="4">
        <v>0</v>
      </c>
      <c r="C439" s="4">
        <v>0</v>
      </c>
      <c r="D439" s="4">
        <v>1</v>
      </c>
      <c r="E439" s="4">
        <v>215</v>
      </c>
      <c r="F439" s="4">
        <f>ROUND(Source!AT421,O439)</f>
        <v>0</v>
      </c>
      <c r="G439" s="4" t="s">
        <v>102</v>
      </c>
      <c r="H439" s="4" t="s">
        <v>103</v>
      </c>
      <c r="I439" s="4"/>
      <c r="J439" s="4"/>
      <c r="K439" s="4">
        <v>215</v>
      </c>
      <c r="L439" s="4">
        <v>17</v>
      </c>
      <c r="M439" s="4">
        <v>3</v>
      </c>
      <c r="N439" s="4" t="s">
        <v>3</v>
      </c>
      <c r="O439" s="4">
        <v>2</v>
      </c>
      <c r="P439" s="4"/>
      <c r="Q439" s="4"/>
      <c r="R439" s="4"/>
      <c r="S439" s="4"/>
      <c r="T439" s="4"/>
      <c r="U439" s="4"/>
      <c r="V439" s="4"/>
      <c r="W439" s="4">
        <v>0</v>
      </c>
      <c r="X439" s="4">
        <v>1</v>
      </c>
      <c r="Y439" s="4">
        <v>0</v>
      </c>
      <c r="Z439" s="4"/>
      <c r="AA439" s="4"/>
      <c r="AB439" s="4"/>
    </row>
    <row r="440" spans="1:28" x14ac:dyDescent="0.2">
      <c r="A440" s="4">
        <v>50</v>
      </c>
      <c r="B440" s="4">
        <v>0</v>
      </c>
      <c r="C440" s="4">
        <v>0</v>
      </c>
      <c r="D440" s="4">
        <v>1</v>
      </c>
      <c r="E440" s="4">
        <v>217</v>
      </c>
      <c r="F440" s="4">
        <f>ROUND(Source!AU421,O440)</f>
        <v>28357.26</v>
      </c>
      <c r="G440" s="4" t="s">
        <v>104</v>
      </c>
      <c r="H440" s="4" t="s">
        <v>105</v>
      </c>
      <c r="I440" s="4"/>
      <c r="J440" s="4"/>
      <c r="K440" s="4">
        <v>217</v>
      </c>
      <c r="L440" s="4">
        <v>18</v>
      </c>
      <c r="M440" s="4">
        <v>3</v>
      </c>
      <c r="N440" s="4" t="s">
        <v>3</v>
      </c>
      <c r="O440" s="4">
        <v>2</v>
      </c>
      <c r="P440" s="4"/>
      <c r="Q440" s="4"/>
      <c r="R440" s="4"/>
      <c r="S440" s="4"/>
      <c r="T440" s="4"/>
      <c r="U440" s="4"/>
      <c r="V440" s="4"/>
      <c r="W440" s="4">
        <v>0</v>
      </c>
      <c r="X440" s="4">
        <v>1</v>
      </c>
      <c r="Y440" s="4">
        <v>0</v>
      </c>
      <c r="Z440" s="4"/>
      <c r="AA440" s="4"/>
      <c r="AB440" s="4"/>
    </row>
    <row r="441" spans="1:28" x14ac:dyDescent="0.2">
      <c r="A441" s="4">
        <v>50</v>
      </c>
      <c r="B441" s="4">
        <v>0</v>
      </c>
      <c r="C441" s="4">
        <v>0</v>
      </c>
      <c r="D441" s="4">
        <v>1</v>
      </c>
      <c r="E441" s="4">
        <v>230</v>
      </c>
      <c r="F441" s="4">
        <f>ROUND(Source!BA421,O441)</f>
        <v>0</v>
      </c>
      <c r="G441" s="4" t="s">
        <v>106</v>
      </c>
      <c r="H441" s="4" t="s">
        <v>107</v>
      </c>
      <c r="I441" s="4"/>
      <c r="J441" s="4"/>
      <c r="K441" s="4">
        <v>230</v>
      </c>
      <c r="L441" s="4">
        <v>19</v>
      </c>
      <c r="M441" s="4">
        <v>3</v>
      </c>
      <c r="N441" s="4" t="s">
        <v>3</v>
      </c>
      <c r="O441" s="4">
        <v>2</v>
      </c>
      <c r="P441" s="4"/>
      <c r="Q441" s="4"/>
      <c r="R441" s="4"/>
      <c r="S441" s="4"/>
      <c r="T441" s="4"/>
      <c r="U441" s="4"/>
      <c r="V441" s="4"/>
      <c r="W441" s="4">
        <v>0</v>
      </c>
      <c r="X441" s="4">
        <v>1</v>
      </c>
      <c r="Y441" s="4">
        <v>0</v>
      </c>
      <c r="Z441" s="4"/>
      <c r="AA441" s="4"/>
      <c r="AB441" s="4"/>
    </row>
    <row r="442" spans="1:28" x14ac:dyDescent="0.2">
      <c r="A442" s="4">
        <v>50</v>
      </c>
      <c r="B442" s="4">
        <v>0</v>
      </c>
      <c r="C442" s="4">
        <v>0</v>
      </c>
      <c r="D442" s="4">
        <v>1</v>
      </c>
      <c r="E442" s="4">
        <v>206</v>
      </c>
      <c r="F442" s="4">
        <f>ROUND(Source!T421,O442)</f>
        <v>0</v>
      </c>
      <c r="G442" s="4" t="s">
        <v>108</v>
      </c>
      <c r="H442" s="4" t="s">
        <v>109</v>
      </c>
      <c r="I442" s="4"/>
      <c r="J442" s="4"/>
      <c r="K442" s="4">
        <v>206</v>
      </c>
      <c r="L442" s="4">
        <v>20</v>
      </c>
      <c r="M442" s="4">
        <v>3</v>
      </c>
      <c r="N442" s="4" t="s">
        <v>3</v>
      </c>
      <c r="O442" s="4">
        <v>2</v>
      </c>
      <c r="P442" s="4"/>
      <c r="Q442" s="4"/>
      <c r="R442" s="4"/>
      <c r="S442" s="4"/>
      <c r="T442" s="4"/>
      <c r="U442" s="4"/>
      <c r="V442" s="4"/>
      <c r="W442" s="4">
        <v>0</v>
      </c>
      <c r="X442" s="4">
        <v>1</v>
      </c>
      <c r="Y442" s="4">
        <v>0</v>
      </c>
      <c r="Z442" s="4"/>
      <c r="AA442" s="4"/>
      <c r="AB442" s="4"/>
    </row>
    <row r="443" spans="1:28" x14ac:dyDescent="0.2">
      <c r="A443" s="4">
        <v>50</v>
      </c>
      <c r="B443" s="4">
        <v>0</v>
      </c>
      <c r="C443" s="4">
        <v>0</v>
      </c>
      <c r="D443" s="4">
        <v>1</v>
      </c>
      <c r="E443" s="4">
        <v>207</v>
      </c>
      <c r="F443" s="4">
        <f>Source!U421</f>
        <v>23.68</v>
      </c>
      <c r="G443" s="4" t="s">
        <v>110</v>
      </c>
      <c r="H443" s="4" t="s">
        <v>111</v>
      </c>
      <c r="I443" s="4"/>
      <c r="J443" s="4"/>
      <c r="K443" s="4">
        <v>207</v>
      </c>
      <c r="L443" s="4">
        <v>21</v>
      </c>
      <c r="M443" s="4">
        <v>3</v>
      </c>
      <c r="N443" s="4" t="s">
        <v>3</v>
      </c>
      <c r="O443" s="4">
        <v>-1</v>
      </c>
      <c r="P443" s="4"/>
      <c r="Q443" s="4"/>
      <c r="R443" s="4"/>
      <c r="S443" s="4"/>
      <c r="T443" s="4"/>
      <c r="U443" s="4"/>
      <c r="V443" s="4"/>
      <c r="W443" s="4">
        <v>0</v>
      </c>
      <c r="X443" s="4">
        <v>1</v>
      </c>
      <c r="Y443" s="4">
        <v>0</v>
      </c>
      <c r="Z443" s="4"/>
      <c r="AA443" s="4"/>
      <c r="AB443" s="4"/>
    </row>
    <row r="444" spans="1:28" x14ac:dyDescent="0.2">
      <c r="A444" s="4">
        <v>50</v>
      </c>
      <c r="B444" s="4">
        <v>0</v>
      </c>
      <c r="C444" s="4">
        <v>0</v>
      </c>
      <c r="D444" s="4">
        <v>1</v>
      </c>
      <c r="E444" s="4">
        <v>208</v>
      </c>
      <c r="F444" s="4">
        <f>Source!V421</f>
        <v>0</v>
      </c>
      <c r="G444" s="4" t="s">
        <v>112</v>
      </c>
      <c r="H444" s="4" t="s">
        <v>113</v>
      </c>
      <c r="I444" s="4"/>
      <c r="J444" s="4"/>
      <c r="K444" s="4">
        <v>208</v>
      </c>
      <c r="L444" s="4">
        <v>22</v>
      </c>
      <c r="M444" s="4">
        <v>3</v>
      </c>
      <c r="N444" s="4" t="s">
        <v>3</v>
      </c>
      <c r="O444" s="4">
        <v>-1</v>
      </c>
      <c r="P444" s="4"/>
      <c r="Q444" s="4"/>
      <c r="R444" s="4"/>
      <c r="S444" s="4"/>
      <c r="T444" s="4"/>
      <c r="U444" s="4"/>
      <c r="V444" s="4"/>
      <c r="W444" s="4">
        <v>0</v>
      </c>
      <c r="X444" s="4">
        <v>1</v>
      </c>
      <c r="Y444" s="4">
        <v>0</v>
      </c>
      <c r="Z444" s="4"/>
      <c r="AA444" s="4"/>
      <c r="AB444" s="4"/>
    </row>
    <row r="445" spans="1:28" x14ac:dyDescent="0.2">
      <c r="A445" s="4">
        <v>50</v>
      </c>
      <c r="B445" s="4">
        <v>0</v>
      </c>
      <c r="C445" s="4">
        <v>0</v>
      </c>
      <c r="D445" s="4">
        <v>1</v>
      </c>
      <c r="E445" s="4">
        <v>209</v>
      </c>
      <c r="F445" s="4">
        <f>ROUND(Source!W421,O445)</f>
        <v>0</v>
      </c>
      <c r="G445" s="4" t="s">
        <v>114</v>
      </c>
      <c r="H445" s="4" t="s">
        <v>115</v>
      </c>
      <c r="I445" s="4"/>
      <c r="J445" s="4"/>
      <c r="K445" s="4">
        <v>209</v>
      </c>
      <c r="L445" s="4">
        <v>23</v>
      </c>
      <c r="M445" s="4">
        <v>3</v>
      </c>
      <c r="N445" s="4" t="s">
        <v>3</v>
      </c>
      <c r="O445" s="4">
        <v>2</v>
      </c>
      <c r="P445" s="4"/>
      <c r="Q445" s="4"/>
      <c r="R445" s="4"/>
      <c r="S445" s="4"/>
      <c r="T445" s="4"/>
      <c r="U445" s="4"/>
      <c r="V445" s="4"/>
      <c r="W445" s="4">
        <v>0</v>
      </c>
      <c r="X445" s="4">
        <v>1</v>
      </c>
      <c r="Y445" s="4">
        <v>0</v>
      </c>
      <c r="Z445" s="4"/>
      <c r="AA445" s="4"/>
      <c r="AB445" s="4"/>
    </row>
    <row r="446" spans="1:28" x14ac:dyDescent="0.2">
      <c r="A446" s="4">
        <v>50</v>
      </c>
      <c r="B446" s="4">
        <v>0</v>
      </c>
      <c r="C446" s="4">
        <v>0</v>
      </c>
      <c r="D446" s="4">
        <v>1</v>
      </c>
      <c r="E446" s="4">
        <v>233</v>
      </c>
      <c r="F446" s="4">
        <f>ROUND(Source!BD421,O446)</f>
        <v>0</v>
      </c>
      <c r="G446" s="4" t="s">
        <v>116</v>
      </c>
      <c r="H446" s="4" t="s">
        <v>117</v>
      </c>
      <c r="I446" s="4"/>
      <c r="J446" s="4"/>
      <c r="K446" s="4">
        <v>233</v>
      </c>
      <c r="L446" s="4">
        <v>24</v>
      </c>
      <c r="M446" s="4">
        <v>3</v>
      </c>
      <c r="N446" s="4" t="s">
        <v>3</v>
      </c>
      <c r="O446" s="4">
        <v>2</v>
      </c>
      <c r="P446" s="4"/>
      <c r="Q446" s="4"/>
      <c r="R446" s="4"/>
      <c r="S446" s="4"/>
      <c r="T446" s="4"/>
      <c r="U446" s="4"/>
      <c r="V446" s="4"/>
      <c r="W446" s="4">
        <v>0</v>
      </c>
      <c r="X446" s="4">
        <v>1</v>
      </c>
      <c r="Y446" s="4">
        <v>0</v>
      </c>
      <c r="Z446" s="4"/>
      <c r="AA446" s="4"/>
      <c r="AB446" s="4"/>
    </row>
    <row r="447" spans="1:28" x14ac:dyDescent="0.2">
      <c r="A447" s="4">
        <v>50</v>
      </c>
      <c r="B447" s="4">
        <v>0</v>
      </c>
      <c r="C447" s="4">
        <v>0</v>
      </c>
      <c r="D447" s="4">
        <v>1</v>
      </c>
      <c r="E447" s="4">
        <v>210</v>
      </c>
      <c r="F447" s="4">
        <f>ROUND(Source!X421,O447)</f>
        <v>10999.42</v>
      </c>
      <c r="G447" s="4" t="s">
        <v>118</v>
      </c>
      <c r="H447" s="4" t="s">
        <v>119</v>
      </c>
      <c r="I447" s="4"/>
      <c r="J447" s="4"/>
      <c r="K447" s="4">
        <v>210</v>
      </c>
      <c r="L447" s="4">
        <v>25</v>
      </c>
      <c r="M447" s="4">
        <v>3</v>
      </c>
      <c r="N447" s="4" t="s">
        <v>3</v>
      </c>
      <c r="O447" s="4">
        <v>2</v>
      </c>
      <c r="P447" s="4"/>
      <c r="Q447" s="4"/>
      <c r="R447" s="4"/>
      <c r="S447" s="4"/>
      <c r="T447" s="4"/>
      <c r="U447" s="4"/>
      <c r="V447" s="4"/>
      <c r="W447" s="4">
        <v>0</v>
      </c>
      <c r="X447" s="4">
        <v>1</v>
      </c>
      <c r="Y447" s="4">
        <v>0</v>
      </c>
      <c r="Z447" s="4"/>
      <c r="AA447" s="4"/>
      <c r="AB447" s="4"/>
    </row>
    <row r="448" spans="1:28" x14ac:dyDescent="0.2">
      <c r="A448" s="4">
        <v>50</v>
      </c>
      <c r="B448" s="4">
        <v>0</v>
      </c>
      <c r="C448" s="4">
        <v>0</v>
      </c>
      <c r="D448" s="4">
        <v>1</v>
      </c>
      <c r="E448" s="4">
        <v>211</v>
      </c>
      <c r="F448" s="4">
        <f>ROUND(Source!Y421,O448)</f>
        <v>1571.35</v>
      </c>
      <c r="G448" s="4" t="s">
        <v>120</v>
      </c>
      <c r="H448" s="4" t="s">
        <v>121</v>
      </c>
      <c r="I448" s="4"/>
      <c r="J448" s="4"/>
      <c r="K448" s="4">
        <v>211</v>
      </c>
      <c r="L448" s="4">
        <v>26</v>
      </c>
      <c r="M448" s="4">
        <v>3</v>
      </c>
      <c r="N448" s="4" t="s">
        <v>3</v>
      </c>
      <c r="O448" s="4">
        <v>2</v>
      </c>
      <c r="P448" s="4"/>
      <c r="Q448" s="4"/>
      <c r="R448" s="4"/>
      <c r="S448" s="4"/>
      <c r="T448" s="4"/>
      <c r="U448" s="4"/>
      <c r="V448" s="4"/>
      <c r="W448" s="4">
        <v>0</v>
      </c>
      <c r="X448" s="4">
        <v>1</v>
      </c>
      <c r="Y448" s="4">
        <v>0</v>
      </c>
      <c r="Z448" s="4"/>
      <c r="AA448" s="4"/>
      <c r="AB448" s="4"/>
    </row>
    <row r="449" spans="1:206" x14ac:dyDescent="0.2">
      <c r="A449" s="4">
        <v>50</v>
      </c>
      <c r="B449" s="4">
        <v>0</v>
      </c>
      <c r="C449" s="4">
        <v>0</v>
      </c>
      <c r="D449" s="4">
        <v>1</v>
      </c>
      <c r="E449" s="4">
        <v>224</v>
      </c>
      <c r="F449" s="4">
        <f>ROUND(Source!AR421,O449)</f>
        <v>28357.26</v>
      </c>
      <c r="G449" s="4" t="s">
        <v>122</v>
      </c>
      <c r="H449" s="4" t="s">
        <v>123</v>
      </c>
      <c r="I449" s="4"/>
      <c r="J449" s="4"/>
      <c r="K449" s="4">
        <v>224</v>
      </c>
      <c r="L449" s="4">
        <v>27</v>
      </c>
      <c r="M449" s="4">
        <v>3</v>
      </c>
      <c r="N449" s="4" t="s">
        <v>3</v>
      </c>
      <c r="O449" s="4">
        <v>2</v>
      </c>
      <c r="P449" s="4"/>
      <c r="Q449" s="4"/>
      <c r="R449" s="4"/>
      <c r="S449" s="4"/>
      <c r="T449" s="4"/>
      <c r="U449" s="4"/>
      <c r="V449" s="4"/>
      <c r="W449" s="4">
        <v>0</v>
      </c>
      <c r="X449" s="4">
        <v>1</v>
      </c>
      <c r="Y449" s="4">
        <v>0</v>
      </c>
      <c r="Z449" s="4"/>
      <c r="AA449" s="4"/>
      <c r="AB449" s="4"/>
    </row>
    <row r="451" spans="1:206" x14ac:dyDescent="0.2">
      <c r="A451" s="2">
        <v>51</v>
      </c>
      <c r="B451" s="2">
        <f>B286</f>
        <v>1</v>
      </c>
      <c r="C451" s="2">
        <f>A286</f>
        <v>4</v>
      </c>
      <c r="D451" s="2">
        <f>ROW(A286)</f>
        <v>286</v>
      </c>
      <c r="E451" s="2"/>
      <c r="F451" s="2" t="str">
        <f>IF(F286&lt;&gt;"",F286,"")</f>
        <v>Новый раздел</v>
      </c>
      <c r="G451" s="2" t="str">
        <f>IF(G286&lt;&gt;"",G286,"")</f>
        <v>Вентиляция и кондиционирование</v>
      </c>
      <c r="H451" s="2">
        <v>0</v>
      </c>
      <c r="I451" s="2"/>
      <c r="J451" s="2"/>
      <c r="K451" s="2"/>
      <c r="L451" s="2"/>
      <c r="M451" s="2"/>
      <c r="N451" s="2"/>
      <c r="O451" s="2">
        <f t="shared" ref="O451:T451" si="402">ROUND(O372+O421+AB451,2)</f>
        <v>172230.72</v>
      </c>
      <c r="P451" s="2">
        <f t="shared" si="402"/>
        <v>528.04</v>
      </c>
      <c r="Q451" s="2">
        <f t="shared" si="402"/>
        <v>312.26</v>
      </c>
      <c r="R451" s="2">
        <f t="shared" si="402"/>
        <v>4.46</v>
      </c>
      <c r="S451" s="2">
        <f t="shared" si="402"/>
        <v>171390.42</v>
      </c>
      <c r="T451" s="2">
        <f t="shared" si="402"/>
        <v>0</v>
      </c>
      <c r="U451" s="2">
        <f>U372+U421+AH451</f>
        <v>258.8</v>
      </c>
      <c r="V451" s="2">
        <f>V372+V421+AI451</f>
        <v>0</v>
      </c>
      <c r="W451" s="2">
        <f>ROUND(W372+W421+AJ451,2)</f>
        <v>0</v>
      </c>
      <c r="X451" s="2">
        <f>ROUND(X372+X421+AK451,2)</f>
        <v>119973.29</v>
      </c>
      <c r="Y451" s="2">
        <f>ROUND(Y372+Y421+AL451,2)</f>
        <v>17139.060000000001</v>
      </c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>
        <f t="shared" ref="AO451:BD451" si="403">ROUND(AO372+AO421+BX451,2)</f>
        <v>0</v>
      </c>
      <c r="AP451" s="2">
        <f t="shared" si="403"/>
        <v>0</v>
      </c>
      <c r="AQ451" s="2">
        <f t="shared" si="403"/>
        <v>0</v>
      </c>
      <c r="AR451" s="2">
        <f t="shared" si="403"/>
        <v>309347.87</v>
      </c>
      <c r="AS451" s="2">
        <f t="shared" si="403"/>
        <v>0</v>
      </c>
      <c r="AT451" s="2">
        <f t="shared" si="403"/>
        <v>0</v>
      </c>
      <c r="AU451" s="2">
        <f t="shared" si="403"/>
        <v>309347.87</v>
      </c>
      <c r="AV451" s="2">
        <f t="shared" si="403"/>
        <v>528.04</v>
      </c>
      <c r="AW451" s="2">
        <f t="shared" si="403"/>
        <v>528.04</v>
      </c>
      <c r="AX451" s="2">
        <f t="shared" si="403"/>
        <v>0</v>
      </c>
      <c r="AY451" s="2">
        <f t="shared" si="403"/>
        <v>528.04</v>
      </c>
      <c r="AZ451" s="2">
        <f t="shared" si="403"/>
        <v>0</v>
      </c>
      <c r="BA451" s="2">
        <f t="shared" si="403"/>
        <v>0</v>
      </c>
      <c r="BB451" s="2">
        <f t="shared" si="403"/>
        <v>0</v>
      </c>
      <c r="BC451" s="2">
        <f t="shared" si="403"/>
        <v>0</v>
      </c>
      <c r="BD451" s="2">
        <f t="shared" si="403"/>
        <v>0</v>
      </c>
      <c r="BE451" s="2"/>
      <c r="BF451" s="2"/>
      <c r="BG451" s="2"/>
      <c r="BH451" s="2"/>
      <c r="BI451" s="2"/>
      <c r="BJ451" s="2"/>
      <c r="BK451" s="2"/>
      <c r="BL451" s="2"/>
      <c r="BM451" s="2"/>
      <c r="BN451" s="2"/>
      <c r="BO451" s="2"/>
      <c r="BP451" s="2"/>
      <c r="BQ451" s="2"/>
      <c r="BR451" s="2"/>
      <c r="BS451" s="2"/>
      <c r="BT451" s="2"/>
      <c r="BU451" s="2"/>
      <c r="BV451" s="2"/>
      <c r="BW451" s="2"/>
      <c r="BX451" s="2"/>
      <c r="BY451" s="2"/>
      <c r="BZ451" s="2"/>
      <c r="CA451" s="2"/>
      <c r="CB451" s="2"/>
      <c r="CC451" s="2"/>
      <c r="CD451" s="2"/>
      <c r="CE451" s="2"/>
      <c r="CF451" s="2"/>
      <c r="CG451" s="2"/>
      <c r="CH451" s="2"/>
      <c r="CI451" s="2"/>
      <c r="CJ451" s="2"/>
      <c r="CK451" s="2"/>
      <c r="CL451" s="2"/>
      <c r="CM451" s="2"/>
      <c r="CN451" s="2"/>
      <c r="CO451" s="2"/>
      <c r="CP451" s="2"/>
      <c r="CQ451" s="2"/>
      <c r="CR451" s="2"/>
      <c r="CS451" s="2"/>
      <c r="CT451" s="2"/>
      <c r="CU451" s="2"/>
      <c r="CV451" s="2"/>
      <c r="CW451" s="2"/>
      <c r="CX451" s="2"/>
      <c r="CY451" s="2"/>
      <c r="CZ451" s="2"/>
      <c r="DA451" s="2"/>
      <c r="DB451" s="2"/>
      <c r="DC451" s="2"/>
      <c r="DD451" s="2"/>
      <c r="DE451" s="2"/>
      <c r="DF451" s="2"/>
      <c r="DG451" s="3"/>
      <c r="DH451" s="3"/>
      <c r="DI451" s="3"/>
      <c r="DJ451" s="3"/>
      <c r="DK451" s="3"/>
      <c r="DL451" s="3"/>
      <c r="DM451" s="3"/>
      <c r="DN451" s="3"/>
      <c r="DO451" s="3"/>
      <c r="DP451" s="3"/>
      <c r="DQ451" s="3"/>
      <c r="DR451" s="3"/>
      <c r="DS451" s="3"/>
      <c r="DT451" s="3"/>
      <c r="DU451" s="3"/>
      <c r="DV451" s="3"/>
      <c r="DW451" s="3"/>
      <c r="DX451" s="3"/>
      <c r="DY451" s="3"/>
      <c r="DZ451" s="3"/>
      <c r="EA451" s="3"/>
      <c r="EB451" s="3"/>
      <c r="EC451" s="3"/>
      <c r="ED451" s="3"/>
      <c r="EE451" s="3"/>
      <c r="EF451" s="3"/>
      <c r="EG451" s="3"/>
      <c r="EH451" s="3"/>
      <c r="EI451" s="3"/>
      <c r="EJ451" s="3"/>
      <c r="EK451" s="3"/>
      <c r="EL451" s="3"/>
      <c r="EM451" s="3"/>
      <c r="EN451" s="3"/>
      <c r="EO451" s="3"/>
      <c r="EP451" s="3"/>
      <c r="EQ451" s="3"/>
      <c r="ER451" s="3"/>
      <c r="ES451" s="3"/>
      <c r="ET451" s="3"/>
      <c r="EU451" s="3"/>
      <c r="EV451" s="3"/>
      <c r="EW451" s="3"/>
      <c r="EX451" s="3"/>
      <c r="EY451" s="3"/>
      <c r="EZ451" s="3"/>
      <c r="FA451" s="3"/>
      <c r="FB451" s="3"/>
      <c r="FC451" s="3"/>
      <c r="FD451" s="3"/>
      <c r="FE451" s="3"/>
      <c r="FF451" s="3"/>
      <c r="FG451" s="3"/>
      <c r="FH451" s="3"/>
      <c r="FI451" s="3"/>
      <c r="FJ451" s="3"/>
      <c r="FK451" s="3"/>
      <c r="FL451" s="3"/>
      <c r="FM451" s="3"/>
      <c r="FN451" s="3"/>
      <c r="FO451" s="3"/>
      <c r="FP451" s="3"/>
      <c r="FQ451" s="3"/>
      <c r="FR451" s="3"/>
      <c r="FS451" s="3"/>
      <c r="FT451" s="3"/>
      <c r="FU451" s="3"/>
      <c r="FV451" s="3"/>
      <c r="FW451" s="3"/>
      <c r="FX451" s="3"/>
      <c r="FY451" s="3"/>
      <c r="FZ451" s="3"/>
      <c r="GA451" s="3"/>
      <c r="GB451" s="3"/>
      <c r="GC451" s="3"/>
      <c r="GD451" s="3"/>
      <c r="GE451" s="3"/>
      <c r="GF451" s="3"/>
      <c r="GG451" s="3"/>
      <c r="GH451" s="3"/>
      <c r="GI451" s="3"/>
      <c r="GJ451" s="3"/>
      <c r="GK451" s="3"/>
      <c r="GL451" s="3"/>
      <c r="GM451" s="3"/>
      <c r="GN451" s="3"/>
      <c r="GO451" s="3"/>
      <c r="GP451" s="3"/>
      <c r="GQ451" s="3"/>
      <c r="GR451" s="3"/>
      <c r="GS451" s="3"/>
      <c r="GT451" s="3"/>
      <c r="GU451" s="3"/>
      <c r="GV451" s="3"/>
      <c r="GW451" s="3"/>
      <c r="GX451" s="3">
        <v>0</v>
      </c>
    </row>
    <row r="453" spans="1:206" x14ac:dyDescent="0.2">
      <c r="A453" s="4">
        <v>50</v>
      </c>
      <c r="B453" s="4">
        <v>0</v>
      </c>
      <c r="C453" s="4">
        <v>0</v>
      </c>
      <c r="D453" s="4">
        <v>1</v>
      </c>
      <c r="E453" s="4">
        <v>201</v>
      </c>
      <c r="F453" s="4">
        <f>ROUND(Source!O451,O453)</f>
        <v>172230.72</v>
      </c>
      <c r="G453" s="4" t="s">
        <v>70</v>
      </c>
      <c r="H453" s="4" t="s">
        <v>71</v>
      </c>
      <c r="I453" s="4"/>
      <c r="J453" s="4"/>
      <c r="K453" s="4">
        <v>201</v>
      </c>
      <c r="L453" s="4">
        <v>1</v>
      </c>
      <c r="M453" s="4">
        <v>3</v>
      </c>
      <c r="N453" s="4" t="s">
        <v>3</v>
      </c>
      <c r="O453" s="4">
        <v>2</v>
      </c>
      <c r="P453" s="4"/>
      <c r="Q453" s="4"/>
      <c r="R453" s="4"/>
      <c r="S453" s="4"/>
      <c r="T453" s="4"/>
      <c r="U453" s="4"/>
      <c r="V453" s="4"/>
      <c r="W453" s="4">
        <v>15785.78</v>
      </c>
      <c r="X453" s="4">
        <v>1</v>
      </c>
      <c r="Y453" s="4">
        <v>15785.78</v>
      </c>
      <c r="Z453" s="4"/>
      <c r="AA453" s="4"/>
      <c r="AB453" s="4"/>
    </row>
    <row r="454" spans="1:206" x14ac:dyDescent="0.2">
      <c r="A454" s="4">
        <v>50</v>
      </c>
      <c r="B454" s="4">
        <v>0</v>
      </c>
      <c r="C454" s="4">
        <v>0</v>
      </c>
      <c r="D454" s="4">
        <v>1</v>
      </c>
      <c r="E454" s="4">
        <v>202</v>
      </c>
      <c r="F454" s="4">
        <f>ROUND(Source!P451,O454)</f>
        <v>528.04</v>
      </c>
      <c r="G454" s="4" t="s">
        <v>72</v>
      </c>
      <c r="H454" s="4" t="s">
        <v>73</v>
      </c>
      <c r="I454" s="4"/>
      <c r="J454" s="4"/>
      <c r="K454" s="4">
        <v>202</v>
      </c>
      <c r="L454" s="4">
        <v>2</v>
      </c>
      <c r="M454" s="4">
        <v>3</v>
      </c>
      <c r="N454" s="4" t="s">
        <v>3</v>
      </c>
      <c r="O454" s="4">
        <v>2</v>
      </c>
      <c r="P454" s="4"/>
      <c r="Q454" s="4"/>
      <c r="R454" s="4"/>
      <c r="S454" s="4"/>
      <c r="T454" s="4"/>
      <c r="U454" s="4"/>
      <c r="V454" s="4"/>
      <c r="W454" s="4">
        <v>31.02</v>
      </c>
      <c r="X454" s="4">
        <v>1</v>
      </c>
      <c r="Y454" s="4">
        <v>31.02</v>
      </c>
      <c r="Z454" s="4"/>
      <c r="AA454" s="4"/>
      <c r="AB454" s="4"/>
    </row>
    <row r="455" spans="1:206" x14ac:dyDescent="0.2">
      <c r="A455" s="4">
        <v>50</v>
      </c>
      <c r="B455" s="4">
        <v>0</v>
      </c>
      <c r="C455" s="4">
        <v>0</v>
      </c>
      <c r="D455" s="4">
        <v>1</v>
      </c>
      <c r="E455" s="4">
        <v>222</v>
      </c>
      <c r="F455" s="4">
        <f>ROUND(Source!AO451,O455)</f>
        <v>0</v>
      </c>
      <c r="G455" s="4" t="s">
        <v>74</v>
      </c>
      <c r="H455" s="4" t="s">
        <v>75</v>
      </c>
      <c r="I455" s="4"/>
      <c r="J455" s="4"/>
      <c r="K455" s="4">
        <v>222</v>
      </c>
      <c r="L455" s="4">
        <v>3</v>
      </c>
      <c r="M455" s="4">
        <v>3</v>
      </c>
      <c r="N455" s="4" t="s">
        <v>3</v>
      </c>
      <c r="O455" s="4">
        <v>2</v>
      </c>
      <c r="P455" s="4"/>
      <c r="Q455" s="4"/>
      <c r="R455" s="4"/>
      <c r="S455" s="4"/>
      <c r="T455" s="4"/>
      <c r="U455" s="4"/>
      <c r="V455" s="4"/>
      <c r="W455" s="4">
        <v>0</v>
      </c>
      <c r="X455" s="4">
        <v>1</v>
      </c>
      <c r="Y455" s="4">
        <v>0</v>
      </c>
      <c r="Z455" s="4"/>
      <c r="AA455" s="4"/>
      <c r="AB455" s="4"/>
    </row>
    <row r="456" spans="1:206" x14ac:dyDescent="0.2">
      <c r="A456" s="4">
        <v>50</v>
      </c>
      <c r="B456" s="4">
        <v>0</v>
      </c>
      <c r="C456" s="4">
        <v>0</v>
      </c>
      <c r="D456" s="4">
        <v>1</v>
      </c>
      <c r="E456" s="4">
        <v>225</v>
      </c>
      <c r="F456" s="4">
        <f>ROUND(Source!AV451,O456)</f>
        <v>528.04</v>
      </c>
      <c r="G456" s="4" t="s">
        <v>76</v>
      </c>
      <c r="H456" s="4" t="s">
        <v>77</v>
      </c>
      <c r="I456" s="4"/>
      <c r="J456" s="4"/>
      <c r="K456" s="4">
        <v>225</v>
      </c>
      <c r="L456" s="4">
        <v>4</v>
      </c>
      <c r="M456" s="4">
        <v>3</v>
      </c>
      <c r="N456" s="4" t="s">
        <v>3</v>
      </c>
      <c r="O456" s="4">
        <v>2</v>
      </c>
      <c r="P456" s="4"/>
      <c r="Q456" s="4"/>
      <c r="R456" s="4"/>
      <c r="S456" s="4"/>
      <c r="T456" s="4"/>
      <c r="U456" s="4"/>
      <c r="V456" s="4"/>
      <c r="W456" s="4">
        <v>31.02</v>
      </c>
      <c r="X456" s="4">
        <v>1</v>
      </c>
      <c r="Y456" s="4">
        <v>31.02</v>
      </c>
      <c r="Z456" s="4"/>
      <c r="AA456" s="4"/>
      <c r="AB456" s="4"/>
    </row>
    <row r="457" spans="1:206" x14ac:dyDescent="0.2">
      <c r="A457" s="4">
        <v>50</v>
      </c>
      <c r="B457" s="4">
        <v>0</v>
      </c>
      <c r="C457" s="4">
        <v>0</v>
      </c>
      <c r="D457" s="4">
        <v>1</v>
      </c>
      <c r="E457" s="4">
        <v>226</v>
      </c>
      <c r="F457" s="4">
        <f>ROUND(Source!AW451,O457)</f>
        <v>528.04</v>
      </c>
      <c r="G457" s="4" t="s">
        <v>78</v>
      </c>
      <c r="H457" s="4" t="s">
        <v>79</v>
      </c>
      <c r="I457" s="4"/>
      <c r="J457" s="4"/>
      <c r="K457" s="4">
        <v>226</v>
      </c>
      <c r="L457" s="4">
        <v>5</v>
      </c>
      <c r="M457" s="4">
        <v>3</v>
      </c>
      <c r="N457" s="4" t="s">
        <v>3</v>
      </c>
      <c r="O457" s="4">
        <v>2</v>
      </c>
      <c r="P457" s="4"/>
      <c r="Q457" s="4"/>
      <c r="R457" s="4"/>
      <c r="S457" s="4"/>
      <c r="T457" s="4"/>
      <c r="U457" s="4"/>
      <c r="V457" s="4"/>
      <c r="W457" s="4">
        <v>31.02</v>
      </c>
      <c r="X457" s="4">
        <v>1</v>
      </c>
      <c r="Y457" s="4">
        <v>31.02</v>
      </c>
      <c r="Z457" s="4"/>
      <c r="AA457" s="4"/>
      <c r="AB457" s="4"/>
    </row>
    <row r="458" spans="1:206" x14ac:dyDescent="0.2">
      <c r="A458" s="4">
        <v>50</v>
      </c>
      <c r="B458" s="4">
        <v>0</v>
      </c>
      <c r="C458" s="4">
        <v>0</v>
      </c>
      <c r="D458" s="4">
        <v>1</v>
      </c>
      <c r="E458" s="4">
        <v>227</v>
      </c>
      <c r="F458" s="4">
        <f>ROUND(Source!AX451,O458)</f>
        <v>0</v>
      </c>
      <c r="G458" s="4" t="s">
        <v>80</v>
      </c>
      <c r="H458" s="4" t="s">
        <v>81</v>
      </c>
      <c r="I458" s="4"/>
      <c r="J458" s="4"/>
      <c r="K458" s="4">
        <v>227</v>
      </c>
      <c r="L458" s="4">
        <v>6</v>
      </c>
      <c r="M458" s="4">
        <v>3</v>
      </c>
      <c r="N458" s="4" t="s">
        <v>3</v>
      </c>
      <c r="O458" s="4">
        <v>2</v>
      </c>
      <c r="P458" s="4"/>
      <c r="Q458" s="4"/>
      <c r="R458" s="4"/>
      <c r="S458" s="4"/>
      <c r="T458" s="4"/>
      <c r="U458" s="4"/>
      <c r="V458" s="4"/>
      <c r="W458" s="4">
        <v>0</v>
      </c>
      <c r="X458" s="4">
        <v>1</v>
      </c>
      <c r="Y458" s="4">
        <v>0</v>
      </c>
      <c r="Z458" s="4"/>
      <c r="AA458" s="4"/>
      <c r="AB458" s="4"/>
    </row>
    <row r="459" spans="1:206" x14ac:dyDescent="0.2">
      <c r="A459" s="4">
        <v>50</v>
      </c>
      <c r="B459" s="4">
        <v>0</v>
      </c>
      <c r="C459" s="4">
        <v>0</v>
      </c>
      <c r="D459" s="4">
        <v>1</v>
      </c>
      <c r="E459" s="4">
        <v>228</v>
      </c>
      <c r="F459" s="4">
        <f>ROUND(Source!AY451,O459)</f>
        <v>528.04</v>
      </c>
      <c r="G459" s="4" t="s">
        <v>82</v>
      </c>
      <c r="H459" s="4" t="s">
        <v>83</v>
      </c>
      <c r="I459" s="4"/>
      <c r="J459" s="4"/>
      <c r="K459" s="4">
        <v>228</v>
      </c>
      <c r="L459" s="4">
        <v>7</v>
      </c>
      <c r="M459" s="4">
        <v>3</v>
      </c>
      <c r="N459" s="4" t="s">
        <v>3</v>
      </c>
      <c r="O459" s="4">
        <v>2</v>
      </c>
      <c r="P459" s="4"/>
      <c r="Q459" s="4"/>
      <c r="R459" s="4"/>
      <c r="S459" s="4"/>
      <c r="T459" s="4"/>
      <c r="U459" s="4"/>
      <c r="V459" s="4"/>
      <c r="W459" s="4">
        <v>31.02</v>
      </c>
      <c r="X459" s="4">
        <v>1</v>
      </c>
      <c r="Y459" s="4">
        <v>31.02</v>
      </c>
      <c r="Z459" s="4"/>
      <c r="AA459" s="4"/>
      <c r="AB459" s="4"/>
    </row>
    <row r="460" spans="1:206" x14ac:dyDescent="0.2">
      <c r="A460" s="4">
        <v>50</v>
      </c>
      <c r="B460" s="4">
        <v>0</v>
      </c>
      <c r="C460" s="4">
        <v>0</v>
      </c>
      <c r="D460" s="4">
        <v>1</v>
      </c>
      <c r="E460" s="4">
        <v>216</v>
      </c>
      <c r="F460" s="4">
        <f>ROUND(Source!AP451,O460)</f>
        <v>0</v>
      </c>
      <c r="G460" s="4" t="s">
        <v>84</v>
      </c>
      <c r="H460" s="4" t="s">
        <v>85</v>
      </c>
      <c r="I460" s="4"/>
      <c r="J460" s="4"/>
      <c r="K460" s="4">
        <v>216</v>
      </c>
      <c r="L460" s="4">
        <v>8</v>
      </c>
      <c r="M460" s="4">
        <v>3</v>
      </c>
      <c r="N460" s="4" t="s">
        <v>3</v>
      </c>
      <c r="O460" s="4">
        <v>2</v>
      </c>
      <c r="P460" s="4"/>
      <c r="Q460" s="4"/>
      <c r="R460" s="4"/>
      <c r="S460" s="4"/>
      <c r="T460" s="4"/>
      <c r="U460" s="4"/>
      <c r="V460" s="4"/>
      <c r="W460" s="4">
        <v>0</v>
      </c>
      <c r="X460" s="4">
        <v>1</v>
      </c>
      <c r="Y460" s="4">
        <v>0</v>
      </c>
      <c r="Z460" s="4"/>
      <c r="AA460" s="4"/>
      <c r="AB460" s="4"/>
    </row>
    <row r="461" spans="1:206" x14ac:dyDescent="0.2">
      <c r="A461" s="4">
        <v>50</v>
      </c>
      <c r="B461" s="4">
        <v>0</v>
      </c>
      <c r="C461" s="4">
        <v>0</v>
      </c>
      <c r="D461" s="4">
        <v>1</v>
      </c>
      <c r="E461" s="4">
        <v>223</v>
      </c>
      <c r="F461" s="4">
        <f>ROUND(Source!AQ451,O461)</f>
        <v>0</v>
      </c>
      <c r="G461" s="4" t="s">
        <v>86</v>
      </c>
      <c r="H461" s="4" t="s">
        <v>87</v>
      </c>
      <c r="I461" s="4"/>
      <c r="J461" s="4"/>
      <c r="K461" s="4">
        <v>223</v>
      </c>
      <c r="L461" s="4">
        <v>9</v>
      </c>
      <c r="M461" s="4">
        <v>3</v>
      </c>
      <c r="N461" s="4" t="s">
        <v>3</v>
      </c>
      <c r="O461" s="4">
        <v>2</v>
      </c>
      <c r="P461" s="4"/>
      <c r="Q461" s="4"/>
      <c r="R461" s="4"/>
      <c r="S461" s="4"/>
      <c r="T461" s="4"/>
      <c r="U461" s="4"/>
      <c r="V461" s="4"/>
      <c r="W461" s="4">
        <v>0</v>
      </c>
      <c r="X461" s="4">
        <v>1</v>
      </c>
      <c r="Y461" s="4">
        <v>0</v>
      </c>
      <c r="Z461" s="4"/>
      <c r="AA461" s="4"/>
      <c r="AB461" s="4"/>
    </row>
    <row r="462" spans="1:206" x14ac:dyDescent="0.2">
      <c r="A462" s="4">
        <v>50</v>
      </c>
      <c r="B462" s="4">
        <v>0</v>
      </c>
      <c r="C462" s="4">
        <v>0</v>
      </c>
      <c r="D462" s="4">
        <v>1</v>
      </c>
      <c r="E462" s="4">
        <v>229</v>
      </c>
      <c r="F462" s="4">
        <f>ROUND(Source!AZ451,O462)</f>
        <v>0</v>
      </c>
      <c r="G462" s="4" t="s">
        <v>88</v>
      </c>
      <c r="H462" s="4" t="s">
        <v>89</v>
      </c>
      <c r="I462" s="4"/>
      <c r="J462" s="4"/>
      <c r="K462" s="4">
        <v>229</v>
      </c>
      <c r="L462" s="4">
        <v>10</v>
      </c>
      <c r="M462" s="4">
        <v>3</v>
      </c>
      <c r="N462" s="4" t="s">
        <v>3</v>
      </c>
      <c r="O462" s="4">
        <v>2</v>
      </c>
      <c r="P462" s="4"/>
      <c r="Q462" s="4"/>
      <c r="R462" s="4"/>
      <c r="S462" s="4"/>
      <c r="T462" s="4"/>
      <c r="U462" s="4"/>
      <c r="V462" s="4"/>
      <c r="W462" s="4">
        <v>0</v>
      </c>
      <c r="X462" s="4">
        <v>1</v>
      </c>
      <c r="Y462" s="4">
        <v>0</v>
      </c>
      <c r="Z462" s="4"/>
      <c r="AA462" s="4"/>
      <c r="AB462" s="4"/>
    </row>
    <row r="463" spans="1:206" x14ac:dyDescent="0.2">
      <c r="A463" s="4">
        <v>50</v>
      </c>
      <c r="B463" s="4">
        <v>0</v>
      </c>
      <c r="C463" s="4">
        <v>0</v>
      </c>
      <c r="D463" s="4">
        <v>1</v>
      </c>
      <c r="E463" s="4">
        <v>203</v>
      </c>
      <c r="F463" s="4">
        <f>ROUND(Source!Q451,O463)</f>
        <v>312.26</v>
      </c>
      <c r="G463" s="4" t="s">
        <v>90</v>
      </c>
      <c r="H463" s="4" t="s">
        <v>91</v>
      </c>
      <c r="I463" s="4"/>
      <c r="J463" s="4"/>
      <c r="K463" s="4">
        <v>203</v>
      </c>
      <c r="L463" s="4">
        <v>11</v>
      </c>
      <c r="M463" s="4">
        <v>3</v>
      </c>
      <c r="N463" s="4" t="s">
        <v>3</v>
      </c>
      <c r="O463" s="4">
        <v>2</v>
      </c>
      <c r="P463" s="4"/>
      <c r="Q463" s="4"/>
      <c r="R463" s="4"/>
      <c r="S463" s="4"/>
      <c r="T463" s="4"/>
      <c r="U463" s="4"/>
      <c r="V463" s="4"/>
      <c r="W463" s="4">
        <v>41.32</v>
      </c>
      <c r="X463" s="4">
        <v>1</v>
      </c>
      <c r="Y463" s="4">
        <v>41.32</v>
      </c>
      <c r="Z463" s="4"/>
      <c r="AA463" s="4"/>
      <c r="AB463" s="4"/>
    </row>
    <row r="464" spans="1:206" x14ac:dyDescent="0.2">
      <c r="A464" s="4">
        <v>50</v>
      </c>
      <c r="B464" s="4">
        <v>0</v>
      </c>
      <c r="C464" s="4">
        <v>0</v>
      </c>
      <c r="D464" s="4">
        <v>1</v>
      </c>
      <c r="E464" s="4">
        <v>231</v>
      </c>
      <c r="F464" s="4">
        <f>ROUND(Source!BB451,O464)</f>
        <v>0</v>
      </c>
      <c r="G464" s="4" t="s">
        <v>92</v>
      </c>
      <c r="H464" s="4" t="s">
        <v>93</v>
      </c>
      <c r="I464" s="4"/>
      <c r="J464" s="4"/>
      <c r="K464" s="4">
        <v>231</v>
      </c>
      <c r="L464" s="4">
        <v>12</v>
      </c>
      <c r="M464" s="4">
        <v>3</v>
      </c>
      <c r="N464" s="4" t="s">
        <v>3</v>
      </c>
      <c r="O464" s="4">
        <v>2</v>
      </c>
      <c r="P464" s="4"/>
      <c r="Q464" s="4"/>
      <c r="R464" s="4"/>
      <c r="S464" s="4"/>
      <c r="T464" s="4"/>
      <c r="U464" s="4"/>
      <c r="V464" s="4"/>
      <c r="W464" s="4">
        <v>0</v>
      </c>
      <c r="X464" s="4">
        <v>1</v>
      </c>
      <c r="Y464" s="4">
        <v>0</v>
      </c>
      <c r="Z464" s="4"/>
      <c r="AA464" s="4"/>
      <c r="AB464" s="4"/>
    </row>
    <row r="465" spans="1:28" x14ac:dyDescent="0.2">
      <c r="A465" s="4">
        <v>50</v>
      </c>
      <c r="B465" s="4">
        <v>0</v>
      </c>
      <c r="C465" s="4">
        <v>0</v>
      </c>
      <c r="D465" s="4">
        <v>1</v>
      </c>
      <c r="E465" s="4">
        <v>204</v>
      </c>
      <c r="F465" s="4">
        <f>ROUND(Source!R451,O465)</f>
        <v>4.46</v>
      </c>
      <c r="G465" s="4" t="s">
        <v>94</v>
      </c>
      <c r="H465" s="4" t="s">
        <v>95</v>
      </c>
      <c r="I465" s="4"/>
      <c r="J465" s="4"/>
      <c r="K465" s="4">
        <v>204</v>
      </c>
      <c r="L465" s="4">
        <v>13</v>
      </c>
      <c r="M465" s="4">
        <v>3</v>
      </c>
      <c r="N465" s="4" t="s">
        <v>3</v>
      </c>
      <c r="O465" s="4">
        <v>2</v>
      </c>
      <c r="P465" s="4"/>
      <c r="Q465" s="4"/>
      <c r="R465" s="4"/>
      <c r="S465" s="4"/>
      <c r="T465" s="4"/>
      <c r="U465" s="4"/>
      <c r="V465" s="4"/>
      <c r="W465" s="4">
        <v>0.66</v>
      </c>
      <c r="X465" s="4">
        <v>1</v>
      </c>
      <c r="Y465" s="4">
        <v>0.66</v>
      </c>
      <c r="Z465" s="4"/>
      <c r="AA465" s="4"/>
      <c r="AB465" s="4"/>
    </row>
    <row r="466" spans="1:28" x14ac:dyDescent="0.2">
      <c r="A466" s="4">
        <v>50</v>
      </c>
      <c r="B466" s="4">
        <v>0</v>
      </c>
      <c r="C466" s="4">
        <v>0</v>
      </c>
      <c r="D466" s="4">
        <v>1</v>
      </c>
      <c r="E466" s="4">
        <v>205</v>
      </c>
      <c r="F466" s="4">
        <f>ROUND(Source!S451,O466)</f>
        <v>171390.42</v>
      </c>
      <c r="G466" s="4" t="s">
        <v>96</v>
      </c>
      <c r="H466" s="4" t="s">
        <v>97</v>
      </c>
      <c r="I466" s="4"/>
      <c r="J466" s="4"/>
      <c r="K466" s="4">
        <v>205</v>
      </c>
      <c r="L466" s="4">
        <v>14</v>
      </c>
      <c r="M466" s="4">
        <v>3</v>
      </c>
      <c r="N466" s="4" t="s">
        <v>3</v>
      </c>
      <c r="O466" s="4">
        <v>2</v>
      </c>
      <c r="P466" s="4"/>
      <c r="Q466" s="4"/>
      <c r="R466" s="4"/>
      <c r="S466" s="4"/>
      <c r="T466" s="4"/>
      <c r="U466" s="4"/>
      <c r="V466" s="4"/>
      <c r="W466" s="4">
        <v>15713.44</v>
      </c>
      <c r="X466" s="4">
        <v>1</v>
      </c>
      <c r="Y466" s="4">
        <v>15713.44</v>
      </c>
      <c r="Z466" s="4"/>
      <c r="AA466" s="4"/>
      <c r="AB466" s="4"/>
    </row>
    <row r="467" spans="1:28" x14ac:dyDescent="0.2">
      <c r="A467" s="4">
        <v>50</v>
      </c>
      <c r="B467" s="4">
        <v>0</v>
      </c>
      <c r="C467" s="4">
        <v>0</v>
      </c>
      <c r="D467" s="4">
        <v>1</v>
      </c>
      <c r="E467" s="4">
        <v>232</v>
      </c>
      <c r="F467" s="4">
        <f>ROUND(Source!BC451,O467)</f>
        <v>0</v>
      </c>
      <c r="G467" s="4" t="s">
        <v>98</v>
      </c>
      <c r="H467" s="4" t="s">
        <v>99</v>
      </c>
      <c r="I467" s="4"/>
      <c r="J467" s="4"/>
      <c r="K467" s="4">
        <v>232</v>
      </c>
      <c r="L467" s="4">
        <v>15</v>
      </c>
      <c r="M467" s="4">
        <v>3</v>
      </c>
      <c r="N467" s="4" t="s">
        <v>3</v>
      </c>
      <c r="O467" s="4">
        <v>2</v>
      </c>
      <c r="P467" s="4"/>
      <c r="Q467" s="4"/>
      <c r="R467" s="4"/>
      <c r="S467" s="4"/>
      <c r="T467" s="4"/>
      <c r="U467" s="4"/>
      <c r="V467" s="4"/>
      <c r="W467" s="4">
        <v>0</v>
      </c>
      <c r="X467" s="4">
        <v>1</v>
      </c>
      <c r="Y467" s="4">
        <v>0</v>
      </c>
      <c r="Z467" s="4"/>
      <c r="AA467" s="4"/>
      <c r="AB467" s="4"/>
    </row>
    <row r="468" spans="1:28" x14ac:dyDescent="0.2">
      <c r="A468" s="4">
        <v>50</v>
      </c>
      <c r="B468" s="4">
        <v>0</v>
      </c>
      <c r="C468" s="4">
        <v>0</v>
      </c>
      <c r="D468" s="4">
        <v>1</v>
      </c>
      <c r="E468" s="4">
        <v>214</v>
      </c>
      <c r="F468" s="4">
        <f>ROUND(Source!AS451,O468)</f>
        <v>0</v>
      </c>
      <c r="G468" s="4" t="s">
        <v>100</v>
      </c>
      <c r="H468" s="4" t="s">
        <v>101</v>
      </c>
      <c r="I468" s="4"/>
      <c r="J468" s="4"/>
      <c r="K468" s="4">
        <v>214</v>
      </c>
      <c r="L468" s="4">
        <v>16</v>
      </c>
      <c r="M468" s="4">
        <v>3</v>
      </c>
      <c r="N468" s="4" t="s">
        <v>3</v>
      </c>
      <c r="O468" s="4">
        <v>2</v>
      </c>
      <c r="P468" s="4"/>
      <c r="Q468" s="4"/>
      <c r="R468" s="4"/>
      <c r="S468" s="4"/>
      <c r="T468" s="4"/>
      <c r="U468" s="4"/>
      <c r="V468" s="4"/>
      <c r="W468" s="4">
        <v>0</v>
      </c>
      <c r="X468" s="4">
        <v>1</v>
      </c>
      <c r="Y468" s="4">
        <v>0</v>
      </c>
      <c r="Z468" s="4"/>
      <c r="AA468" s="4"/>
      <c r="AB468" s="4"/>
    </row>
    <row r="469" spans="1:28" x14ac:dyDescent="0.2">
      <c r="A469" s="4">
        <v>50</v>
      </c>
      <c r="B469" s="4">
        <v>0</v>
      </c>
      <c r="C469" s="4">
        <v>0</v>
      </c>
      <c r="D469" s="4">
        <v>1</v>
      </c>
      <c r="E469" s="4">
        <v>215</v>
      </c>
      <c r="F469" s="4">
        <f>ROUND(Source!AT451,O469)</f>
        <v>0</v>
      </c>
      <c r="G469" s="4" t="s">
        <v>102</v>
      </c>
      <c r="H469" s="4" t="s">
        <v>103</v>
      </c>
      <c r="I469" s="4"/>
      <c r="J469" s="4"/>
      <c r="K469" s="4">
        <v>215</v>
      </c>
      <c r="L469" s="4">
        <v>17</v>
      </c>
      <c r="M469" s="4">
        <v>3</v>
      </c>
      <c r="N469" s="4" t="s">
        <v>3</v>
      </c>
      <c r="O469" s="4">
        <v>2</v>
      </c>
      <c r="P469" s="4"/>
      <c r="Q469" s="4"/>
      <c r="R469" s="4"/>
      <c r="S469" s="4"/>
      <c r="T469" s="4"/>
      <c r="U469" s="4"/>
      <c r="V469" s="4"/>
      <c r="W469" s="4">
        <v>0</v>
      </c>
      <c r="X469" s="4">
        <v>1</v>
      </c>
      <c r="Y469" s="4">
        <v>0</v>
      </c>
      <c r="Z469" s="4"/>
      <c r="AA469" s="4"/>
      <c r="AB469" s="4"/>
    </row>
    <row r="470" spans="1:28" x14ac:dyDescent="0.2">
      <c r="A470" s="4">
        <v>50</v>
      </c>
      <c r="B470" s="4">
        <v>0</v>
      </c>
      <c r="C470" s="4">
        <v>0</v>
      </c>
      <c r="D470" s="4">
        <v>1</v>
      </c>
      <c r="E470" s="4">
        <v>217</v>
      </c>
      <c r="F470" s="4">
        <f>ROUND(Source!AU451,O470)</f>
        <v>309347.87</v>
      </c>
      <c r="G470" s="4" t="s">
        <v>104</v>
      </c>
      <c r="H470" s="4" t="s">
        <v>105</v>
      </c>
      <c r="I470" s="4"/>
      <c r="J470" s="4"/>
      <c r="K470" s="4">
        <v>217</v>
      </c>
      <c r="L470" s="4">
        <v>18</v>
      </c>
      <c r="M470" s="4">
        <v>3</v>
      </c>
      <c r="N470" s="4" t="s">
        <v>3</v>
      </c>
      <c r="O470" s="4">
        <v>2</v>
      </c>
      <c r="P470" s="4"/>
      <c r="Q470" s="4"/>
      <c r="R470" s="4"/>
      <c r="S470" s="4"/>
      <c r="T470" s="4"/>
      <c r="U470" s="4"/>
      <c r="V470" s="4"/>
      <c r="W470" s="4">
        <v>28357.26</v>
      </c>
      <c r="X470" s="4">
        <v>1</v>
      </c>
      <c r="Y470" s="4">
        <v>28357.26</v>
      </c>
      <c r="Z470" s="4"/>
      <c r="AA470" s="4"/>
      <c r="AB470" s="4"/>
    </row>
    <row r="471" spans="1:28" x14ac:dyDescent="0.2">
      <c r="A471" s="4">
        <v>50</v>
      </c>
      <c r="B471" s="4">
        <v>0</v>
      </c>
      <c r="C471" s="4">
        <v>0</v>
      </c>
      <c r="D471" s="4">
        <v>1</v>
      </c>
      <c r="E471" s="4">
        <v>230</v>
      </c>
      <c r="F471" s="4">
        <f>ROUND(Source!BA451,O471)</f>
        <v>0</v>
      </c>
      <c r="G471" s="4" t="s">
        <v>106</v>
      </c>
      <c r="H471" s="4" t="s">
        <v>107</v>
      </c>
      <c r="I471" s="4"/>
      <c r="J471" s="4"/>
      <c r="K471" s="4">
        <v>230</v>
      </c>
      <c r="L471" s="4">
        <v>19</v>
      </c>
      <c r="M471" s="4">
        <v>3</v>
      </c>
      <c r="N471" s="4" t="s">
        <v>3</v>
      </c>
      <c r="O471" s="4">
        <v>2</v>
      </c>
      <c r="P471" s="4"/>
      <c r="Q471" s="4"/>
      <c r="R471" s="4"/>
      <c r="S471" s="4"/>
      <c r="T471" s="4"/>
      <c r="U471" s="4"/>
      <c r="V471" s="4"/>
      <c r="W471" s="4">
        <v>0</v>
      </c>
      <c r="X471" s="4">
        <v>1</v>
      </c>
      <c r="Y471" s="4">
        <v>0</v>
      </c>
      <c r="Z471" s="4"/>
      <c r="AA471" s="4"/>
      <c r="AB471" s="4"/>
    </row>
    <row r="472" spans="1:28" x14ac:dyDescent="0.2">
      <c r="A472" s="4">
        <v>50</v>
      </c>
      <c r="B472" s="4">
        <v>0</v>
      </c>
      <c r="C472" s="4">
        <v>0</v>
      </c>
      <c r="D472" s="4">
        <v>1</v>
      </c>
      <c r="E472" s="4">
        <v>206</v>
      </c>
      <c r="F472" s="4">
        <f>ROUND(Source!T451,O472)</f>
        <v>0</v>
      </c>
      <c r="G472" s="4" t="s">
        <v>108</v>
      </c>
      <c r="H472" s="4" t="s">
        <v>109</v>
      </c>
      <c r="I472" s="4"/>
      <c r="J472" s="4"/>
      <c r="K472" s="4">
        <v>206</v>
      </c>
      <c r="L472" s="4">
        <v>20</v>
      </c>
      <c r="M472" s="4">
        <v>3</v>
      </c>
      <c r="N472" s="4" t="s">
        <v>3</v>
      </c>
      <c r="O472" s="4">
        <v>2</v>
      </c>
      <c r="P472" s="4"/>
      <c r="Q472" s="4"/>
      <c r="R472" s="4"/>
      <c r="S472" s="4"/>
      <c r="T472" s="4"/>
      <c r="U472" s="4"/>
      <c r="V472" s="4"/>
      <c r="W472" s="4">
        <v>0</v>
      </c>
      <c r="X472" s="4">
        <v>1</v>
      </c>
      <c r="Y472" s="4">
        <v>0</v>
      </c>
      <c r="Z472" s="4"/>
      <c r="AA472" s="4"/>
      <c r="AB472" s="4"/>
    </row>
    <row r="473" spans="1:28" x14ac:dyDescent="0.2">
      <c r="A473" s="4">
        <v>50</v>
      </c>
      <c r="B473" s="4">
        <v>0</v>
      </c>
      <c r="C473" s="4">
        <v>0</v>
      </c>
      <c r="D473" s="4">
        <v>1</v>
      </c>
      <c r="E473" s="4">
        <v>207</v>
      </c>
      <c r="F473" s="4">
        <f>Source!U451</f>
        <v>258.8</v>
      </c>
      <c r="G473" s="4" t="s">
        <v>110</v>
      </c>
      <c r="H473" s="4" t="s">
        <v>111</v>
      </c>
      <c r="I473" s="4"/>
      <c r="J473" s="4"/>
      <c r="K473" s="4">
        <v>207</v>
      </c>
      <c r="L473" s="4">
        <v>21</v>
      </c>
      <c r="M473" s="4">
        <v>3</v>
      </c>
      <c r="N473" s="4" t="s">
        <v>3</v>
      </c>
      <c r="O473" s="4">
        <v>-1</v>
      </c>
      <c r="P473" s="4"/>
      <c r="Q473" s="4"/>
      <c r="R473" s="4"/>
      <c r="S473" s="4"/>
      <c r="T473" s="4"/>
      <c r="U473" s="4"/>
      <c r="V473" s="4"/>
      <c r="W473" s="4">
        <v>23.68</v>
      </c>
      <c r="X473" s="4">
        <v>1</v>
      </c>
      <c r="Y473" s="4">
        <v>23.68</v>
      </c>
      <c r="Z473" s="4"/>
      <c r="AA473" s="4"/>
      <c r="AB473" s="4"/>
    </row>
    <row r="474" spans="1:28" x14ac:dyDescent="0.2">
      <c r="A474" s="4">
        <v>50</v>
      </c>
      <c r="B474" s="4">
        <v>0</v>
      </c>
      <c r="C474" s="4">
        <v>0</v>
      </c>
      <c r="D474" s="4">
        <v>1</v>
      </c>
      <c r="E474" s="4">
        <v>208</v>
      </c>
      <c r="F474" s="4">
        <f>Source!V451</f>
        <v>0</v>
      </c>
      <c r="G474" s="4" t="s">
        <v>112</v>
      </c>
      <c r="H474" s="4" t="s">
        <v>113</v>
      </c>
      <c r="I474" s="4"/>
      <c r="J474" s="4"/>
      <c r="K474" s="4">
        <v>208</v>
      </c>
      <c r="L474" s="4">
        <v>22</v>
      </c>
      <c r="M474" s="4">
        <v>3</v>
      </c>
      <c r="N474" s="4" t="s">
        <v>3</v>
      </c>
      <c r="O474" s="4">
        <v>-1</v>
      </c>
      <c r="P474" s="4"/>
      <c r="Q474" s="4"/>
      <c r="R474" s="4"/>
      <c r="S474" s="4"/>
      <c r="T474" s="4"/>
      <c r="U474" s="4"/>
      <c r="V474" s="4"/>
      <c r="W474" s="4">
        <v>0</v>
      </c>
      <c r="X474" s="4">
        <v>1</v>
      </c>
      <c r="Y474" s="4">
        <v>0</v>
      </c>
      <c r="Z474" s="4"/>
      <c r="AA474" s="4"/>
      <c r="AB474" s="4"/>
    </row>
    <row r="475" spans="1:28" x14ac:dyDescent="0.2">
      <c r="A475" s="4">
        <v>50</v>
      </c>
      <c r="B475" s="4">
        <v>0</v>
      </c>
      <c r="C475" s="4">
        <v>0</v>
      </c>
      <c r="D475" s="4">
        <v>1</v>
      </c>
      <c r="E475" s="4">
        <v>209</v>
      </c>
      <c r="F475" s="4">
        <f>ROUND(Source!W451,O475)</f>
        <v>0</v>
      </c>
      <c r="G475" s="4" t="s">
        <v>114</v>
      </c>
      <c r="H475" s="4" t="s">
        <v>115</v>
      </c>
      <c r="I475" s="4"/>
      <c r="J475" s="4"/>
      <c r="K475" s="4">
        <v>209</v>
      </c>
      <c r="L475" s="4">
        <v>23</v>
      </c>
      <c r="M475" s="4">
        <v>3</v>
      </c>
      <c r="N475" s="4" t="s">
        <v>3</v>
      </c>
      <c r="O475" s="4">
        <v>2</v>
      </c>
      <c r="P475" s="4"/>
      <c r="Q475" s="4"/>
      <c r="R475" s="4"/>
      <c r="S475" s="4"/>
      <c r="T475" s="4"/>
      <c r="U475" s="4"/>
      <c r="V475" s="4"/>
      <c r="W475" s="4">
        <v>0</v>
      </c>
      <c r="X475" s="4">
        <v>1</v>
      </c>
      <c r="Y475" s="4">
        <v>0</v>
      </c>
      <c r="Z475" s="4"/>
      <c r="AA475" s="4"/>
      <c r="AB475" s="4"/>
    </row>
    <row r="476" spans="1:28" x14ac:dyDescent="0.2">
      <c r="A476" s="4">
        <v>50</v>
      </c>
      <c r="B476" s="4">
        <v>0</v>
      </c>
      <c r="C476" s="4">
        <v>0</v>
      </c>
      <c r="D476" s="4">
        <v>1</v>
      </c>
      <c r="E476" s="4">
        <v>233</v>
      </c>
      <c r="F476" s="4">
        <f>ROUND(Source!BD451,O476)</f>
        <v>0</v>
      </c>
      <c r="G476" s="4" t="s">
        <v>116</v>
      </c>
      <c r="H476" s="4" t="s">
        <v>117</v>
      </c>
      <c r="I476" s="4"/>
      <c r="J476" s="4"/>
      <c r="K476" s="4">
        <v>233</v>
      </c>
      <c r="L476" s="4">
        <v>24</v>
      </c>
      <c r="M476" s="4">
        <v>3</v>
      </c>
      <c r="N476" s="4" t="s">
        <v>3</v>
      </c>
      <c r="O476" s="4">
        <v>2</v>
      </c>
      <c r="P476" s="4"/>
      <c r="Q476" s="4"/>
      <c r="R476" s="4"/>
      <c r="S476" s="4"/>
      <c r="T476" s="4"/>
      <c r="U476" s="4"/>
      <c r="V476" s="4"/>
      <c r="W476" s="4">
        <v>0</v>
      </c>
      <c r="X476" s="4">
        <v>1</v>
      </c>
      <c r="Y476" s="4">
        <v>0</v>
      </c>
      <c r="Z476" s="4"/>
      <c r="AA476" s="4"/>
      <c r="AB476" s="4"/>
    </row>
    <row r="477" spans="1:28" x14ac:dyDescent="0.2">
      <c r="A477" s="4">
        <v>50</v>
      </c>
      <c r="B477" s="4">
        <v>0</v>
      </c>
      <c r="C477" s="4">
        <v>0</v>
      </c>
      <c r="D477" s="4">
        <v>1</v>
      </c>
      <c r="E477" s="4">
        <v>210</v>
      </c>
      <c r="F477" s="4">
        <f>ROUND(Source!X451,O477)</f>
        <v>119973.29</v>
      </c>
      <c r="G477" s="4" t="s">
        <v>118</v>
      </c>
      <c r="H477" s="4" t="s">
        <v>119</v>
      </c>
      <c r="I477" s="4"/>
      <c r="J477" s="4"/>
      <c r="K477" s="4">
        <v>210</v>
      </c>
      <c r="L477" s="4">
        <v>25</v>
      </c>
      <c r="M477" s="4">
        <v>3</v>
      </c>
      <c r="N477" s="4" t="s">
        <v>3</v>
      </c>
      <c r="O477" s="4">
        <v>2</v>
      </c>
      <c r="P477" s="4"/>
      <c r="Q477" s="4"/>
      <c r="R477" s="4"/>
      <c r="S477" s="4"/>
      <c r="T477" s="4"/>
      <c r="U477" s="4"/>
      <c r="V477" s="4"/>
      <c r="W477" s="4">
        <v>10999.42</v>
      </c>
      <c r="X477" s="4">
        <v>1</v>
      </c>
      <c r="Y477" s="4">
        <v>10999.42</v>
      </c>
      <c r="Z477" s="4"/>
      <c r="AA477" s="4"/>
      <c r="AB477" s="4"/>
    </row>
    <row r="478" spans="1:28" x14ac:dyDescent="0.2">
      <c r="A478" s="4">
        <v>50</v>
      </c>
      <c r="B478" s="4">
        <v>0</v>
      </c>
      <c r="C478" s="4">
        <v>0</v>
      </c>
      <c r="D478" s="4">
        <v>1</v>
      </c>
      <c r="E478" s="4">
        <v>211</v>
      </c>
      <c r="F478" s="4">
        <f>ROUND(Source!Y451,O478)</f>
        <v>17139.060000000001</v>
      </c>
      <c r="G478" s="4" t="s">
        <v>120</v>
      </c>
      <c r="H478" s="4" t="s">
        <v>121</v>
      </c>
      <c r="I478" s="4"/>
      <c r="J478" s="4"/>
      <c r="K478" s="4">
        <v>211</v>
      </c>
      <c r="L478" s="4">
        <v>26</v>
      </c>
      <c r="M478" s="4">
        <v>3</v>
      </c>
      <c r="N478" s="4" t="s">
        <v>3</v>
      </c>
      <c r="O478" s="4">
        <v>2</v>
      </c>
      <c r="P478" s="4"/>
      <c r="Q478" s="4"/>
      <c r="R478" s="4"/>
      <c r="S478" s="4"/>
      <c r="T478" s="4"/>
      <c r="U478" s="4"/>
      <c r="V478" s="4"/>
      <c r="W478" s="4">
        <v>1571.35</v>
      </c>
      <c r="X478" s="4">
        <v>1</v>
      </c>
      <c r="Y478" s="4">
        <v>1571.35</v>
      </c>
      <c r="Z478" s="4"/>
      <c r="AA478" s="4"/>
      <c r="AB478" s="4"/>
    </row>
    <row r="479" spans="1:28" x14ac:dyDescent="0.2">
      <c r="A479" s="4">
        <v>50</v>
      </c>
      <c r="B479" s="4">
        <v>0</v>
      </c>
      <c r="C479" s="4">
        <v>0</v>
      </c>
      <c r="D479" s="4">
        <v>1</v>
      </c>
      <c r="E479" s="4">
        <v>224</v>
      </c>
      <c r="F479" s="4">
        <f>ROUND(Source!AR451,O479)</f>
        <v>309347.87</v>
      </c>
      <c r="G479" s="4" t="s">
        <v>122</v>
      </c>
      <c r="H479" s="4" t="s">
        <v>123</v>
      </c>
      <c r="I479" s="4"/>
      <c r="J479" s="4"/>
      <c r="K479" s="4">
        <v>224</v>
      </c>
      <c r="L479" s="4">
        <v>27</v>
      </c>
      <c r="M479" s="4">
        <v>3</v>
      </c>
      <c r="N479" s="4" t="s">
        <v>3</v>
      </c>
      <c r="O479" s="4">
        <v>2</v>
      </c>
      <c r="P479" s="4"/>
      <c r="Q479" s="4"/>
      <c r="R479" s="4"/>
      <c r="S479" s="4"/>
      <c r="T479" s="4"/>
      <c r="U479" s="4"/>
      <c r="V479" s="4"/>
      <c r="W479" s="4">
        <v>28357.26</v>
      </c>
      <c r="X479" s="4">
        <v>1</v>
      </c>
      <c r="Y479" s="4">
        <v>28357.26</v>
      </c>
      <c r="Z479" s="4"/>
      <c r="AA479" s="4"/>
      <c r="AB479" s="4"/>
    </row>
    <row r="481" spans="1:245" x14ac:dyDescent="0.2">
      <c r="A481" s="1">
        <v>4</v>
      </c>
      <c r="B481" s="1">
        <v>1</v>
      </c>
      <c r="C481" s="1"/>
      <c r="D481" s="1">
        <f>ROW(A593)</f>
        <v>593</v>
      </c>
      <c r="E481" s="1"/>
      <c r="F481" s="1" t="s">
        <v>14</v>
      </c>
      <c r="G481" s="1" t="s">
        <v>404</v>
      </c>
      <c r="H481" s="1" t="s">
        <v>3</v>
      </c>
      <c r="I481" s="1">
        <v>0</v>
      </c>
      <c r="J481" s="1"/>
      <c r="K481" s="1">
        <v>0</v>
      </c>
      <c r="L481" s="1"/>
      <c r="M481" s="1" t="s">
        <v>3</v>
      </c>
      <c r="N481" s="1"/>
      <c r="O481" s="1"/>
      <c r="P481" s="1"/>
      <c r="Q481" s="1"/>
      <c r="R481" s="1"/>
      <c r="S481" s="1">
        <v>0</v>
      </c>
      <c r="T481" s="1"/>
      <c r="U481" s="1" t="s">
        <v>3</v>
      </c>
      <c r="V481" s="1">
        <v>0</v>
      </c>
      <c r="W481" s="1"/>
      <c r="X481" s="1"/>
      <c r="Y481" s="1"/>
      <c r="Z481" s="1"/>
      <c r="AA481" s="1"/>
      <c r="AB481" s="1" t="s">
        <v>3</v>
      </c>
      <c r="AC481" s="1" t="s">
        <v>3</v>
      </c>
      <c r="AD481" s="1" t="s">
        <v>3</v>
      </c>
      <c r="AE481" s="1" t="s">
        <v>3</v>
      </c>
      <c r="AF481" s="1" t="s">
        <v>3</v>
      </c>
      <c r="AG481" s="1" t="s">
        <v>3</v>
      </c>
      <c r="AH481" s="1"/>
      <c r="AI481" s="1"/>
      <c r="AJ481" s="1"/>
      <c r="AK481" s="1"/>
      <c r="AL481" s="1"/>
      <c r="AM481" s="1"/>
      <c r="AN481" s="1"/>
      <c r="AO481" s="1"/>
      <c r="AP481" s="1" t="s">
        <v>3</v>
      </c>
      <c r="AQ481" s="1" t="s">
        <v>3</v>
      </c>
      <c r="AR481" s="1" t="s">
        <v>3</v>
      </c>
      <c r="AS481" s="1"/>
      <c r="AT481" s="1"/>
      <c r="AU481" s="1"/>
      <c r="AV481" s="1"/>
      <c r="AW481" s="1"/>
      <c r="AX481" s="1"/>
      <c r="AY481" s="1"/>
      <c r="AZ481" s="1" t="s">
        <v>3</v>
      </c>
      <c r="BA481" s="1"/>
      <c r="BB481" s="1" t="s">
        <v>3</v>
      </c>
      <c r="BC481" s="1" t="s">
        <v>3</v>
      </c>
      <c r="BD481" s="1" t="s">
        <v>3</v>
      </c>
      <c r="BE481" s="1" t="s">
        <v>3</v>
      </c>
      <c r="BF481" s="1" t="s">
        <v>3</v>
      </c>
      <c r="BG481" s="1" t="s">
        <v>3</v>
      </c>
      <c r="BH481" s="1" t="s">
        <v>3</v>
      </c>
      <c r="BI481" s="1" t="s">
        <v>3</v>
      </c>
      <c r="BJ481" s="1" t="s">
        <v>3</v>
      </c>
      <c r="BK481" s="1" t="s">
        <v>3</v>
      </c>
      <c r="BL481" s="1" t="s">
        <v>3</v>
      </c>
      <c r="BM481" s="1" t="s">
        <v>3</v>
      </c>
      <c r="BN481" s="1" t="s">
        <v>3</v>
      </c>
      <c r="BO481" s="1" t="s">
        <v>3</v>
      </c>
      <c r="BP481" s="1" t="s">
        <v>3</v>
      </c>
      <c r="BQ481" s="1"/>
      <c r="BR481" s="1"/>
      <c r="BS481" s="1"/>
      <c r="BT481" s="1"/>
      <c r="BU481" s="1"/>
      <c r="BV481" s="1"/>
      <c r="BW481" s="1"/>
      <c r="BX481" s="1">
        <v>0</v>
      </c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>
        <v>0</v>
      </c>
    </row>
    <row r="483" spans="1:245" x14ac:dyDescent="0.2">
      <c r="A483" s="2">
        <v>52</v>
      </c>
      <c r="B483" s="2">
        <f t="shared" ref="B483:G483" si="404">B593</f>
        <v>1</v>
      </c>
      <c r="C483" s="2">
        <f t="shared" si="404"/>
        <v>4</v>
      </c>
      <c r="D483" s="2">
        <f t="shared" si="404"/>
        <v>481</v>
      </c>
      <c r="E483" s="2">
        <f t="shared" si="404"/>
        <v>0</v>
      </c>
      <c r="F483" s="2" t="str">
        <f t="shared" si="404"/>
        <v>Новый раздел</v>
      </c>
      <c r="G483" s="2" t="str">
        <f t="shared" si="404"/>
        <v>Электрооборудование</v>
      </c>
      <c r="H483" s="2"/>
      <c r="I483" s="2"/>
      <c r="J483" s="2"/>
      <c r="K483" s="2"/>
      <c r="L483" s="2"/>
      <c r="M483" s="2"/>
      <c r="N483" s="2"/>
      <c r="O483" s="2">
        <f t="shared" ref="O483:AT483" si="405">O593</f>
        <v>710138.72</v>
      </c>
      <c r="P483" s="2">
        <f t="shared" si="405"/>
        <v>10327.700000000001</v>
      </c>
      <c r="Q483" s="2">
        <f t="shared" si="405"/>
        <v>364.84</v>
      </c>
      <c r="R483" s="2">
        <f t="shared" si="405"/>
        <v>231.35</v>
      </c>
      <c r="S483" s="2">
        <f t="shared" si="405"/>
        <v>699446.18</v>
      </c>
      <c r="T483" s="2">
        <f t="shared" si="405"/>
        <v>0</v>
      </c>
      <c r="U483" s="2">
        <f t="shared" si="405"/>
        <v>1140.9852720000001</v>
      </c>
      <c r="V483" s="2">
        <f t="shared" si="405"/>
        <v>0</v>
      </c>
      <c r="W483" s="2">
        <f t="shared" si="405"/>
        <v>0</v>
      </c>
      <c r="X483" s="2">
        <f t="shared" si="405"/>
        <v>489612.4</v>
      </c>
      <c r="Y483" s="2">
        <f t="shared" si="405"/>
        <v>69944.649999999994</v>
      </c>
      <c r="Z483" s="2">
        <f t="shared" si="405"/>
        <v>0</v>
      </c>
      <c r="AA483" s="2">
        <f t="shared" si="405"/>
        <v>0</v>
      </c>
      <c r="AB483" s="2">
        <f t="shared" si="405"/>
        <v>710138.72</v>
      </c>
      <c r="AC483" s="2">
        <f t="shared" si="405"/>
        <v>10327.700000000001</v>
      </c>
      <c r="AD483" s="2">
        <f t="shared" si="405"/>
        <v>364.84</v>
      </c>
      <c r="AE483" s="2">
        <f t="shared" si="405"/>
        <v>231.35</v>
      </c>
      <c r="AF483" s="2">
        <f t="shared" si="405"/>
        <v>699446.18</v>
      </c>
      <c r="AG483" s="2">
        <f t="shared" si="405"/>
        <v>0</v>
      </c>
      <c r="AH483" s="2">
        <f t="shared" si="405"/>
        <v>1140.9852720000001</v>
      </c>
      <c r="AI483" s="2">
        <f t="shared" si="405"/>
        <v>0</v>
      </c>
      <c r="AJ483" s="2">
        <f t="shared" si="405"/>
        <v>0</v>
      </c>
      <c r="AK483" s="2">
        <f t="shared" si="405"/>
        <v>489612.4</v>
      </c>
      <c r="AL483" s="2">
        <f t="shared" si="405"/>
        <v>69944.649999999994</v>
      </c>
      <c r="AM483" s="2">
        <f t="shared" si="405"/>
        <v>0</v>
      </c>
      <c r="AN483" s="2">
        <f t="shared" si="405"/>
        <v>0</v>
      </c>
      <c r="AO483" s="2">
        <f t="shared" si="405"/>
        <v>0</v>
      </c>
      <c r="AP483" s="2">
        <f t="shared" si="405"/>
        <v>0</v>
      </c>
      <c r="AQ483" s="2">
        <f t="shared" si="405"/>
        <v>0</v>
      </c>
      <c r="AR483" s="2">
        <f t="shared" si="405"/>
        <v>1269945.6299999999</v>
      </c>
      <c r="AS483" s="2">
        <f t="shared" si="405"/>
        <v>0</v>
      </c>
      <c r="AT483" s="2">
        <f t="shared" si="405"/>
        <v>0</v>
      </c>
      <c r="AU483" s="2">
        <f t="shared" ref="AU483:BZ483" si="406">AU593</f>
        <v>1269945.6299999999</v>
      </c>
      <c r="AV483" s="2">
        <f t="shared" si="406"/>
        <v>10327.700000000001</v>
      </c>
      <c r="AW483" s="2">
        <f t="shared" si="406"/>
        <v>10327.700000000001</v>
      </c>
      <c r="AX483" s="2">
        <f t="shared" si="406"/>
        <v>0</v>
      </c>
      <c r="AY483" s="2">
        <f t="shared" si="406"/>
        <v>10327.700000000001</v>
      </c>
      <c r="AZ483" s="2">
        <f t="shared" si="406"/>
        <v>0</v>
      </c>
      <c r="BA483" s="2">
        <f t="shared" si="406"/>
        <v>0</v>
      </c>
      <c r="BB483" s="2">
        <f t="shared" si="406"/>
        <v>0</v>
      </c>
      <c r="BC483" s="2">
        <f t="shared" si="406"/>
        <v>0</v>
      </c>
      <c r="BD483" s="2">
        <f t="shared" si="406"/>
        <v>0</v>
      </c>
      <c r="BE483" s="2">
        <f t="shared" si="406"/>
        <v>0</v>
      </c>
      <c r="BF483" s="2">
        <f t="shared" si="406"/>
        <v>0</v>
      </c>
      <c r="BG483" s="2">
        <f t="shared" si="406"/>
        <v>0</v>
      </c>
      <c r="BH483" s="2">
        <f t="shared" si="406"/>
        <v>0</v>
      </c>
      <c r="BI483" s="2">
        <f t="shared" si="406"/>
        <v>0</v>
      </c>
      <c r="BJ483" s="2">
        <f t="shared" si="406"/>
        <v>0</v>
      </c>
      <c r="BK483" s="2">
        <f t="shared" si="406"/>
        <v>0</v>
      </c>
      <c r="BL483" s="2">
        <f t="shared" si="406"/>
        <v>0</v>
      </c>
      <c r="BM483" s="2">
        <f t="shared" si="406"/>
        <v>0</v>
      </c>
      <c r="BN483" s="2">
        <f t="shared" si="406"/>
        <v>0</v>
      </c>
      <c r="BO483" s="2">
        <f t="shared" si="406"/>
        <v>0</v>
      </c>
      <c r="BP483" s="2">
        <f t="shared" si="406"/>
        <v>0</v>
      </c>
      <c r="BQ483" s="2">
        <f t="shared" si="406"/>
        <v>0</v>
      </c>
      <c r="BR483" s="2">
        <f t="shared" si="406"/>
        <v>0</v>
      </c>
      <c r="BS483" s="2">
        <f t="shared" si="406"/>
        <v>0</v>
      </c>
      <c r="BT483" s="2">
        <f t="shared" si="406"/>
        <v>0</v>
      </c>
      <c r="BU483" s="2">
        <f t="shared" si="406"/>
        <v>0</v>
      </c>
      <c r="BV483" s="2">
        <f t="shared" si="406"/>
        <v>0</v>
      </c>
      <c r="BW483" s="2">
        <f t="shared" si="406"/>
        <v>0</v>
      </c>
      <c r="BX483" s="2">
        <f t="shared" si="406"/>
        <v>0</v>
      </c>
      <c r="BY483" s="2">
        <f t="shared" si="406"/>
        <v>0</v>
      </c>
      <c r="BZ483" s="2">
        <f t="shared" si="406"/>
        <v>0</v>
      </c>
      <c r="CA483" s="2">
        <f t="shared" ref="CA483:DF483" si="407">CA593</f>
        <v>1269945.6299999999</v>
      </c>
      <c r="CB483" s="2">
        <f t="shared" si="407"/>
        <v>0</v>
      </c>
      <c r="CC483" s="2">
        <f t="shared" si="407"/>
        <v>0</v>
      </c>
      <c r="CD483" s="2">
        <f t="shared" si="407"/>
        <v>1269945.6299999999</v>
      </c>
      <c r="CE483" s="2">
        <f t="shared" si="407"/>
        <v>10327.700000000001</v>
      </c>
      <c r="CF483" s="2">
        <f t="shared" si="407"/>
        <v>10327.700000000001</v>
      </c>
      <c r="CG483" s="2">
        <f t="shared" si="407"/>
        <v>0</v>
      </c>
      <c r="CH483" s="2">
        <f t="shared" si="407"/>
        <v>10327.700000000001</v>
      </c>
      <c r="CI483" s="2">
        <f t="shared" si="407"/>
        <v>0</v>
      </c>
      <c r="CJ483" s="2">
        <f t="shared" si="407"/>
        <v>0</v>
      </c>
      <c r="CK483" s="2">
        <f t="shared" si="407"/>
        <v>0</v>
      </c>
      <c r="CL483" s="2">
        <f t="shared" si="407"/>
        <v>0</v>
      </c>
      <c r="CM483" s="2">
        <f t="shared" si="407"/>
        <v>0</v>
      </c>
      <c r="CN483" s="2">
        <f t="shared" si="407"/>
        <v>0</v>
      </c>
      <c r="CO483" s="2">
        <f t="shared" si="407"/>
        <v>0</v>
      </c>
      <c r="CP483" s="2">
        <f t="shared" si="407"/>
        <v>0</v>
      </c>
      <c r="CQ483" s="2">
        <f t="shared" si="407"/>
        <v>0</v>
      </c>
      <c r="CR483" s="2">
        <f t="shared" si="407"/>
        <v>0</v>
      </c>
      <c r="CS483" s="2">
        <f t="shared" si="407"/>
        <v>0</v>
      </c>
      <c r="CT483" s="2">
        <f t="shared" si="407"/>
        <v>0</v>
      </c>
      <c r="CU483" s="2">
        <f t="shared" si="407"/>
        <v>0</v>
      </c>
      <c r="CV483" s="2">
        <f t="shared" si="407"/>
        <v>0</v>
      </c>
      <c r="CW483" s="2">
        <f t="shared" si="407"/>
        <v>0</v>
      </c>
      <c r="CX483" s="2">
        <f t="shared" si="407"/>
        <v>0</v>
      </c>
      <c r="CY483" s="2">
        <f t="shared" si="407"/>
        <v>0</v>
      </c>
      <c r="CZ483" s="2">
        <f t="shared" si="407"/>
        <v>0</v>
      </c>
      <c r="DA483" s="2">
        <f t="shared" si="407"/>
        <v>0</v>
      </c>
      <c r="DB483" s="2">
        <f t="shared" si="407"/>
        <v>0</v>
      </c>
      <c r="DC483" s="2">
        <f t="shared" si="407"/>
        <v>0</v>
      </c>
      <c r="DD483" s="2">
        <f t="shared" si="407"/>
        <v>0</v>
      </c>
      <c r="DE483" s="2">
        <f t="shared" si="407"/>
        <v>0</v>
      </c>
      <c r="DF483" s="2">
        <f t="shared" si="407"/>
        <v>0</v>
      </c>
      <c r="DG483" s="3">
        <f t="shared" ref="DG483:EL483" si="408">DG593</f>
        <v>0</v>
      </c>
      <c r="DH483" s="3">
        <f t="shared" si="408"/>
        <v>0</v>
      </c>
      <c r="DI483" s="3">
        <f t="shared" si="408"/>
        <v>0</v>
      </c>
      <c r="DJ483" s="3">
        <f t="shared" si="408"/>
        <v>0</v>
      </c>
      <c r="DK483" s="3">
        <f t="shared" si="408"/>
        <v>0</v>
      </c>
      <c r="DL483" s="3">
        <f t="shared" si="408"/>
        <v>0</v>
      </c>
      <c r="DM483" s="3">
        <f t="shared" si="408"/>
        <v>0</v>
      </c>
      <c r="DN483" s="3">
        <f t="shared" si="408"/>
        <v>0</v>
      </c>
      <c r="DO483" s="3">
        <f t="shared" si="408"/>
        <v>0</v>
      </c>
      <c r="DP483" s="3">
        <f t="shared" si="408"/>
        <v>0</v>
      </c>
      <c r="DQ483" s="3">
        <f t="shared" si="408"/>
        <v>0</v>
      </c>
      <c r="DR483" s="3">
        <f t="shared" si="408"/>
        <v>0</v>
      </c>
      <c r="DS483" s="3">
        <f t="shared" si="408"/>
        <v>0</v>
      </c>
      <c r="DT483" s="3">
        <f t="shared" si="408"/>
        <v>0</v>
      </c>
      <c r="DU483" s="3">
        <f t="shared" si="408"/>
        <v>0</v>
      </c>
      <c r="DV483" s="3">
        <f t="shared" si="408"/>
        <v>0</v>
      </c>
      <c r="DW483" s="3">
        <f t="shared" si="408"/>
        <v>0</v>
      </c>
      <c r="DX483" s="3">
        <f t="shared" si="408"/>
        <v>0</v>
      </c>
      <c r="DY483" s="3">
        <f t="shared" si="408"/>
        <v>0</v>
      </c>
      <c r="DZ483" s="3">
        <f t="shared" si="408"/>
        <v>0</v>
      </c>
      <c r="EA483" s="3">
        <f t="shared" si="408"/>
        <v>0</v>
      </c>
      <c r="EB483" s="3">
        <f t="shared" si="408"/>
        <v>0</v>
      </c>
      <c r="EC483" s="3">
        <f t="shared" si="408"/>
        <v>0</v>
      </c>
      <c r="ED483" s="3">
        <f t="shared" si="408"/>
        <v>0</v>
      </c>
      <c r="EE483" s="3">
        <f t="shared" si="408"/>
        <v>0</v>
      </c>
      <c r="EF483" s="3">
        <f t="shared" si="408"/>
        <v>0</v>
      </c>
      <c r="EG483" s="3">
        <f t="shared" si="408"/>
        <v>0</v>
      </c>
      <c r="EH483" s="3">
        <f t="shared" si="408"/>
        <v>0</v>
      </c>
      <c r="EI483" s="3">
        <f t="shared" si="408"/>
        <v>0</v>
      </c>
      <c r="EJ483" s="3">
        <f t="shared" si="408"/>
        <v>0</v>
      </c>
      <c r="EK483" s="3">
        <f t="shared" si="408"/>
        <v>0</v>
      </c>
      <c r="EL483" s="3">
        <f t="shared" si="408"/>
        <v>0</v>
      </c>
      <c r="EM483" s="3">
        <f t="shared" ref="EM483:FR483" si="409">EM593</f>
        <v>0</v>
      </c>
      <c r="EN483" s="3">
        <f t="shared" si="409"/>
        <v>0</v>
      </c>
      <c r="EO483" s="3">
        <f t="shared" si="409"/>
        <v>0</v>
      </c>
      <c r="EP483" s="3">
        <f t="shared" si="409"/>
        <v>0</v>
      </c>
      <c r="EQ483" s="3">
        <f t="shared" si="409"/>
        <v>0</v>
      </c>
      <c r="ER483" s="3">
        <f t="shared" si="409"/>
        <v>0</v>
      </c>
      <c r="ES483" s="3">
        <f t="shared" si="409"/>
        <v>0</v>
      </c>
      <c r="ET483" s="3">
        <f t="shared" si="409"/>
        <v>0</v>
      </c>
      <c r="EU483" s="3">
        <f t="shared" si="409"/>
        <v>0</v>
      </c>
      <c r="EV483" s="3">
        <f t="shared" si="409"/>
        <v>0</v>
      </c>
      <c r="EW483" s="3">
        <f t="shared" si="409"/>
        <v>0</v>
      </c>
      <c r="EX483" s="3">
        <f t="shared" si="409"/>
        <v>0</v>
      </c>
      <c r="EY483" s="3">
        <f t="shared" si="409"/>
        <v>0</v>
      </c>
      <c r="EZ483" s="3">
        <f t="shared" si="409"/>
        <v>0</v>
      </c>
      <c r="FA483" s="3">
        <f t="shared" si="409"/>
        <v>0</v>
      </c>
      <c r="FB483" s="3">
        <f t="shared" si="409"/>
        <v>0</v>
      </c>
      <c r="FC483" s="3">
        <f t="shared" si="409"/>
        <v>0</v>
      </c>
      <c r="FD483" s="3">
        <f t="shared" si="409"/>
        <v>0</v>
      </c>
      <c r="FE483" s="3">
        <f t="shared" si="409"/>
        <v>0</v>
      </c>
      <c r="FF483" s="3">
        <f t="shared" si="409"/>
        <v>0</v>
      </c>
      <c r="FG483" s="3">
        <f t="shared" si="409"/>
        <v>0</v>
      </c>
      <c r="FH483" s="3">
        <f t="shared" si="409"/>
        <v>0</v>
      </c>
      <c r="FI483" s="3">
        <f t="shared" si="409"/>
        <v>0</v>
      </c>
      <c r="FJ483" s="3">
        <f t="shared" si="409"/>
        <v>0</v>
      </c>
      <c r="FK483" s="3">
        <f t="shared" si="409"/>
        <v>0</v>
      </c>
      <c r="FL483" s="3">
        <f t="shared" si="409"/>
        <v>0</v>
      </c>
      <c r="FM483" s="3">
        <f t="shared" si="409"/>
        <v>0</v>
      </c>
      <c r="FN483" s="3">
        <f t="shared" si="409"/>
        <v>0</v>
      </c>
      <c r="FO483" s="3">
        <f t="shared" si="409"/>
        <v>0</v>
      </c>
      <c r="FP483" s="3">
        <f t="shared" si="409"/>
        <v>0</v>
      </c>
      <c r="FQ483" s="3">
        <f t="shared" si="409"/>
        <v>0</v>
      </c>
      <c r="FR483" s="3">
        <f t="shared" si="409"/>
        <v>0</v>
      </c>
      <c r="FS483" s="3">
        <f t="shared" ref="FS483:GX483" si="410">FS593</f>
        <v>0</v>
      </c>
      <c r="FT483" s="3">
        <f t="shared" si="410"/>
        <v>0</v>
      </c>
      <c r="FU483" s="3">
        <f t="shared" si="410"/>
        <v>0</v>
      </c>
      <c r="FV483" s="3">
        <f t="shared" si="410"/>
        <v>0</v>
      </c>
      <c r="FW483" s="3">
        <f t="shared" si="410"/>
        <v>0</v>
      </c>
      <c r="FX483" s="3">
        <f t="shared" si="410"/>
        <v>0</v>
      </c>
      <c r="FY483" s="3">
        <f t="shared" si="410"/>
        <v>0</v>
      </c>
      <c r="FZ483" s="3">
        <f t="shared" si="410"/>
        <v>0</v>
      </c>
      <c r="GA483" s="3">
        <f t="shared" si="410"/>
        <v>0</v>
      </c>
      <c r="GB483" s="3">
        <f t="shared" si="410"/>
        <v>0</v>
      </c>
      <c r="GC483" s="3">
        <f t="shared" si="410"/>
        <v>0</v>
      </c>
      <c r="GD483" s="3">
        <f t="shared" si="410"/>
        <v>0</v>
      </c>
      <c r="GE483" s="3">
        <f t="shared" si="410"/>
        <v>0</v>
      </c>
      <c r="GF483" s="3">
        <f t="shared" si="410"/>
        <v>0</v>
      </c>
      <c r="GG483" s="3">
        <f t="shared" si="410"/>
        <v>0</v>
      </c>
      <c r="GH483" s="3">
        <f t="shared" si="410"/>
        <v>0</v>
      </c>
      <c r="GI483" s="3">
        <f t="shared" si="410"/>
        <v>0</v>
      </c>
      <c r="GJ483" s="3">
        <f t="shared" si="410"/>
        <v>0</v>
      </c>
      <c r="GK483" s="3">
        <f t="shared" si="410"/>
        <v>0</v>
      </c>
      <c r="GL483" s="3">
        <f t="shared" si="410"/>
        <v>0</v>
      </c>
      <c r="GM483" s="3">
        <f t="shared" si="410"/>
        <v>0</v>
      </c>
      <c r="GN483" s="3">
        <f t="shared" si="410"/>
        <v>0</v>
      </c>
      <c r="GO483" s="3">
        <f t="shared" si="410"/>
        <v>0</v>
      </c>
      <c r="GP483" s="3">
        <f t="shared" si="410"/>
        <v>0</v>
      </c>
      <c r="GQ483" s="3">
        <f t="shared" si="410"/>
        <v>0</v>
      </c>
      <c r="GR483" s="3">
        <f t="shared" si="410"/>
        <v>0</v>
      </c>
      <c r="GS483" s="3">
        <f t="shared" si="410"/>
        <v>0</v>
      </c>
      <c r="GT483" s="3">
        <f t="shared" si="410"/>
        <v>0</v>
      </c>
      <c r="GU483" s="3">
        <f t="shared" si="410"/>
        <v>0</v>
      </c>
      <c r="GV483" s="3">
        <f t="shared" si="410"/>
        <v>0</v>
      </c>
      <c r="GW483" s="3">
        <f t="shared" si="410"/>
        <v>0</v>
      </c>
      <c r="GX483" s="3">
        <f t="shared" si="410"/>
        <v>0</v>
      </c>
    </row>
    <row r="485" spans="1:245" x14ac:dyDescent="0.2">
      <c r="A485">
        <v>17</v>
      </c>
      <c r="B485">
        <v>1</v>
      </c>
      <c r="C485">
        <f>ROW(SmtRes!A344)</f>
        <v>344</v>
      </c>
      <c r="D485">
        <f>ROW(EtalonRes!A571)</f>
        <v>571</v>
      </c>
      <c r="E485" t="s">
        <v>3</v>
      </c>
      <c r="F485" t="s">
        <v>405</v>
      </c>
      <c r="G485" t="s">
        <v>406</v>
      </c>
      <c r="H485" t="s">
        <v>19</v>
      </c>
      <c r="I485">
        <v>1</v>
      </c>
      <c r="J485">
        <v>0</v>
      </c>
      <c r="K485">
        <v>1</v>
      </c>
      <c r="O485">
        <f t="shared" ref="O485:O516" si="411">ROUND(CP485,2)</f>
        <v>4371.8999999999996</v>
      </c>
      <c r="P485">
        <f t="shared" ref="P485:P516" si="412">ROUND(CQ485*I485,2)</f>
        <v>0</v>
      </c>
      <c r="Q485">
        <f t="shared" ref="Q485:Q516" si="413">ROUND(CR485*I485,2)</f>
        <v>0</v>
      </c>
      <c r="R485">
        <f t="shared" ref="R485:R516" si="414">ROUND(CS485*I485,2)</f>
        <v>0</v>
      </c>
      <c r="S485">
        <f t="shared" ref="S485:S516" si="415">ROUND(CT485*I485,2)</f>
        <v>4371.8999999999996</v>
      </c>
      <c r="T485">
        <f t="shared" ref="T485:T516" si="416">ROUND(CU485*I485,2)</f>
        <v>0</v>
      </c>
      <c r="U485">
        <f t="shared" ref="U485:U516" si="417">CV485*I485</f>
        <v>7.08</v>
      </c>
      <c r="V485">
        <f t="shared" ref="V485:V516" si="418">CW485*I485</f>
        <v>0</v>
      </c>
      <c r="W485">
        <f t="shared" ref="W485:W516" si="419">ROUND(CX485*I485,2)</f>
        <v>0</v>
      </c>
      <c r="X485">
        <f t="shared" ref="X485:X516" si="420">ROUND(CY485,2)</f>
        <v>3060.33</v>
      </c>
      <c r="Y485">
        <f t="shared" ref="Y485:Y516" si="421">ROUND(CZ485,2)</f>
        <v>437.19</v>
      </c>
      <c r="AA485">
        <v>-1</v>
      </c>
      <c r="AB485">
        <f t="shared" ref="AB485:AB516" si="422">ROUND((AC485+AD485+AF485),6)</f>
        <v>4371.8999999999996</v>
      </c>
      <c r="AC485">
        <f>ROUND(((ES485*118)),6)</f>
        <v>0</v>
      </c>
      <c r="AD485">
        <f>ROUND(((((ET485*118))-((EU485*118)))+AE485),6)</f>
        <v>0</v>
      </c>
      <c r="AE485">
        <f>ROUND(((EU485*118)),6)</f>
        <v>0</v>
      </c>
      <c r="AF485">
        <f>ROUND(((EV485*118)),6)</f>
        <v>4371.8999999999996</v>
      </c>
      <c r="AG485">
        <f t="shared" ref="AG485:AG516" si="423">ROUND((AP485),6)</f>
        <v>0</v>
      </c>
      <c r="AH485">
        <f>((EW485*118))</f>
        <v>7.08</v>
      </c>
      <c r="AI485">
        <f>((EX485*118))</f>
        <v>0</v>
      </c>
      <c r="AJ485">
        <f t="shared" ref="AJ485:AJ516" si="424">(AS485)</f>
        <v>0</v>
      </c>
      <c r="AK485">
        <v>37.049999999999997</v>
      </c>
      <c r="AL485">
        <v>0</v>
      </c>
      <c r="AM485">
        <v>0</v>
      </c>
      <c r="AN485">
        <v>0</v>
      </c>
      <c r="AO485">
        <v>37.049999999999997</v>
      </c>
      <c r="AP485">
        <v>0</v>
      </c>
      <c r="AQ485">
        <v>0.06</v>
      </c>
      <c r="AR485">
        <v>0</v>
      </c>
      <c r="AS485">
        <v>0</v>
      </c>
      <c r="AT485">
        <v>70</v>
      </c>
      <c r="AU485">
        <v>10</v>
      </c>
      <c r="AV485">
        <v>1</v>
      </c>
      <c r="AW485">
        <v>1</v>
      </c>
      <c r="AZ485">
        <v>1</v>
      </c>
      <c r="BA485">
        <v>1</v>
      </c>
      <c r="BB485">
        <v>1</v>
      </c>
      <c r="BC485">
        <v>1</v>
      </c>
      <c r="BD485" t="s">
        <v>3</v>
      </c>
      <c r="BE485" t="s">
        <v>3</v>
      </c>
      <c r="BF485" t="s">
        <v>3</v>
      </c>
      <c r="BG485" t="s">
        <v>3</v>
      </c>
      <c r="BH485">
        <v>0</v>
      </c>
      <c r="BI485">
        <v>4</v>
      </c>
      <c r="BJ485" t="s">
        <v>407</v>
      </c>
      <c r="BM485">
        <v>0</v>
      </c>
      <c r="BN485">
        <v>0</v>
      </c>
      <c r="BO485" t="s">
        <v>3</v>
      </c>
      <c r="BP485">
        <v>0</v>
      </c>
      <c r="BQ485">
        <v>1</v>
      </c>
      <c r="BR485">
        <v>0</v>
      </c>
      <c r="BS485">
        <v>1</v>
      </c>
      <c r="BT485">
        <v>1</v>
      </c>
      <c r="BU485">
        <v>1</v>
      </c>
      <c r="BV485">
        <v>1</v>
      </c>
      <c r="BW485">
        <v>1</v>
      </c>
      <c r="BX485">
        <v>1</v>
      </c>
      <c r="BY485" t="s">
        <v>3</v>
      </c>
      <c r="BZ485">
        <v>70</v>
      </c>
      <c r="CA485">
        <v>10</v>
      </c>
      <c r="CB485" t="s">
        <v>3</v>
      </c>
      <c r="CE485">
        <v>0</v>
      </c>
      <c r="CF485">
        <v>0</v>
      </c>
      <c r="CG485">
        <v>0</v>
      </c>
      <c r="CM485">
        <v>0</v>
      </c>
      <c r="CN485" t="s">
        <v>3</v>
      </c>
      <c r="CO485">
        <v>0</v>
      </c>
      <c r="CP485">
        <f t="shared" ref="CP485:CP516" si="425">(P485+Q485+S485)</f>
        <v>4371.8999999999996</v>
      </c>
      <c r="CQ485">
        <f t="shared" ref="CQ485:CQ516" si="426">(AC485*BC485*AW485)</f>
        <v>0</v>
      </c>
      <c r="CR485">
        <f>(((((ET485*118))*BB485-((EU485*118))*BS485)+AE485*BS485)*AV485)</f>
        <v>0</v>
      </c>
      <c r="CS485">
        <f t="shared" ref="CS485:CS516" si="427">(AE485*BS485*AV485)</f>
        <v>0</v>
      </c>
      <c r="CT485">
        <f t="shared" ref="CT485:CT516" si="428">(AF485*BA485*AV485)</f>
        <v>4371.8999999999996</v>
      </c>
      <c r="CU485">
        <f t="shared" ref="CU485:CU516" si="429">AG485</f>
        <v>0</v>
      </c>
      <c r="CV485">
        <f t="shared" ref="CV485:CV516" si="430">(AH485*AV485)</f>
        <v>7.08</v>
      </c>
      <c r="CW485">
        <f t="shared" ref="CW485:CW516" si="431">AI485</f>
        <v>0</v>
      </c>
      <c r="CX485">
        <f t="shared" ref="CX485:CX516" si="432">AJ485</f>
        <v>0</v>
      </c>
      <c r="CY485">
        <f t="shared" ref="CY485:CY516" si="433">((S485*BZ485)/100)</f>
        <v>3060.33</v>
      </c>
      <c r="CZ485">
        <f t="shared" ref="CZ485:CZ516" si="434">((S485*CA485)/100)</f>
        <v>437.19</v>
      </c>
      <c r="DC485" t="s">
        <v>3</v>
      </c>
      <c r="DD485" t="s">
        <v>408</v>
      </c>
      <c r="DE485" t="s">
        <v>408</v>
      </c>
      <c r="DF485" t="s">
        <v>408</v>
      </c>
      <c r="DG485" t="s">
        <v>408</v>
      </c>
      <c r="DH485" t="s">
        <v>3</v>
      </c>
      <c r="DI485" t="s">
        <v>408</v>
      </c>
      <c r="DJ485" t="s">
        <v>408</v>
      </c>
      <c r="DK485" t="s">
        <v>3</v>
      </c>
      <c r="DL485" t="s">
        <v>3</v>
      </c>
      <c r="DM485" t="s">
        <v>3</v>
      </c>
      <c r="DN485">
        <v>0</v>
      </c>
      <c r="DO485">
        <v>0</v>
      </c>
      <c r="DP485">
        <v>1</v>
      </c>
      <c r="DQ485">
        <v>1</v>
      </c>
      <c r="DU485">
        <v>16987630</v>
      </c>
      <c r="DV485" t="s">
        <v>19</v>
      </c>
      <c r="DW485" t="s">
        <v>19</v>
      </c>
      <c r="DX485">
        <v>1</v>
      </c>
      <c r="DZ485" t="s">
        <v>3</v>
      </c>
      <c r="EA485" t="s">
        <v>3</v>
      </c>
      <c r="EB485" t="s">
        <v>3</v>
      </c>
      <c r="EC485" t="s">
        <v>3</v>
      </c>
      <c r="EE485">
        <v>1441815344</v>
      </c>
      <c r="EF485">
        <v>1</v>
      </c>
      <c r="EG485" t="s">
        <v>21</v>
      </c>
      <c r="EH485">
        <v>0</v>
      </c>
      <c r="EI485" t="s">
        <v>3</v>
      </c>
      <c r="EJ485">
        <v>4</v>
      </c>
      <c r="EK485">
        <v>0</v>
      </c>
      <c r="EL485" t="s">
        <v>22</v>
      </c>
      <c r="EM485" t="s">
        <v>23</v>
      </c>
      <c r="EO485" t="s">
        <v>3</v>
      </c>
      <c r="EQ485">
        <v>1024</v>
      </c>
      <c r="ER485">
        <v>37.049999999999997</v>
      </c>
      <c r="ES485">
        <v>0</v>
      </c>
      <c r="ET485">
        <v>0</v>
      </c>
      <c r="EU485">
        <v>0</v>
      </c>
      <c r="EV485">
        <v>37.049999999999997</v>
      </c>
      <c r="EW485">
        <v>0.06</v>
      </c>
      <c r="EX485">
        <v>0</v>
      </c>
      <c r="EY485">
        <v>0</v>
      </c>
      <c r="FQ485">
        <v>0</v>
      </c>
      <c r="FR485">
        <f t="shared" ref="FR485:FR516" si="435">ROUND(IF(BI485=3,GM485,0),2)</f>
        <v>0</v>
      </c>
      <c r="FS485">
        <v>0</v>
      </c>
      <c r="FX485">
        <v>70</v>
      </c>
      <c r="FY485">
        <v>10</v>
      </c>
      <c r="GA485" t="s">
        <v>3</v>
      </c>
      <c r="GD485">
        <v>0</v>
      </c>
      <c r="GF485">
        <v>57174013</v>
      </c>
      <c r="GG485">
        <v>2</v>
      </c>
      <c r="GH485">
        <v>1</v>
      </c>
      <c r="GI485">
        <v>-2</v>
      </c>
      <c r="GJ485">
        <v>0</v>
      </c>
      <c r="GK485">
        <f>ROUND(R485*(R12)/100,2)</f>
        <v>0</v>
      </c>
      <c r="GL485">
        <f t="shared" ref="GL485:GL516" si="436">ROUND(IF(AND(BH485=3,BI485=3,FS485&lt;&gt;0),P485,0),2)</f>
        <v>0</v>
      </c>
      <c r="GM485">
        <f t="shared" ref="GM485:GM516" si="437">ROUND(O485+X485+Y485+GK485,2)+GX485</f>
        <v>7869.42</v>
      </c>
      <c r="GN485">
        <f t="shared" ref="GN485:GN516" si="438">IF(OR(BI485=0,BI485=1),GM485-GX485,0)</f>
        <v>0</v>
      </c>
      <c r="GO485">
        <f t="shared" ref="GO485:GO516" si="439">IF(BI485=2,GM485-GX485,0)</f>
        <v>0</v>
      </c>
      <c r="GP485">
        <f t="shared" ref="GP485:GP516" si="440">IF(BI485=4,GM485-GX485,0)</f>
        <v>7869.42</v>
      </c>
      <c r="GR485">
        <v>0</v>
      </c>
      <c r="GS485">
        <v>3</v>
      </c>
      <c r="GT485">
        <v>0</v>
      </c>
      <c r="GU485" t="s">
        <v>3</v>
      </c>
      <c r="GV485">
        <f t="shared" ref="GV485:GV516" si="441">ROUND((GT485),6)</f>
        <v>0</v>
      </c>
      <c r="GW485">
        <v>1</v>
      </c>
      <c r="GX485">
        <f t="shared" ref="GX485:GX516" si="442">ROUND(HC485*I485,2)</f>
        <v>0</v>
      </c>
      <c r="HA485">
        <v>0</v>
      </c>
      <c r="HB485">
        <v>0</v>
      </c>
      <c r="HC485">
        <f t="shared" ref="HC485:HC516" si="443">GV485*GW485</f>
        <v>0</v>
      </c>
      <c r="HE485" t="s">
        <v>3</v>
      </c>
      <c r="HF485" t="s">
        <v>3</v>
      </c>
      <c r="HM485" t="s">
        <v>3</v>
      </c>
      <c r="HN485" t="s">
        <v>3</v>
      </c>
      <c r="HO485" t="s">
        <v>3</v>
      </c>
      <c r="HP485" t="s">
        <v>3</v>
      </c>
      <c r="HQ485" t="s">
        <v>3</v>
      </c>
      <c r="IK485">
        <v>0</v>
      </c>
    </row>
    <row r="486" spans="1:245" x14ac:dyDescent="0.2">
      <c r="A486">
        <v>17</v>
      </c>
      <c r="B486">
        <v>1</v>
      </c>
      <c r="C486">
        <f>ROW(SmtRes!A346)</f>
        <v>346</v>
      </c>
      <c r="D486">
        <f>ROW(EtalonRes!A573)</f>
        <v>573</v>
      </c>
      <c r="E486" t="s">
        <v>3</v>
      </c>
      <c r="F486" t="s">
        <v>409</v>
      </c>
      <c r="G486" t="s">
        <v>410</v>
      </c>
      <c r="H486" t="s">
        <v>19</v>
      </c>
      <c r="I486">
        <v>1</v>
      </c>
      <c r="J486">
        <v>0</v>
      </c>
      <c r="K486">
        <v>1</v>
      </c>
      <c r="O486">
        <f t="shared" si="411"/>
        <v>500.28</v>
      </c>
      <c r="P486">
        <f t="shared" si="412"/>
        <v>6.28</v>
      </c>
      <c r="Q486">
        <f t="shared" si="413"/>
        <v>0</v>
      </c>
      <c r="R486">
        <f t="shared" si="414"/>
        <v>0</v>
      </c>
      <c r="S486">
        <f t="shared" si="415"/>
        <v>494</v>
      </c>
      <c r="T486">
        <f t="shared" si="416"/>
        <v>0</v>
      </c>
      <c r="U486">
        <f t="shared" si="417"/>
        <v>0.8</v>
      </c>
      <c r="V486">
        <f t="shared" si="418"/>
        <v>0</v>
      </c>
      <c r="W486">
        <f t="shared" si="419"/>
        <v>0</v>
      </c>
      <c r="X486">
        <f t="shared" si="420"/>
        <v>345.8</v>
      </c>
      <c r="Y486">
        <f t="shared" si="421"/>
        <v>49.4</v>
      </c>
      <c r="AA486">
        <v>-1</v>
      </c>
      <c r="AB486">
        <f t="shared" si="422"/>
        <v>500.28</v>
      </c>
      <c r="AC486">
        <f>ROUND(((ES486*4)),6)</f>
        <v>6.28</v>
      </c>
      <c r="AD486">
        <f>ROUND(((((ET486*4))-((EU486*4)))+AE486),6)</f>
        <v>0</v>
      </c>
      <c r="AE486">
        <f>ROUND(((EU486*4)),6)</f>
        <v>0</v>
      </c>
      <c r="AF486">
        <f>ROUND(((EV486*4)),6)</f>
        <v>494</v>
      </c>
      <c r="AG486">
        <f t="shared" si="423"/>
        <v>0</v>
      </c>
      <c r="AH486">
        <f>((EW486*4))</f>
        <v>0.8</v>
      </c>
      <c r="AI486">
        <f>((EX486*4))</f>
        <v>0</v>
      </c>
      <c r="AJ486">
        <f t="shared" si="424"/>
        <v>0</v>
      </c>
      <c r="AK486">
        <v>125.07</v>
      </c>
      <c r="AL486">
        <v>1.57</v>
      </c>
      <c r="AM486">
        <v>0</v>
      </c>
      <c r="AN486">
        <v>0</v>
      </c>
      <c r="AO486">
        <v>123.5</v>
      </c>
      <c r="AP486">
        <v>0</v>
      </c>
      <c r="AQ486">
        <v>0.2</v>
      </c>
      <c r="AR486">
        <v>0</v>
      </c>
      <c r="AS486">
        <v>0</v>
      </c>
      <c r="AT486">
        <v>70</v>
      </c>
      <c r="AU486">
        <v>10</v>
      </c>
      <c r="AV486">
        <v>1</v>
      </c>
      <c r="AW486">
        <v>1</v>
      </c>
      <c r="AZ486">
        <v>1</v>
      </c>
      <c r="BA486">
        <v>1</v>
      </c>
      <c r="BB486">
        <v>1</v>
      </c>
      <c r="BC486">
        <v>1</v>
      </c>
      <c r="BD486" t="s">
        <v>3</v>
      </c>
      <c r="BE486" t="s">
        <v>3</v>
      </c>
      <c r="BF486" t="s">
        <v>3</v>
      </c>
      <c r="BG486" t="s">
        <v>3</v>
      </c>
      <c r="BH486">
        <v>0</v>
      </c>
      <c r="BI486">
        <v>4</v>
      </c>
      <c r="BJ486" t="s">
        <v>411</v>
      </c>
      <c r="BM486">
        <v>0</v>
      </c>
      <c r="BN486">
        <v>0</v>
      </c>
      <c r="BO486" t="s">
        <v>3</v>
      </c>
      <c r="BP486">
        <v>0</v>
      </c>
      <c r="BQ486">
        <v>1</v>
      </c>
      <c r="BR486">
        <v>0</v>
      </c>
      <c r="BS486">
        <v>1</v>
      </c>
      <c r="BT486">
        <v>1</v>
      </c>
      <c r="BU486">
        <v>1</v>
      </c>
      <c r="BV486">
        <v>1</v>
      </c>
      <c r="BW486">
        <v>1</v>
      </c>
      <c r="BX486">
        <v>1</v>
      </c>
      <c r="BY486" t="s">
        <v>3</v>
      </c>
      <c r="BZ486">
        <v>70</v>
      </c>
      <c r="CA486">
        <v>10</v>
      </c>
      <c r="CB486" t="s">
        <v>3</v>
      </c>
      <c r="CE486">
        <v>0</v>
      </c>
      <c r="CF486">
        <v>0</v>
      </c>
      <c r="CG486">
        <v>0</v>
      </c>
      <c r="CM486">
        <v>0</v>
      </c>
      <c r="CN486" t="s">
        <v>3</v>
      </c>
      <c r="CO486">
        <v>0</v>
      </c>
      <c r="CP486">
        <f t="shared" si="425"/>
        <v>500.28</v>
      </c>
      <c r="CQ486">
        <f t="shared" si="426"/>
        <v>6.28</v>
      </c>
      <c r="CR486">
        <f>(((((ET486*4))*BB486-((EU486*4))*BS486)+AE486*BS486)*AV486)</f>
        <v>0</v>
      </c>
      <c r="CS486">
        <f t="shared" si="427"/>
        <v>0</v>
      </c>
      <c r="CT486">
        <f t="shared" si="428"/>
        <v>494</v>
      </c>
      <c r="CU486">
        <f t="shared" si="429"/>
        <v>0</v>
      </c>
      <c r="CV486">
        <f t="shared" si="430"/>
        <v>0.8</v>
      </c>
      <c r="CW486">
        <f t="shared" si="431"/>
        <v>0</v>
      </c>
      <c r="CX486">
        <f t="shared" si="432"/>
        <v>0</v>
      </c>
      <c r="CY486">
        <f t="shared" si="433"/>
        <v>345.8</v>
      </c>
      <c r="CZ486">
        <f t="shared" si="434"/>
        <v>49.4</v>
      </c>
      <c r="DC486" t="s">
        <v>3</v>
      </c>
      <c r="DD486" t="s">
        <v>66</v>
      </c>
      <c r="DE486" t="s">
        <v>66</v>
      </c>
      <c r="DF486" t="s">
        <v>66</v>
      </c>
      <c r="DG486" t="s">
        <v>66</v>
      </c>
      <c r="DH486" t="s">
        <v>3</v>
      </c>
      <c r="DI486" t="s">
        <v>66</v>
      </c>
      <c r="DJ486" t="s">
        <v>66</v>
      </c>
      <c r="DK486" t="s">
        <v>3</v>
      </c>
      <c r="DL486" t="s">
        <v>3</v>
      </c>
      <c r="DM486" t="s">
        <v>3</v>
      </c>
      <c r="DN486">
        <v>0</v>
      </c>
      <c r="DO486">
        <v>0</v>
      </c>
      <c r="DP486">
        <v>1</v>
      </c>
      <c r="DQ486">
        <v>1</v>
      </c>
      <c r="DU486">
        <v>16987630</v>
      </c>
      <c r="DV486" t="s">
        <v>19</v>
      </c>
      <c r="DW486" t="s">
        <v>19</v>
      </c>
      <c r="DX486">
        <v>1</v>
      </c>
      <c r="DZ486" t="s">
        <v>3</v>
      </c>
      <c r="EA486" t="s">
        <v>3</v>
      </c>
      <c r="EB486" t="s">
        <v>3</v>
      </c>
      <c r="EC486" t="s">
        <v>3</v>
      </c>
      <c r="EE486">
        <v>1441815344</v>
      </c>
      <c r="EF486">
        <v>1</v>
      </c>
      <c r="EG486" t="s">
        <v>21</v>
      </c>
      <c r="EH486">
        <v>0</v>
      </c>
      <c r="EI486" t="s">
        <v>3</v>
      </c>
      <c r="EJ486">
        <v>4</v>
      </c>
      <c r="EK486">
        <v>0</v>
      </c>
      <c r="EL486" t="s">
        <v>22</v>
      </c>
      <c r="EM486" t="s">
        <v>23</v>
      </c>
      <c r="EO486" t="s">
        <v>3</v>
      </c>
      <c r="EQ486">
        <v>1024</v>
      </c>
      <c r="ER486">
        <v>125.07</v>
      </c>
      <c r="ES486">
        <v>1.57</v>
      </c>
      <c r="ET486">
        <v>0</v>
      </c>
      <c r="EU486">
        <v>0</v>
      </c>
      <c r="EV486">
        <v>123.5</v>
      </c>
      <c r="EW486">
        <v>0.2</v>
      </c>
      <c r="EX486">
        <v>0</v>
      </c>
      <c r="EY486">
        <v>0</v>
      </c>
      <c r="FQ486">
        <v>0</v>
      </c>
      <c r="FR486">
        <f t="shared" si="435"/>
        <v>0</v>
      </c>
      <c r="FS486">
        <v>0</v>
      </c>
      <c r="FX486">
        <v>70</v>
      </c>
      <c r="FY486">
        <v>10</v>
      </c>
      <c r="GA486" t="s">
        <v>3</v>
      </c>
      <c r="GD486">
        <v>0</v>
      </c>
      <c r="GF486">
        <v>2430549</v>
      </c>
      <c r="GG486">
        <v>2</v>
      </c>
      <c r="GH486">
        <v>1</v>
      </c>
      <c r="GI486">
        <v>-2</v>
      </c>
      <c r="GJ486">
        <v>0</v>
      </c>
      <c r="GK486">
        <f>ROUND(R486*(R12)/100,2)</f>
        <v>0</v>
      </c>
      <c r="GL486">
        <f t="shared" si="436"/>
        <v>0</v>
      </c>
      <c r="GM486">
        <f t="shared" si="437"/>
        <v>895.48</v>
      </c>
      <c r="GN486">
        <f t="shared" si="438"/>
        <v>0</v>
      </c>
      <c r="GO486">
        <f t="shared" si="439"/>
        <v>0</v>
      </c>
      <c r="GP486">
        <f t="shared" si="440"/>
        <v>895.48</v>
      </c>
      <c r="GR486">
        <v>0</v>
      </c>
      <c r="GS486">
        <v>3</v>
      </c>
      <c r="GT486">
        <v>0</v>
      </c>
      <c r="GU486" t="s">
        <v>3</v>
      </c>
      <c r="GV486">
        <f t="shared" si="441"/>
        <v>0</v>
      </c>
      <c r="GW486">
        <v>1</v>
      </c>
      <c r="GX486">
        <f t="shared" si="442"/>
        <v>0</v>
      </c>
      <c r="HA486">
        <v>0</v>
      </c>
      <c r="HB486">
        <v>0</v>
      </c>
      <c r="HC486">
        <f t="shared" si="443"/>
        <v>0</v>
      </c>
      <c r="HE486" t="s">
        <v>3</v>
      </c>
      <c r="HF486" t="s">
        <v>3</v>
      </c>
      <c r="HM486" t="s">
        <v>3</v>
      </c>
      <c r="HN486" t="s">
        <v>3</v>
      </c>
      <c r="HO486" t="s">
        <v>3</v>
      </c>
      <c r="HP486" t="s">
        <v>3</v>
      </c>
      <c r="HQ486" t="s">
        <v>3</v>
      </c>
      <c r="IK486">
        <v>0</v>
      </c>
    </row>
    <row r="487" spans="1:245" x14ac:dyDescent="0.2">
      <c r="A487">
        <v>17</v>
      </c>
      <c r="B487">
        <v>1</v>
      </c>
      <c r="D487">
        <f>ROW(EtalonRes!A574)</f>
        <v>574</v>
      </c>
      <c r="E487" t="s">
        <v>3</v>
      </c>
      <c r="F487" t="s">
        <v>412</v>
      </c>
      <c r="G487" t="s">
        <v>413</v>
      </c>
      <c r="H487" t="s">
        <v>19</v>
      </c>
      <c r="I487">
        <v>1</v>
      </c>
      <c r="J487">
        <v>0</v>
      </c>
      <c r="K487">
        <v>1</v>
      </c>
      <c r="O487">
        <f t="shared" si="411"/>
        <v>19616.21</v>
      </c>
      <c r="P487">
        <f t="shared" si="412"/>
        <v>0</v>
      </c>
      <c r="Q487">
        <f t="shared" si="413"/>
        <v>0</v>
      </c>
      <c r="R487">
        <f t="shared" si="414"/>
        <v>0</v>
      </c>
      <c r="S487">
        <f t="shared" si="415"/>
        <v>19616.21</v>
      </c>
      <c r="T487">
        <f t="shared" si="416"/>
        <v>0</v>
      </c>
      <c r="U487">
        <f t="shared" si="417"/>
        <v>31.77</v>
      </c>
      <c r="V487">
        <f t="shared" si="418"/>
        <v>0</v>
      </c>
      <c r="W487">
        <f t="shared" si="419"/>
        <v>0</v>
      </c>
      <c r="X487">
        <f t="shared" si="420"/>
        <v>13731.35</v>
      </c>
      <c r="Y487">
        <f t="shared" si="421"/>
        <v>1961.62</v>
      </c>
      <c r="AA487">
        <v>-1</v>
      </c>
      <c r="AB487">
        <f t="shared" si="422"/>
        <v>19616.21</v>
      </c>
      <c r="AC487">
        <f>ROUND(((ES487*353)),6)</f>
        <v>0</v>
      </c>
      <c r="AD487">
        <f>ROUND(((((ET487*353))-((EU487*353)))+AE487),6)</f>
        <v>0</v>
      </c>
      <c r="AE487">
        <f>ROUND(((EU487*353)),6)</f>
        <v>0</v>
      </c>
      <c r="AF487">
        <f>ROUND(((EV487*353)),6)</f>
        <v>19616.21</v>
      </c>
      <c r="AG487">
        <f t="shared" si="423"/>
        <v>0</v>
      </c>
      <c r="AH487">
        <f>((EW487*353))</f>
        <v>31.77</v>
      </c>
      <c r="AI487">
        <f>((EX487*353))</f>
        <v>0</v>
      </c>
      <c r="AJ487">
        <f t="shared" si="424"/>
        <v>0</v>
      </c>
      <c r="AK487">
        <v>55.57</v>
      </c>
      <c r="AL487">
        <v>0</v>
      </c>
      <c r="AM487">
        <v>0</v>
      </c>
      <c r="AN487">
        <v>0</v>
      </c>
      <c r="AO487">
        <v>55.57</v>
      </c>
      <c r="AP487">
        <v>0</v>
      </c>
      <c r="AQ487">
        <v>0.09</v>
      </c>
      <c r="AR487">
        <v>0</v>
      </c>
      <c r="AS487">
        <v>0</v>
      </c>
      <c r="AT487">
        <v>70</v>
      </c>
      <c r="AU487">
        <v>10</v>
      </c>
      <c r="AV487">
        <v>1</v>
      </c>
      <c r="AW487">
        <v>1</v>
      </c>
      <c r="AZ487">
        <v>1</v>
      </c>
      <c r="BA487">
        <v>1</v>
      </c>
      <c r="BB487">
        <v>1</v>
      </c>
      <c r="BC487">
        <v>1</v>
      </c>
      <c r="BD487" t="s">
        <v>3</v>
      </c>
      <c r="BE487" t="s">
        <v>3</v>
      </c>
      <c r="BF487" t="s">
        <v>3</v>
      </c>
      <c r="BG487" t="s">
        <v>3</v>
      </c>
      <c r="BH487">
        <v>0</v>
      </c>
      <c r="BI487">
        <v>4</v>
      </c>
      <c r="BJ487" t="s">
        <v>414</v>
      </c>
      <c r="BM487">
        <v>0</v>
      </c>
      <c r="BN487">
        <v>0</v>
      </c>
      <c r="BO487" t="s">
        <v>3</v>
      </c>
      <c r="BP487">
        <v>0</v>
      </c>
      <c r="BQ487">
        <v>1</v>
      </c>
      <c r="BR487">
        <v>0</v>
      </c>
      <c r="BS487">
        <v>1</v>
      </c>
      <c r="BT487">
        <v>1</v>
      </c>
      <c r="BU487">
        <v>1</v>
      </c>
      <c r="BV487">
        <v>1</v>
      </c>
      <c r="BW487">
        <v>1</v>
      </c>
      <c r="BX487">
        <v>1</v>
      </c>
      <c r="BY487" t="s">
        <v>3</v>
      </c>
      <c r="BZ487">
        <v>70</v>
      </c>
      <c r="CA487">
        <v>10</v>
      </c>
      <c r="CB487" t="s">
        <v>3</v>
      </c>
      <c r="CE487">
        <v>0</v>
      </c>
      <c r="CF487">
        <v>0</v>
      </c>
      <c r="CG487">
        <v>0</v>
      </c>
      <c r="CM487">
        <v>0</v>
      </c>
      <c r="CN487" t="s">
        <v>3</v>
      </c>
      <c r="CO487">
        <v>0</v>
      </c>
      <c r="CP487">
        <f t="shared" si="425"/>
        <v>19616.21</v>
      </c>
      <c r="CQ487">
        <f t="shared" si="426"/>
        <v>0</v>
      </c>
      <c r="CR487">
        <f>(((((ET487*353))*BB487-((EU487*353))*BS487)+AE487*BS487)*AV487)</f>
        <v>0</v>
      </c>
      <c r="CS487">
        <f t="shared" si="427"/>
        <v>0</v>
      </c>
      <c r="CT487">
        <f t="shared" si="428"/>
        <v>19616.21</v>
      </c>
      <c r="CU487">
        <f t="shared" si="429"/>
        <v>0</v>
      </c>
      <c r="CV487">
        <f t="shared" si="430"/>
        <v>31.77</v>
      </c>
      <c r="CW487">
        <f t="shared" si="431"/>
        <v>0</v>
      </c>
      <c r="CX487">
        <f t="shared" si="432"/>
        <v>0</v>
      </c>
      <c r="CY487">
        <f t="shared" si="433"/>
        <v>13731.347</v>
      </c>
      <c r="CZ487">
        <f t="shared" si="434"/>
        <v>1961.6209999999999</v>
      </c>
      <c r="DC487" t="s">
        <v>3</v>
      </c>
      <c r="DD487" t="s">
        <v>415</v>
      </c>
      <c r="DE487" t="s">
        <v>415</v>
      </c>
      <c r="DF487" t="s">
        <v>415</v>
      </c>
      <c r="DG487" t="s">
        <v>415</v>
      </c>
      <c r="DH487" t="s">
        <v>3</v>
      </c>
      <c r="DI487" t="s">
        <v>415</v>
      </c>
      <c r="DJ487" t="s">
        <v>415</v>
      </c>
      <c r="DK487" t="s">
        <v>3</v>
      </c>
      <c r="DL487" t="s">
        <v>3</v>
      </c>
      <c r="DM487" t="s">
        <v>3</v>
      </c>
      <c r="DN487">
        <v>0</v>
      </c>
      <c r="DO487">
        <v>0</v>
      </c>
      <c r="DP487">
        <v>1</v>
      </c>
      <c r="DQ487">
        <v>1</v>
      </c>
      <c r="DU487">
        <v>16987630</v>
      </c>
      <c r="DV487" t="s">
        <v>19</v>
      </c>
      <c r="DW487" t="s">
        <v>19</v>
      </c>
      <c r="DX487">
        <v>1</v>
      </c>
      <c r="DZ487" t="s">
        <v>3</v>
      </c>
      <c r="EA487" t="s">
        <v>3</v>
      </c>
      <c r="EB487" t="s">
        <v>3</v>
      </c>
      <c r="EC487" t="s">
        <v>3</v>
      </c>
      <c r="EE487">
        <v>1441815344</v>
      </c>
      <c r="EF487">
        <v>1</v>
      </c>
      <c r="EG487" t="s">
        <v>21</v>
      </c>
      <c r="EH487">
        <v>0</v>
      </c>
      <c r="EI487" t="s">
        <v>3</v>
      </c>
      <c r="EJ487">
        <v>4</v>
      </c>
      <c r="EK487">
        <v>0</v>
      </c>
      <c r="EL487" t="s">
        <v>22</v>
      </c>
      <c r="EM487" t="s">
        <v>23</v>
      </c>
      <c r="EO487" t="s">
        <v>3</v>
      </c>
      <c r="EQ487">
        <v>1024</v>
      </c>
      <c r="ER487">
        <v>55.57</v>
      </c>
      <c r="ES487">
        <v>0</v>
      </c>
      <c r="ET487">
        <v>0</v>
      </c>
      <c r="EU487">
        <v>0</v>
      </c>
      <c r="EV487">
        <v>55.57</v>
      </c>
      <c r="EW487">
        <v>0.09</v>
      </c>
      <c r="EX487">
        <v>0</v>
      </c>
      <c r="EY487">
        <v>0</v>
      </c>
      <c r="FQ487">
        <v>0</v>
      </c>
      <c r="FR487">
        <f t="shared" si="435"/>
        <v>0</v>
      </c>
      <c r="FS487">
        <v>0</v>
      </c>
      <c r="FX487">
        <v>70</v>
      </c>
      <c r="FY487">
        <v>10</v>
      </c>
      <c r="GA487" t="s">
        <v>3</v>
      </c>
      <c r="GD487">
        <v>0</v>
      </c>
      <c r="GF487">
        <v>491360840</v>
      </c>
      <c r="GG487">
        <v>2</v>
      </c>
      <c r="GH487">
        <v>1</v>
      </c>
      <c r="GI487">
        <v>-2</v>
      </c>
      <c r="GJ487">
        <v>0</v>
      </c>
      <c r="GK487">
        <f>ROUND(R487*(R12)/100,2)</f>
        <v>0</v>
      </c>
      <c r="GL487">
        <f t="shared" si="436"/>
        <v>0</v>
      </c>
      <c r="GM487">
        <f t="shared" si="437"/>
        <v>35309.18</v>
      </c>
      <c r="GN487">
        <f t="shared" si="438"/>
        <v>0</v>
      </c>
      <c r="GO487">
        <f t="shared" si="439"/>
        <v>0</v>
      </c>
      <c r="GP487">
        <f t="shared" si="440"/>
        <v>35309.18</v>
      </c>
      <c r="GR487">
        <v>0</v>
      </c>
      <c r="GS487">
        <v>3</v>
      </c>
      <c r="GT487">
        <v>0</v>
      </c>
      <c r="GU487" t="s">
        <v>3</v>
      </c>
      <c r="GV487">
        <f t="shared" si="441"/>
        <v>0</v>
      </c>
      <c r="GW487">
        <v>1</v>
      </c>
      <c r="GX487">
        <f t="shared" si="442"/>
        <v>0</v>
      </c>
      <c r="HA487">
        <v>0</v>
      </c>
      <c r="HB487">
        <v>0</v>
      </c>
      <c r="HC487">
        <f t="shared" si="443"/>
        <v>0</v>
      </c>
      <c r="HE487" t="s">
        <v>3</v>
      </c>
      <c r="HF487" t="s">
        <v>3</v>
      </c>
      <c r="HM487" t="s">
        <v>3</v>
      </c>
      <c r="HN487" t="s">
        <v>3</v>
      </c>
      <c r="HO487" t="s">
        <v>3</v>
      </c>
      <c r="HP487" t="s">
        <v>3</v>
      </c>
      <c r="HQ487" t="s">
        <v>3</v>
      </c>
      <c r="IK487">
        <v>0</v>
      </c>
    </row>
    <row r="488" spans="1:245" x14ac:dyDescent="0.2">
      <c r="A488">
        <v>17</v>
      </c>
      <c r="B488">
        <v>1</v>
      </c>
      <c r="D488">
        <f>ROW(EtalonRes!A576)</f>
        <v>576</v>
      </c>
      <c r="E488" t="s">
        <v>3</v>
      </c>
      <c r="F488" t="s">
        <v>416</v>
      </c>
      <c r="G488" t="s">
        <v>417</v>
      </c>
      <c r="H488" t="s">
        <v>19</v>
      </c>
      <c r="I488">
        <v>1</v>
      </c>
      <c r="J488">
        <v>0</v>
      </c>
      <c r="K488">
        <v>1</v>
      </c>
      <c r="O488">
        <f t="shared" si="411"/>
        <v>1426.68</v>
      </c>
      <c r="P488">
        <f t="shared" si="412"/>
        <v>18.84</v>
      </c>
      <c r="Q488">
        <f t="shared" si="413"/>
        <v>0</v>
      </c>
      <c r="R488">
        <f t="shared" si="414"/>
        <v>0</v>
      </c>
      <c r="S488">
        <f t="shared" si="415"/>
        <v>1407.84</v>
      </c>
      <c r="T488">
        <f t="shared" si="416"/>
        <v>0</v>
      </c>
      <c r="U488">
        <f t="shared" si="417"/>
        <v>2.2800000000000002</v>
      </c>
      <c r="V488">
        <f t="shared" si="418"/>
        <v>0</v>
      </c>
      <c r="W488">
        <f t="shared" si="419"/>
        <v>0</v>
      </c>
      <c r="X488">
        <f t="shared" si="420"/>
        <v>985.49</v>
      </c>
      <c r="Y488">
        <f t="shared" si="421"/>
        <v>140.78</v>
      </c>
      <c r="AA488">
        <v>-1</v>
      </c>
      <c r="AB488">
        <f t="shared" si="422"/>
        <v>1426.68</v>
      </c>
      <c r="AC488">
        <f>ROUND(((ES488*12)),6)</f>
        <v>18.84</v>
      </c>
      <c r="AD488">
        <f>ROUND(((((ET488*12))-((EU488*12)))+AE488),6)</f>
        <v>0</v>
      </c>
      <c r="AE488">
        <f>ROUND(((EU488*12)),6)</f>
        <v>0</v>
      </c>
      <c r="AF488">
        <f>ROUND(((EV488*12)),6)</f>
        <v>1407.84</v>
      </c>
      <c r="AG488">
        <f t="shared" si="423"/>
        <v>0</v>
      </c>
      <c r="AH488">
        <f>((EW488*12))</f>
        <v>2.2800000000000002</v>
      </c>
      <c r="AI488">
        <f>((EX488*12))</f>
        <v>0</v>
      </c>
      <c r="AJ488">
        <f t="shared" si="424"/>
        <v>0</v>
      </c>
      <c r="AK488">
        <v>118.89</v>
      </c>
      <c r="AL488">
        <v>1.57</v>
      </c>
      <c r="AM488">
        <v>0</v>
      </c>
      <c r="AN488">
        <v>0</v>
      </c>
      <c r="AO488">
        <v>117.32</v>
      </c>
      <c r="AP488">
        <v>0</v>
      </c>
      <c r="AQ488">
        <v>0.19</v>
      </c>
      <c r="AR488">
        <v>0</v>
      </c>
      <c r="AS488">
        <v>0</v>
      </c>
      <c r="AT488">
        <v>70</v>
      </c>
      <c r="AU488">
        <v>10</v>
      </c>
      <c r="AV488">
        <v>1</v>
      </c>
      <c r="AW488">
        <v>1</v>
      </c>
      <c r="AZ488">
        <v>1</v>
      </c>
      <c r="BA488">
        <v>1</v>
      </c>
      <c r="BB488">
        <v>1</v>
      </c>
      <c r="BC488">
        <v>1</v>
      </c>
      <c r="BD488" t="s">
        <v>3</v>
      </c>
      <c r="BE488" t="s">
        <v>3</v>
      </c>
      <c r="BF488" t="s">
        <v>3</v>
      </c>
      <c r="BG488" t="s">
        <v>3</v>
      </c>
      <c r="BH488">
        <v>0</v>
      </c>
      <c r="BI488">
        <v>4</v>
      </c>
      <c r="BJ488" t="s">
        <v>418</v>
      </c>
      <c r="BM488">
        <v>0</v>
      </c>
      <c r="BN488">
        <v>0</v>
      </c>
      <c r="BO488" t="s">
        <v>3</v>
      </c>
      <c r="BP488">
        <v>0</v>
      </c>
      <c r="BQ488">
        <v>1</v>
      </c>
      <c r="BR488">
        <v>0</v>
      </c>
      <c r="BS488">
        <v>1</v>
      </c>
      <c r="BT488">
        <v>1</v>
      </c>
      <c r="BU488">
        <v>1</v>
      </c>
      <c r="BV488">
        <v>1</v>
      </c>
      <c r="BW488">
        <v>1</v>
      </c>
      <c r="BX488">
        <v>1</v>
      </c>
      <c r="BY488" t="s">
        <v>3</v>
      </c>
      <c r="BZ488">
        <v>70</v>
      </c>
      <c r="CA488">
        <v>10</v>
      </c>
      <c r="CB488" t="s">
        <v>3</v>
      </c>
      <c r="CE488">
        <v>0</v>
      </c>
      <c r="CF488">
        <v>0</v>
      </c>
      <c r="CG488">
        <v>0</v>
      </c>
      <c r="CM488">
        <v>0</v>
      </c>
      <c r="CN488" t="s">
        <v>3</v>
      </c>
      <c r="CO488">
        <v>0</v>
      </c>
      <c r="CP488">
        <f t="shared" si="425"/>
        <v>1426.6799999999998</v>
      </c>
      <c r="CQ488">
        <f t="shared" si="426"/>
        <v>18.84</v>
      </c>
      <c r="CR488">
        <f>(((((ET488*12))*BB488-((EU488*12))*BS488)+AE488*BS488)*AV488)</f>
        <v>0</v>
      </c>
      <c r="CS488">
        <f t="shared" si="427"/>
        <v>0</v>
      </c>
      <c r="CT488">
        <f t="shared" si="428"/>
        <v>1407.84</v>
      </c>
      <c r="CU488">
        <f t="shared" si="429"/>
        <v>0</v>
      </c>
      <c r="CV488">
        <f t="shared" si="430"/>
        <v>2.2800000000000002</v>
      </c>
      <c r="CW488">
        <f t="shared" si="431"/>
        <v>0</v>
      </c>
      <c r="CX488">
        <f t="shared" si="432"/>
        <v>0</v>
      </c>
      <c r="CY488">
        <f t="shared" si="433"/>
        <v>985.48799999999983</v>
      </c>
      <c r="CZ488">
        <f t="shared" si="434"/>
        <v>140.78399999999999</v>
      </c>
      <c r="DC488" t="s">
        <v>3</v>
      </c>
      <c r="DD488" t="s">
        <v>50</v>
      </c>
      <c r="DE488" t="s">
        <v>50</v>
      </c>
      <c r="DF488" t="s">
        <v>50</v>
      </c>
      <c r="DG488" t="s">
        <v>50</v>
      </c>
      <c r="DH488" t="s">
        <v>3</v>
      </c>
      <c r="DI488" t="s">
        <v>50</v>
      </c>
      <c r="DJ488" t="s">
        <v>50</v>
      </c>
      <c r="DK488" t="s">
        <v>3</v>
      </c>
      <c r="DL488" t="s">
        <v>3</v>
      </c>
      <c r="DM488" t="s">
        <v>3</v>
      </c>
      <c r="DN488">
        <v>0</v>
      </c>
      <c r="DO488">
        <v>0</v>
      </c>
      <c r="DP488">
        <v>1</v>
      </c>
      <c r="DQ488">
        <v>1</v>
      </c>
      <c r="DU488">
        <v>16987630</v>
      </c>
      <c r="DV488" t="s">
        <v>19</v>
      </c>
      <c r="DW488" t="s">
        <v>19</v>
      </c>
      <c r="DX488">
        <v>1</v>
      </c>
      <c r="DZ488" t="s">
        <v>3</v>
      </c>
      <c r="EA488" t="s">
        <v>3</v>
      </c>
      <c r="EB488" t="s">
        <v>3</v>
      </c>
      <c r="EC488" t="s">
        <v>3</v>
      </c>
      <c r="EE488">
        <v>1441815344</v>
      </c>
      <c r="EF488">
        <v>1</v>
      </c>
      <c r="EG488" t="s">
        <v>21</v>
      </c>
      <c r="EH488">
        <v>0</v>
      </c>
      <c r="EI488" t="s">
        <v>3</v>
      </c>
      <c r="EJ488">
        <v>4</v>
      </c>
      <c r="EK488">
        <v>0</v>
      </c>
      <c r="EL488" t="s">
        <v>22</v>
      </c>
      <c r="EM488" t="s">
        <v>23</v>
      </c>
      <c r="EO488" t="s">
        <v>3</v>
      </c>
      <c r="EQ488">
        <v>1024</v>
      </c>
      <c r="ER488">
        <v>118.89</v>
      </c>
      <c r="ES488">
        <v>1.57</v>
      </c>
      <c r="ET488">
        <v>0</v>
      </c>
      <c r="EU488">
        <v>0</v>
      </c>
      <c r="EV488">
        <v>117.32</v>
      </c>
      <c r="EW488">
        <v>0.19</v>
      </c>
      <c r="EX488">
        <v>0</v>
      </c>
      <c r="EY488">
        <v>0</v>
      </c>
      <c r="FQ488">
        <v>0</v>
      </c>
      <c r="FR488">
        <f t="shared" si="435"/>
        <v>0</v>
      </c>
      <c r="FS488">
        <v>0</v>
      </c>
      <c r="FX488">
        <v>70</v>
      </c>
      <c r="FY488">
        <v>10</v>
      </c>
      <c r="GA488" t="s">
        <v>3</v>
      </c>
      <c r="GD488">
        <v>0</v>
      </c>
      <c r="GF488">
        <v>1464572317</v>
      </c>
      <c r="GG488">
        <v>2</v>
      </c>
      <c r="GH488">
        <v>1</v>
      </c>
      <c r="GI488">
        <v>-2</v>
      </c>
      <c r="GJ488">
        <v>0</v>
      </c>
      <c r="GK488">
        <f>ROUND(R488*(R12)/100,2)</f>
        <v>0</v>
      </c>
      <c r="GL488">
        <f t="shared" si="436"/>
        <v>0</v>
      </c>
      <c r="GM488">
        <f t="shared" si="437"/>
        <v>2552.9499999999998</v>
      </c>
      <c r="GN488">
        <f t="shared" si="438"/>
        <v>0</v>
      </c>
      <c r="GO488">
        <f t="shared" si="439"/>
        <v>0</v>
      </c>
      <c r="GP488">
        <f t="shared" si="440"/>
        <v>2552.9499999999998</v>
      </c>
      <c r="GR488">
        <v>0</v>
      </c>
      <c r="GS488">
        <v>3</v>
      </c>
      <c r="GT488">
        <v>0</v>
      </c>
      <c r="GU488" t="s">
        <v>3</v>
      </c>
      <c r="GV488">
        <f t="shared" si="441"/>
        <v>0</v>
      </c>
      <c r="GW488">
        <v>1</v>
      </c>
      <c r="GX488">
        <f t="shared" si="442"/>
        <v>0</v>
      </c>
      <c r="HA488">
        <v>0</v>
      </c>
      <c r="HB488">
        <v>0</v>
      </c>
      <c r="HC488">
        <f t="shared" si="443"/>
        <v>0</v>
      </c>
      <c r="HE488" t="s">
        <v>3</v>
      </c>
      <c r="HF488" t="s">
        <v>3</v>
      </c>
      <c r="HM488" t="s">
        <v>3</v>
      </c>
      <c r="HN488" t="s">
        <v>3</v>
      </c>
      <c r="HO488" t="s">
        <v>3</v>
      </c>
      <c r="HP488" t="s">
        <v>3</v>
      </c>
      <c r="HQ488" t="s">
        <v>3</v>
      </c>
      <c r="IK488">
        <v>0</v>
      </c>
    </row>
    <row r="489" spans="1:245" x14ac:dyDescent="0.2">
      <c r="A489">
        <v>17</v>
      </c>
      <c r="B489">
        <v>1</v>
      </c>
      <c r="D489">
        <f>ROW(EtalonRes!A577)</f>
        <v>577</v>
      </c>
      <c r="E489" t="s">
        <v>3</v>
      </c>
      <c r="F489" t="s">
        <v>419</v>
      </c>
      <c r="G489" t="s">
        <v>420</v>
      </c>
      <c r="H489" t="s">
        <v>19</v>
      </c>
      <c r="I489">
        <f>ROUND(1+3,9)</f>
        <v>4</v>
      </c>
      <c r="J489">
        <v>0</v>
      </c>
      <c r="K489">
        <f>ROUND(1+3,9)</f>
        <v>4</v>
      </c>
      <c r="O489">
        <f t="shared" si="411"/>
        <v>37887.440000000002</v>
      </c>
      <c r="P489">
        <f t="shared" si="412"/>
        <v>0</v>
      </c>
      <c r="Q489">
        <f t="shared" si="413"/>
        <v>0</v>
      </c>
      <c r="R489">
        <f t="shared" si="414"/>
        <v>0</v>
      </c>
      <c r="S489">
        <f t="shared" si="415"/>
        <v>37887.440000000002</v>
      </c>
      <c r="T489">
        <f t="shared" si="416"/>
        <v>0</v>
      </c>
      <c r="U489">
        <f t="shared" si="417"/>
        <v>61.36</v>
      </c>
      <c r="V489">
        <f t="shared" si="418"/>
        <v>0</v>
      </c>
      <c r="W489">
        <f t="shared" si="419"/>
        <v>0</v>
      </c>
      <c r="X489">
        <f t="shared" si="420"/>
        <v>26521.21</v>
      </c>
      <c r="Y489">
        <f t="shared" si="421"/>
        <v>3788.74</v>
      </c>
      <c r="AA489">
        <v>-1</v>
      </c>
      <c r="AB489">
        <f t="shared" si="422"/>
        <v>9471.86</v>
      </c>
      <c r="AC489">
        <f>ROUND(((ES489*118)),6)</f>
        <v>0</v>
      </c>
      <c r="AD489">
        <f>ROUND(((((ET489*118))-((EU489*118)))+AE489),6)</f>
        <v>0</v>
      </c>
      <c r="AE489">
        <f>ROUND(((EU489*118)),6)</f>
        <v>0</v>
      </c>
      <c r="AF489">
        <f>ROUND(((EV489*118)),6)</f>
        <v>9471.86</v>
      </c>
      <c r="AG489">
        <f t="shared" si="423"/>
        <v>0</v>
      </c>
      <c r="AH489">
        <f>((EW489*118))</f>
        <v>15.34</v>
      </c>
      <c r="AI489">
        <f>((EX489*118))</f>
        <v>0</v>
      </c>
      <c r="AJ489">
        <f t="shared" si="424"/>
        <v>0</v>
      </c>
      <c r="AK489">
        <v>80.27</v>
      </c>
      <c r="AL489">
        <v>0</v>
      </c>
      <c r="AM489">
        <v>0</v>
      </c>
      <c r="AN489">
        <v>0</v>
      </c>
      <c r="AO489">
        <v>80.27</v>
      </c>
      <c r="AP489">
        <v>0</v>
      </c>
      <c r="AQ489">
        <v>0.13</v>
      </c>
      <c r="AR489">
        <v>0</v>
      </c>
      <c r="AS489">
        <v>0</v>
      </c>
      <c r="AT489">
        <v>70</v>
      </c>
      <c r="AU489">
        <v>10</v>
      </c>
      <c r="AV489">
        <v>1</v>
      </c>
      <c r="AW489">
        <v>1</v>
      </c>
      <c r="AZ489">
        <v>1</v>
      </c>
      <c r="BA489">
        <v>1</v>
      </c>
      <c r="BB489">
        <v>1</v>
      </c>
      <c r="BC489">
        <v>1</v>
      </c>
      <c r="BD489" t="s">
        <v>3</v>
      </c>
      <c r="BE489" t="s">
        <v>3</v>
      </c>
      <c r="BF489" t="s">
        <v>3</v>
      </c>
      <c r="BG489" t="s">
        <v>3</v>
      </c>
      <c r="BH489">
        <v>0</v>
      </c>
      <c r="BI489">
        <v>4</v>
      </c>
      <c r="BJ489" t="s">
        <v>421</v>
      </c>
      <c r="BM489">
        <v>0</v>
      </c>
      <c r="BN489">
        <v>0</v>
      </c>
      <c r="BO489" t="s">
        <v>3</v>
      </c>
      <c r="BP489">
        <v>0</v>
      </c>
      <c r="BQ489">
        <v>1</v>
      </c>
      <c r="BR489">
        <v>0</v>
      </c>
      <c r="BS489">
        <v>1</v>
      </c>
      <c r="BT489">
        <v>1</v>
      </c>
      <c r="BU489">
        <v>1</v>
      </c>
      <c r="BV489">
        <v>1</v>
      </c>
      <c r="BW489">
        <v>1</v>
      </c>
      <c r="BX489">
        <v>1</v>
      </c>
      <c r="BY489" t="s">
        <v>3</v>
      </c>
      <c r="BZ489">
        <v>70</v>
      </c>
      <c r="CA489">
        <v>10</v>
      </c>
      <c r="CB489" t="s">
        <v>3</v>
      </c>
      <c r="CE489">
        <v>0</v>
      </c>
      <c r="CF489">
        <v>0</v>
      </c>
      <c r="CG489">
        <v>0</v>
      </c>
      <c r="CM489">
        <v>0</v>
      </c>
      <c r="CN489" t="s">
        <v>3</v>
      </c>
      <c r="CO489">
        <v>0</v>
      </c>
      <c r="CP489">
        <f t="shared" si="425"/>
        <v>37887.440000000002</v>
      </c>
      <c r="CQ489">
        <f t="shared" si="426"/>
        <v>0</v>
      </c>
      <c r="CR489">
        <f>(((((ET489*118))*BB489-((EU489*118))*BS489)+AE489*BS489)*AV489)</f>
        <v>0</v>
      </c>
      <c r="CS489">
        <f t="shared" si="427"/>
        <v>0</v>
      </c>
      <c r="CT489">
        <f t="shared" si="428"/>
        <v>9471.86</v>
      </c>
      <c r="CU489">
        <f t="shared" si="429"/>
        <v>0</v>
      </c>
      <c r="CV489">
        <f t="shared" si="430"/>
        <v>15.34</v>
      </c>
      <c r="CW489">
        <f t="shared" si="431"/>
        <v>0</v>
      </c>
      <c r="CX489">
        <f t="shared" si="432"/>
        <v>0</v>
      </c>
      <c r="CY489">
        <f t="shared" si="433"/>
        <v>26521.208000000002</v>
      </c>
      <c r="CZ489">
        <f t="shared" si="434"/>
        <v>3788.7440000000001</v>
      </c>
      <c r="DC489" t="s">
        <v>3</v>
      </c>
      <c r="DD489" t="s">
        <v>408</v>
      </c>
      <c r="DE489" t="s">
        <v>408</v>
      </c>
      <c r="DF489" t="s">
        <v>408</v>
      </c>
      <c r="DG489" t="s">
        <v>408</v>
      </c>
      <c r="DH489" t="s">
        <v>3</v>
      </c>
      <c r="DI489" t="s">
        <v>408</v>
      </c>
      <c r="DJ489" t="s">
        <v>408</v>
      </c>
      <c r="DK489" t="s">
        <v>3</v>
      </c>
      <c r="DL489" t="s">
        <v>3</v>
      </c>
      <c r="DM489" t="s">
        <v>3</v>
      </c>
      <c r="DN489">
        <v>0</v>
      </c>
      <c r="DO489">
        <v>0</v>
      </c>
      <c r="DP489">
        <v>1</v>
      </c>
      <c r="DQ489">
        <v>1</v>
      </c>
      <c r="DU489">
        <v>16987630</v>
      </c>
      <c r="DV489" t="s">
        <v>19</v>
      </c>
      <c r="DW489" t="s">
        <v>19</v>
      </c>
      <c r="DX489">
        <v>1</v>
      </c>
      <c r="DZ489" t="s">
        <v>3</v>
      </c>
      <c r="EA489" t="s">
        <v>3</v>
      </c>
      <c r="EB489" t="s">
        <v>3</v>
      </c>
      <c r="EC489" t="s">
        <v>3</v>
      </c>
      <c r="EE489">
        <v>1441815344</v>
      </c>
      <c r="EF489">
        <v>1</v>
      </c>
      <c r="EG489" t="s">
        <v>21</v>
      </c>
      <c r="EH489">
        <v>0</v>
      </c>
      <c r="EI489" t="s">
        <v>3</v>
      </c>
      <c r="EJ489">
        <v>4</v>
      </c>
      <c r="EK489">
        <v>0</v>
      </c>
      <c r="EL489" t="s">
        <v>22</v>
      </c>
      <c r="EM489" t="s">
        <v>23</v>
      </c>
      <c r="EO489" t="s">
        <v>3</v>
      </c>
      <c r="EQ489">
        <v>1024</v>
      </c>
      <c r="ER489">
        <v>80.27</v>
      </c>
      <c r="ES489">
        <v>0</v>
      </c>
      <c r="ET489">
        <v>0</v>
      </c>
      <c r="EU489">
        <v>0</v>
      </c>
      <c r="EV489">
        <v>80.27</v>
      </c>
      <c r="EW489">
        <v>0.13</v>
      </c>
      <c r="EX489">
        <v>0</v>
      </c>
      <c r="EY489">
        <v>0</v>
      </c>
      <c r="FQ489">
        <v>0</v>
      </c>
      <c r="FR489">
        <f t="shared" si="435"/>
        <v>0</v>
      </c>
      <c r="FS489">
        <v>0</v>
      </c>
      <c r="FX489">
        <v>70</v>
      </c>
      <c r="FY489">
        <v>10</v>
      </c>
      <c r="GA489" t="s">
        <v>3</v>
      </c>
      <c r="GD489">
        <v>0</v>
      </c>
      <c r="GF489">
        <v>-1117044644</v>
      </c>
      <c r="GG489">
        <v>2</v>
      </c>
      <c r="GH489">
        <v>1</v>
      </c>
      <c r="GI489">
        <v>-2</v>
      </c>
      <c r="GJ489">
        <v>0</v>
      </c>
      <c r="GK489">
        <f>ROUND(R489*(R12)/100,2)</f>
        <v>0</v>
      </c>
      <c r="GL489">
        <f t="shared" si="436"/>
        <v>0</v>
      </c>
      <c r="GM489">
        <f t="shared" si="437"/>
        <v>68197.39</v>
      </c>
      <c r="GN489">
        <f t="shared" si="438"/>
        <v>0</v>
      </c>
      <c r="GO489">
        <f t="shared" si="439"/>
        <v>0</v>
      </c>
      <c r="GP489">
        <f t="shared" si="440"/>
        <v>68197.39</v>
      </c>
      <c r="GR489">
        <v>0</v>
      </c>
      <c r="GS489">
        <v>3</v>
      </c>
      <c r="GT489">
        <v>0</v>
      </c>
      <c r="GU489" t="s">
        <v>3</v>
      </c>
      <c r="GV489">
        <f t="shared" si="441"/>
        <v>0</v>
      </c>
      <c r="GW489">
        <v>1</v>
      </c>
      <c r="GX489">
        <f t="shared" si="442"/>
        <v>0</v>
      </c>
      <c r="HA489">
        <v>0</v>
      </c>
      <c r="HB489">
        <v>0</v>
      </c>
      <c r="HC489">
        <f t="shared" si="443"/>
        <v>0</v>
      </c>
      <c r="HE489" t="s">
        <v>3</v>
      </c>
      <c r="HF489" t="s">
        <v>3</v>
      </c>
      <c r="HM489" t="s">
        <v>3</v>
      </c>
      <c r="HN489" t="s">
        <v>3</v>
      </c>
      <c r="HO489" t="s">
        <v>3</v>
      </c>
      <c r="HP489" t="s">
        <v>3</v>
      </c>
      <c r="HQ489" t="s">
        <v>3</v>
      </c>
      <c r="IK489">
        <v>0</v>
      </c>
    </row>
    <row r="490" spans="1:245" x14ac:dyDescent="0.2">
      <c r="A490">
        <v>17</v>
      </c>
      <c r="B490">
        <v>1</v>
      </c>
      <c r="D490">
        <f>ROW(EtalonRes!A578)</f>
        <v>578</v>
      </c>
      <c r="E490" t="s">
        <v>3</v>
      </c>
      <c r="F490" t="s">
        <v>422</v>
      </c>
      <c r="G490" t="s">
        <v>423</v>
      </c>
      <c r="H490" t="s">
        <v>19</v>
      </c>
      <c r="I490">
        <f>ROUND(1+3,9)</f>
        <v>4</v>
      </c>
      <c r="J490">
        <v>0</v>
      </c>
      <c r="K490">
        <f>ROUND(1+3,9)</f>
        <v>4</v>
      </c>
      <c r="O490">
        <f t="shared" si="411"/>
        <v>2371.1999999999998</v>
      </c>
      <c r="P490">
        <f t="shared" si="412"/>
        <v>0</v>
      </c>
      <c r="Q490">
        <f t="shared" si="413"/>
        <v>0</v>
      </c>
      <c r="R490">
        <f t="shared" si="414"/>
        <v>0</v>
      </c>
      <c r="S490">
        <f t="shared" si="415"/>
        <v>2371.1999999999998</v>
      </c>
      <c r="T490">
        <f t="shared" si="416"/>
        <v>0</v>
      </c>
      <c r="U490">
        <f t="shared" si="417"/>
        <v>3.84</v>
      </c>
      <c r="V490">
        <f t="shared" si="418"/>
        <v>0</v>
      </c>
      <c r="W490">
        <f t="shared" si="419"/>
        <v>0</v>
      </c>
      <c r="X490">
        <f t="shared" si="420"/>
        <v>1659.84</v>
      </c>
      <c r="Y490">
        <f t="shared" si="421"/>
        <v>237.12</v>
      </c>
      <c r="AA490">
        <v>-1</v>
      </c>
      <c r="AB490">
        <f t="shared" si="422"/>
        <v>592.79999999999995</v>
      </c>
      <c r="AC490">
        <f>ROUND(((ES490*4)),6)</f>
        <v>0</v>
      </c>
      <c r="AD490">
        <f>ROUND(((((ET490*4))-((EU490*4)))+AE490),6)</f>
        <v>0</v>
      </c>
      <c r="AE490">
        <f>ROUND(((EU490*4)),6)</f>
        <v>0</v>
      </c>
      <c r="AF490">
        <f>ROUND(((EV490*4)),6)</f>
        <v>592.79999999999995</v>
      </c>
      <c r="AG490">
        <f t="shared" si="423"/>
        <v>0</v>
      </c>
      <c r="AH490">
        <f>((EW490*4))</f>
        <v>0.96</v>
      </c>
      <c r="AI490">
        <f>((EX490*4))</f>
        <v>0</v>
      </c>
      <c r="AJ490">
        <f t="shared" si="424"/>
        <v>0</v>
      </c>
      <c r="AK490">
        <v>148.19999999999999</v>
      </c>
      <c r="AL490">
        <v>0</v>
      </c>
      <c r="AM490">
        <v>0</v>
      </c>
      <c r="AN490">
        <v>0</v>
      </c>
      <c r="AO490">
        <v>148.19999999999999</v>
      </c>
      <c r="AP490">
        <v>0</v>
      </c>
      <c r="AQ490">
        <v>0.24</v>
      </c>
      <c r="AR490">
        <v>0</v>
      </c>
      <c r="AS490">
        <v>0</v>
      </c>
      <c r="AT490">
        <v>70</v>
      </c>
      <c r="AU490">
        <v>10</v>
      </c>
      <c r="AV490">
        <v>1</v>
      </c>
      <c r="AW490">
        <v>1</v>
      </c>
      <c r="AZ490">
        <v>1</v>
      </c>
      <c r="BA490">
        <v>1</v>
      </c>
      <c r="BB490">
        <v>1</v>
      </c>
      <c r="BC490">
        <v>1</v>
      </c>
      <c r="BD490" t="s">
        <v>3</v>
      </c>
      <c r="BE490" t="s">
        <v>3</v>
      </c>
      <c r="BF490" t="s">
        <v>3</v>
      </c>
      <c r="BG490" t="s">
        <v>3</v>
      </c>
      <c r="BH490">
        <v>0</v>
      </c>
      <c r="BI490">
        <v>4</v>
      </c>
      <c r="BJ490" t="s">
        <v>424</v>
      </c>
      <c r="BM490">
        <v>0</v>
      </c>
      <c r="BN490">
        <v>0</v>
      </c>
      <c r="BO490" t="s">
        <v>3</v>
      </c>
      <c r="BP490">
        <v>0</v>
      </c>
      <c r="BQ490">
        <v>1</v>
      </c>
      <c r="BR490">
        <v>0</v>
      </c>
      <c r="BS490">
        <v>1</v>
      </c>
      <c r="BT490">
        <v>1</v>
      </c>
      <c r="BU490">
        <v>1</v>
      </c>
      <c r="BV490">
        <v>1</v>
      </c>
      <c r="BW490">
        <v>1</v>
      </c>
      <c r="BX490">
        <v>1</v>
      </c>
      <c r="BY490" t="s">
        <v>3</v>
      </c>
      <c r="BZ490">
        <v>70</v>
      </c>
      <c r="CA490">
        <v>10</v>
      </c>
      <c r="CB490" t="s">
        <v>3</v>
      </c>
      <c r="CE490">
        <v>0</v>
      </c>
      <c r="CF490">
        <v>0</v>
      </c>
      <c r="CG490">
        <v>0</v>
      </c>
      <c r="CM490">
        <v>0</v>
      </c>
      <c r="CN490" t="s">
        <v>3</v>
      </c>
      <c r="CO490">
        <v>0</v>
      </c>
      <c r="CP490">
        <f t="shared" si="425"/>
        <v>2371.1999999999998</v>
      </c>
      <c r="CQ490">
        <f t="shared" si="426"/>
        <v>0</v>
      </c>
      <c r="CR490">
        <f>(((((ET490*4))*BB490-((EU490*4))*BS490)+AE490*BS490)*AV490)</f>
        <v>0</v>
      </c>
      <c r="CS490">
        <f t="shared" si="427"/>
        <v>0</v>
      </c>
      <c r="CT490">
        <f t="shared" si="428"/>
        <v>592.79999999999995</v>
      </c>
      <c r="CU490">
        <f t="shared" si="429"/>
        <v>0</v>
      </c>
      <c r="CV490">
        <f t="shared" si="430"/>
        <v>0.96</v>
      </c>
      <c r="CW490">
        <f t="shared" si="431"/>
        <v>0</v>
      </c>
      <c r="CX490">
        <f t="shared" si="432"/>
        <v>0</v>
      </c>
      <c r="CY490">
        <f t="shared" si="433"/>
        <v>1659.84</v>
      </c>
      <c r="CZ490">
        <f t="shared" si="434"/>
        <v>237.12</v>
      </c>
      <c r="DC490" t="s">
        <v>3</v>
      </c>
      <c r="DD490" t="s">
        <v>66</v>
      </c>
      <c r="DE490" t="s">
        <v>66</v>
      </c>
      <c r="DF490" t="s">
        <v>66</v>
      </c>
      <c r="DG490" t="s">
        <v>66</v>
      </c>
      <c r="DH490" t="s">
        <v>3</v>
      </c>
      <c r="DI490" t="s">
        <v>66</v>
      </c>
      <c r="DJ490" t="s">
        <v>66</v>
      </c>
      <c r="DK490" t="s">
        <v>3</v>
      </c>
      <c r="DL490" t="s">
        <v>3</v>
      </c>
      <c r="DM490" t="s">
        <v>3</v>
      </c>
      <c r="DN490">
        <v>0</v>
      </c>
      <c r="DO490">
        <v>0</v>
      </c>
      <c r="DP490">
        <v>1</v>
      </c>
      <c r="DQ490">
        <v>1</v>
      </c>
      <c r="DU490">
        <v>16987630</v>
      </c>
      <c r="DV490" t="s">
        <v>19</v>
      </c>
      <c r="DW490" t="s">
        <v>19</v>
      </c>
      <c r="DX490">
        <v>1</v>
      </c>
      <c r="DZ490" t="s">
        <v>3</v>
      </c>
      <c r="EA490" t="s">
        <v>3</v>
      </c>
      <c r="EB490" t="s">
        <v>3</v>
      </c>
      <c r="EC490" t="s">
        <v>3</v>
      </c>
      <c r="EE490">
        <v>1441815344</v>
      </c>
      <c r="EF490">
        <v>1</v>
      </c>
      <c r="EG490" t="s">
        <v>21</v>
      </c>
      <c r="EH490">
        <v>0</v>
      </c>
      <c r="EI490" t="s">
        <v>3</v>
      </c>
      <c r="EJ490">
        <v>4</v>
      </c>
      <c r="EK490">
        <v>0</v>
      </c>
      <c r="EL490" t="s">
        <v>22</v>
      </c>
      <c r="EM490" t="s">
        <v>23</v>
      </c>
      <c r="EO490" t="s">
        <v>3</v>
      </c>
      <c r="EQ490">
        <v>1024</v>
      </c>
      <c r="ER490">
        <v>148.19999999999999</v>
      </c>
      <c r="ES490">
        <v>0</v>
      </c>
      <c r="ET490">
        <v>0</v>
      </c>
      <c r="EU490">
        <v>0</v>
      </c>
      <c r="EV490">
        <v>148.19999999999999</v>
      </c>
      <c r="EW490">
        <v>0.24</v>
      </c>
      <c r="EX490">
        <v>0</v>
      </c>
      <c r="EY490">
        <v>0</v>
      </c>
      <c r="FQ490">
        <v>0</v>
      </c>
      <c r="FR490">
        <f t="shared" si="435"/>
        <v>0</v>
      </c>
      <c r="FS490">
        <v>0</v>
      </c>
      <c r="FX490">
        <v>70</v>
      </c>
      <c r="FY490">
        <v>10</v>
      </c>
      <c r="GA490" t="s">
        <v>3</v>
      </c>
      <c r="GD490">
        <v>0</v>
      </c>
      <c r="GF490">
        <v>-2012897458</v>
      </c>
      <c r="GG490">
        <v>2</v>
      </c>
      <c r="GH490">
        <v>1</v>
      </c>
      <c r="GI490">
        <v>-2</v>
      </c>
      <c r="GJ490">
        <v>0</v>
      </c>
      <c r="GK490">
        <f>ROUND(R490*(R12)/100,2)</f>
        <v>0</v>
      </c>
      <c r="GL490">
        <f t="shared" si="436"/>
        <v>0</v>
      </c>
      <c r="GM490">
        <f t="shared" si="437"/>
        <v>4268.16</v>
      </c>
      <c r="GN490">
        <f t="shared" si="438"/>
        <v>0</v>
      </c>
      <c r="GO490">
        <f t="shared" si="439"/>
        <v>0</v>
      </c>
      <c r="GP490">
        <f t="shared" si="440"/>
        <v>4268.16</v>
      </c>
      <c r="GR490">
        <v>0</v>
      </c>
      <c r="GS490">
        <v>3</v>
      </c>
      <c r="GT490">
        <v>0</v>
      </c>
      <c r="GU490" t="s">
        <v>3</v>
      </c>
      <c r="GV490">
        <f t="shared" si="441"/>
        <v>0</v>
      </c>
      <c r="GW490">
        <v>1</v>
      </c>
      <c r="GX490">
        <f t="shared" si="442"/>
        <v>0</v>
      </c>
      <c r="HA490">
        <v>0</v>
      </c>
      <c r="HB490">
        <v>0</v>
      </c>
      <c r="HC490">
        <f t="shared" si="443"/>
        <v>0</v>
      </c>
      <c r="HE490" t="s">
        <v>3</v>
      </c>
      <c r="HF490" t="s">
        <v>3</v>
      </c>
      <c r="HM490" t="s">
        <v>3</v>
      </c>
      <c r="HN490" t="s">
        <v>3</v>
      </c>
      <c r="HO490" t="s">
        <v>3</v>
      </c>
      <c r="HP490" t="s">
        <v>3</v>
      </c>
      <c r="HQ490" t="s">
        <v>3</v>
      </c>
      <c r="IK490">
        <v>0</v>
      </c>
    </row>
    <row r="491" spans="1:245" x14ac:dyDescent="0.2">
      <c r="A491">
        <v>17</v>
      </c>
      <c r="B491">
        <v>1</v>
      </c>
      <c r="D491">
        <f>ROW(EtalonRes!A581)</f>
        <v>581</v>
      </c>
      <c r="E491" t="s">
        <v>3</v>
      </c>
      <c r="F491" t="s">
        <v>425</v>
      </c>
      <c r="G491" t="s">
        <v>426</v>
      </c>
      <c r="H491" t="s">
        <v>19</v>
      </c>
      <c r="I491">
        <f>ROUND(1+3,9)</f>
        <v>4</v>
      </c>
      <c r="J491">
        <v>0</v>
      </c>
      <c r="K491">
        <f>ROUND(1+3,9)</f>
        <v>4</v>
      </c>
      <c r="O491">
        <f t="shared" si="411"/>
        <v>3845.52</v>
      </c>
      <c r="P491">
        <f t="shared" si="412"/>
        <v>2.48</v>
      </c>
      <c r="Q491">
        <f t="shared" si="413"/>
        <v>416.96</v>
      </c>
      <c r="R491">
        <f t="shared" si="414"/>
        <v>264.39999999999998</v>
      </c>
      <c r="S491">
        <f t="shared" si="415"/>
        <v>3426.08</v>
      </c>
      <c r="T491">
        <f t="shared" si="416"/>
        <v>0</v>
      </c>
      <c r="U491">
        <f t="shared" si="417"/>
        <v>6.4</v>
      </c>
      <c r="V491">
        <f t="shared" si="418"/>
        <v>0</v>
      </c>
      <c r="W491">
        <f t="shared" si="419"/>
        <v>0</v>
      </c>
      <c r="X491">
        <f t="shared" si="420"/>
        <v>2398.2600000000002</v>
      </c>
      <c r="Y491">
        <f t="shared" si="421"/>
        <v>342.61</v>
      </c>
      <c r="AA491">
        <v>-1</v>
      </c>
      <c r="AB491">
        <f t="shared" si="422"/>
        <v>961.38</v>
      </c>
      <c r="AC491">
        <f>ROUND(((ES491*2)),6)</f>
        <v>0.62</v>
      </c>
      <c r="AD491">
        <f>ROUND(((((ET491*2))-((EU491*2)))+AE491),6)</f>
        <v>104.24</v>
      </c>
      <c r="AE491">
        <f>ROUND(((EU491*2)),6)</f>
        <v>66.099999999999994</v>
      </c>
      <c r="AF491">
        <f>ROUND(((EV491*2)),6)</f>
        <v>856.52</v>
      </c>
      <c r="AG491">
        <f t="shared" si="423"/>
        <v>0</v>
      </c>
      <c r="AH491">
        <f>((EW491*2))</f>
        <v>1.6</v>
      </c>
      <c r="AI491">
        <f>((EX491*2))</f>
        <v>0</v>
      </c>
      <c r="AJ491">
        <f t="shared" si="424"/>
        <v>0</v>
      </c>
      <c r="AK491">
        <v>480.69</v>
      </c>
      <c r="AL491">
        <v>0.31</v>
      </c>
      <c r="AM491">
        <v>52.12</v>
      </c>
      <c r="AN491">
        <v>33.049999999999997</v>
      </c>
      <c r="AO491">
        <v>428.26</v>
      </c>
      <c r="AP491">
        <v>0</v>
      </c>
      <c r="AQ491">
        <v>0.8</v>
      </c>
      <c r="AR491">
        <v>0</v>
      </c>
      <c r="AS491">
        <v>0</v>
      </c>
      <c r="AT491">
        <v>70</v>
      </c>
      <c r="AU491">
        <v>10</v>
      </c>
      <c r="AV491">
        <v>1</v>
      </c>
      <c r="AW491">
        <v>1</v>
      </c>
      <c r="AZ491">
        <v>1</v>
      </c>
      <c r="BA491">
        <v>1</v>
      </c>
      <c r="BB491">
        <v>1</v>
      </c>
      <c r="BC491">
        <v>1</v>
      </c>
      <c r="BD491" t="s">
        <v>3</v>
      </c>
      <c r="BE491" t="s">
        <v>3</v>
      </c>
      <c r="BF491" t="s">
        <v>3</v>
      </c>
      <c r="BG491" t="s">
        <v>3</v>
      </c>
      <c r="BH491">
        <v>0</v>
      </c>
      <c r="BI491">
        <v>4</v>
      </c>
      <c r="BJ491" t="s">
        <v>427</v>
      </c>
      <c r="BM491">
        <v>0</v>
      </c>
      <c r="BN491">
        <v>0</v>
      </c>
      <c r="BO491" t="s">
        <v>3</v>
      </c>
      <c r="BP491">
        <v>0</v>
      </c>
      <c r="BQ491">
        <v>1</v>
      </c>
      <c r="BR491">
        <v>0</v>
      </c>
      <c r="BS491">
        <v>1</v>
      </c>
      <c r="BT491">
        <v>1</v>
      </c>
      <c r="BU491">
        <v>1</v>
      </c>
      <c r="BV491">
        <v>1</v>
      </c>
      <c r="BW491">
        <v>1</v>
      </c>
      <c r="BX491">
        <v>1</v>
      </c>
      <c r="BY491" t="s">
        <v>3</v>
      </c>
      <c r="BZ491">
        <v>70</v>
      </c>
      <c r="CA491">
        <v>10</v>
      </c>
      <c r="CB491" t="s">
        <v>3</v>
      </c>
      <c r="CE491">
        <v>0</v>
      </c>
      <c r="CF491">
        <v>0</v>
      </c>
      <c r="CG491">
        <v>0</v>
      </c>
      <c r="CM491">
        <v>0</v>
      </c>
      <c r="CN491" t="s">
        <v>3</v>
      </c>
      <c r="CO491">
        <v>0</v>
      </c>
      <c r="CP491">
        <f t="shared" si="425"/>
        <v>3845.52</v>
      </c>
      <c r="CQ491">
        <f t="shared" si="426"/>
        <v>0.62</v>
      </c>
      <c r="CR491">
        <f>(((((ET491*2))*BB491-((EU491*2))*BS491)+AE491*BS491)*AV491)</f>
        <v>104.24</v>
      </c>
      <c r="CS491">
        <f t="shared" si="427"/>
        <v>66.099999999999994</v>
      </c>
      <c r="CT491">
        <f t="shared" si="428"/>
        <v>856.52</v>
      </c>
      <c r="CU491">
        <f t="shared" si="429"/>
        <v>0</v>
      </c>
      <c r="CV491">
        <f t="shared" si="430"/>
        <v>1.6</v>
      </c>
      <c r="CW491">
        <f t="shared" si="431"/>
        <v>0</v>
      </c>
      <c r="CX491">
        <f t="shared" si="432"/>
        <v>0</v>
      </c>
      <c r="CY491">
        <f t="shared" si="433"/>
        <v>2398.2559999999999</v>
      </c>
      <c r="CZ491">
        <f t="shared" si="434"/>
        <v>342.608</v>
      </c>
      <c r="DC491" t="s">
        <v>3</v>
      </c>
      <c r="DD491" t="s">
        <v>154</v>
      </c>
      <c r="DE491" t="s">
        <v>154</v>
      </c>
      <c r="DF491" t="s">
        <v>154</v>
      </c>
      <c r="DG491" t="s">
        <v>154</v>
      </c>
      <c r="DH491" t="s">
        <v>3</v>
      </c>
      <c r="DI491" t="s">
        <v>154</v>
      </c>
      <c r="DJ491" t="s">
        <v>154</v>
      </c>
      <c r="DK491" t="s">
        <v>3</v>
      </c>
      <c r="DL491" t="s">
        <v>3</v>
      </c>
      <c r="DM491" t="s">
        <v>3</v>
      </c>
      <c r="DN491">
        <v>0</v>
      </c>
      <c r="DO491">
        <v>0</v>
      </c>
      <c r="DP491">
        <v>1</v>
      </c>
      <c r="DQ491">
        <v>1</v>
      </c>
      <c r="DU491">
        <v>16987630</v>
      </c>
      <c r="DV491" t="s">
        <v>19</v>
      </c>
      <c r="DW491" t="s">
        <v>19</v>
      </c>
      <c r="DX491">
        <v>1</v>
      </c>
      <c r="DZ491" t="s">
        <v>3</v>
      </c>
      <c r="EA491" t="s">
        <v>3</v>
      </c>
      <c r="EB491" t="s">
        <v>3</v>
      </c>
      <c r="EC491" t="s">
        <v>3</v>
      </c>
      <c r="EE491">
        <v>1441815344</v>
      </c>
      <c r="EF491">
        <v>1</v>
      </c>
      <c r="EG491" t="s">
        <v>21</v>
      </c>
      <c r="EH491">
        <v>0</v>
      </c>
      <c r="EI491" t="s">
        <v>3</v>
      </c>
      <c r="EJ491">
        <v>4</v>
      </c>
      <c r="EK491">
        <v>0</v>
      </c>
      <c r="EL491" t="s">
        <v>22</v>
      </c>
      <c r="EM491" t="s">
        <v>23</v>
      </c>
      <c r="EO491" t="s">
        <v>3</v>
      </c>
      <c r="EQ491">
        <v>1311744</v>
      </c>
      <c r="ER491">
        <v>480.69</v>
      </c>
      <c r="ES491">
        <v>0.31</v>
      </c>
      <c r="ET491">
        <v>52.12</v>
      </c>
      <c r="EU491">
        <v>33.049999999999997</v>
      </c>
      <c r="EV491">
        <v>428.26</v>
      </c>
      <c r="EW491">
        <v>0.8</v>
      </c>
      <c r="EX491">
        <v>0</v>
      </c>
      <c r="EY491">
        <v>0</v>
      </c>
      <c r="FQ491">
        <v>0</v>
      </c>
      <c r="FR491">
        <f t="shared" si="435"/>
        <v>0</v>
      </c>
      <c r="FS491">
        <v>0</v>
      </c>
      <c r="FX491">
        <v>70</v>
      </c>
      <c r="FY491">
        <v>10</v>
      </c>
      <c r="GA491" t="s">
        <v>3</v>
      </c>
      <c r="GD491">
        <v>0</v>
      </c>
      <c r="GF491">
        <v>-1206505626</v>
      </c>
      <c r="GG491">
        <v>2</v>
      </c>
      <c r="GH491">
        <v>1</v>
      </c>
      <c r="GI491">
        <v>-2</v>
      </c>
      <c r="GJ491">
        <v>0</v>
      </c>
      <c r="GK491">
        <f>ROUND(R491*(R12)/100,2)</f>
        <v>285.55</v>
      </c>
      <c r="GL491">
        <f t="shared" si="436"/>
        <v>0</v>
      </c>
      <c r="GM491">
        <f t="shared" si="437"/>
        <v>6871.94</v>
      </c>
      <c r="GN491">
        <f t="shared" si="438"/>
        <v>0</v>
      </c>
      <c r="GO491">
        <f t="shared" si="439"/>
        <v>0</v>
      </c>
      <c r="GP491">
        <f t="shared" si="440"/>
        <v>6871.94</v>
      </c>
      <c r="GR491">
        <v>0</v>
      </c>
      <c r="GS491">
        <v>3</v>
      </c>
      <c r="GT491">
        <v>0</v>
      </c>
      <c r="GU491" t="s">
        <v>3</v>
      </c>
      <c r="GV491">
        <f t="shared" si="441"/>
        <v>0</v>
      </c>
      <c r="GW491">
        <v>1</v>
      </c>
      <c r="GX491">
        <f t="shared" si="442"/>
        <v>0</v>
      </c>
      <c r="HA491">
        <v>0</v>
      </c>
      <c r="HB491">
        <v>0</v>
      </c>
      <c r="HC491">
        <f t="shared" si="443"/>
        <v>0</v>
      </c>
      <c r="HE491" t="s">
        <v>3</v>
      </c>
      <c r="HF491" t="s">
        <v>3</v>
      </c>
      <c r="HM491" t="s">
        <v>3</v>
      </c>
      <c r="HN491" t="s">
        <v>3</v>
      </c>
      <c r="HO491" t="s">
        <v>3</v>
      </c>
      <c r="HP491" t="s">
        <v>3</v>
      </c>
      <c r="HQ491" t="s">
        <v>3</v>
      </c>
      <c r="IK491">
        <v>0</v>
      </c>
    </row>
    <row r="492" spans="1:245" x14ac:dyDescent="0.2">
      <c r="A492">
        <v>17</v>
      </c>
      <c r="B492">
        <v>1</v>
      </c>
      <c r="C492">
        <f>ROW(SmtRes!A351)</f>
        <v>351</v>
      </c>
      <c r="D492">
        <f>ROW(EtalonRes!A586)</f>
        <v>586</v>
      </c>
      <c r="E492" t="s">
        <v>428</v>
      </c>
      <c r="F492" t="s">
        <v>429</v>
      </c>
      <c r="G492" t="s">
        <v>430</v>
      </c>
      <c r="H492" t="s">
        <v>19</v>
      </c>
      <c r="I492">
        <v>1</v>
      </c>
      <c r="J492">
        <v>0</v>
      </c>
      <c r="K492">
        <v>1</v>
      </c>
      <c r="O492">
        <f t="shared" si="411"/>
        <v>3756.31</v>
      </c>
      <c r="P492">
        <f t="shared" si="412"/>
        <v>51.37</v>
      </c>
      <c r="Q492">
        <f t="shared" si="413"/>
        <v>0</v>
      </c>
      <c r="R492">
        <f t="shared" si="414"/>
        <v>0</v>
      </c>
      <c r="S492">
        <f t="shared" si="415"/>
        <v>3704.94</v>
      </c>
      <c r="T492">
        <f t="shared" si="416"/>
        <v>0</v>
      </c>
      <c r="U492">
        <f t="shared" si="417"/>
        <v>6</v>
      </c>
      <c r="V492">
        <f t="shared" si="418"/>
        <v>0</v>
      </c>
      <c r="W492">
        <f t="shared" si="419"/>
        <v>0</v>
      </c>
      <c r="X492">
        <f t="shared" si="420"/>
        <v>2593.46</v>
      </c>
      <c r="Y492">
        <f t="shared" si="421"/>
        <v>370.49</v>
      </c>
      <c r="AA492">
        <v>1473070128</v>
      </c>
      <c r="AB492">
        <f t="shared" si="422"/>
        <v>3756.31</v>
      </c>
      <c r="AC492">
        <f>ROUND((ES492),6)</f>
        <v>51.37</v>
      </c>
      <c r="AD492">
        <f>ROUND((((ET492)-(EU492))+AE492),6)</f>
        <v>0</v>
      </c>
      <c r="AE492">
        <f>ROUND((EU492),6)</f>
        <v>0</v>
      </c>
      <c r="AF492">
        <f>ROUND((EV492),6)</f>
        <v>3704.94</v>
      </c>
      <c r="AG492">
        <f t="shared" si="423"/>
        <v>0</v>
      </c>
      <c r="AH492">
        <f>(EW492)</f>
        <v>6</v>
      </c>
      <c r="AI492">
        <f>(EX492)</f>
        <v>0</v>
      </c>
      <c r="AJ492">
        <f t="shared" si="424"/>
        <v>0</v>
      </c>
      <c r="AK492">
        <v>3756.31</v>
      </c>
      <c r="AL492">
        <v>51.37</v>
      </c>
      <c r="AM492">
        <v>0</v>
      </c>
      <c r="AN492">
        <v>0</v>
      </c>
      <c r="AO492">
        <v>3704.94</v>
      </c>
      <c r="AP492">
        <v>0</v>
      </c>
      <c r="AQ492">
        <v>6</v>
      </c>
      <c r="AR492">
        <v>0</v>
      </c>
      <c r="AS492">
        <v>0</v>
      </c>
      <c r="AT492">
        <v>70</v>
      </c>
      <c r="AU492">
        <v>10</v>
      </c>
      <c r="AV492">
        <v>1</v>
      </c>
      <c r="AW492">
        <v>1</v>
      </c>
      <c r="AZ492">
        <v>1</v>
      </c>
      <c r="BA492">
        <v>1</v>
      </c>
      <c r="BB492">
        <v>1</v>
      </c>
      <c r="BC492">
        <v>1</v>
      </c>
      <c r="BD492" t="s">
        <v>3</v>
      </c>
      <c r="BE492" t="s">
        <v>3</v>
      </c>
      <c r="BF492" t="s">
        <v>3</v>
      </c>
      <c r="BG492" t="s">
        <v>3</v>
      </c>
      <c r="BH492">
        <v>0</v>
      </c>
      <c r="BI492">
        <v>4</v>
      </c>
      <c r="BJ492" t="s">
        <v>431</v>
      </c>
      <c r="BM492">
        <v>0</v>
      </c>
      <c r="BN492">
        <v>0</v>
      </c>
      <c r="BO492" t="s">
        <v>3</v>
      </c>
      <c r="BP492">
        <v>0</v>
      </c>
      <c r="BQ492">
        <v>1</v>
      </c>
      <c r="BR492">
        <v>0</v>
      </c>
      <c r="BS492">
        <v>1</v>
      </c>
      <c r="BT492">
        <v>1</v>
      </c>
      <c r="BU492">
        <v>1</v>
      </c>
      <c r="BV492">
        <v>1</v>
      </c>
      <c r="BW492">
        <v>1</v>
      </c>
      <c r="BX492">
        <v>1</v>
      </c>
      <c r="BY492" t="s">
        <v>3</v>
      </c>
      <c r="BZ492">
        <v>70</v>
      </c>
      <c r="CA492">
        <v>10</v>
      </c>
      <c r="CB492" t="s">
        <v>3</v>
      </c>
      <c r="CE492">
        <v>0</v>
      </c>
      <c r="CF492">
        <v>0</v>
      </c>
      <c r="CG492">
        <v>0</v>
      </c>
      <c r="CM492">
        <v>0</v>
      </c>
      <c r="CN492" t="s">
        <v>3</v>
      </c>
      <c r="CO492">
        <v>0</v>
      </c>
      <c r="CP492">
        <f t="shared" si="425"/>
        <v>3756.31</v>
      </c>
      <c r="CQ492">
        <f t="shared" si="426"/>
        <v>51.37</v>
      </c>
      <c r="CR492">
        <f>((((ET492)*BB492-(EU492)*BS492)+AE492*BS492)*AV492)</f>
        <v>0</v>
      </c>
      <c r="CS492">
        <f t="shared" si="427"/>
        <v>0</v>
      </c>
      <c r="CT492">
        <f t="shared" si="428"/>
        <v>3704.94</v>
      </c>
      <c r="CU492">
        <f t="shared" si="429"/>
        <v>0</v>
      </c>
      <c r="CV492">
        <f t="shared" si="430"/>
        <v>6</v>
      </c>
      <c r="CW492">
        <f t="shared" si="431"/>
        <v>0</v>
      </c>
      <c r="CX492">
        <f t="shared" si="432"/>
        <v>0</v>
      </c>
      <c r="CY492">
        <f t="shared" si="433"/>
        <v>2593.4580000000001</v>
      </c>
      <c r="CZ492">
        <f t="shared" si="434"/>
        <v>370.49400000000003</v>
      </c>
      <c r="DC492" t="s">
        <v>3</v>
      </c>
      <c r="DD492" t="s">
        <v>3</v>
      </c>
      <c r="DE492" t="s">
        <v>3</v>
      </c>
      <c r="DF492" t="s">
        <v>3</v>
      </c>
      <c r="DG492" t="s">
        <v>3</v>
      </c>
      <c r="DH492" t="s">
        <v>3</v>
      </c>
      <c r="DI492" t="s">
        <v>3</v>
      </c>
      <c r="DJ492" t="s">
        <v>3</v>
      </c>
      <c r="DK492" t="s">
        <v>3</v>
      </c>
      <c r="DL492" t="s">
        <v>3</v>
      </c>
      <c r="DM492" t="s">
        <v>3</v>
      </c>
      <c r="DN492">
        <v>0</v>
      </c>
      <c r="DO492">
        <v>0</v>
      </c>
      <c r="DP492">
        <v>1</v>
      </c>
      <c r="DQ492">
        <v>1</v>
      </c>
      <c r="DU492">
        <v>16987630</v>
      </c>
      <c r="DV492" t="s">
        <v>19</v>
      </c>
      <c r="DW492" t="s">
        <v>19</v>
      </c>
      <c r="DX492">
        <v>1</v>
      </c>
      <c r="DZ492" t="s">
        <v>3</v>
      </c>
      <c r="EA492" t="s">
        <v>3</v>
      </c>
      <c r="EB492" t="s">
        <v>3</v>
      </c>
      <c r="EC492" t="s">
        <v>3</v>
      </c>
      <c r="EE492">
        <v>1441815344</v>
      </c>
      <c r="EF492">
        <v>1</v>
      </c>
      <c r="EG492" t="s">
        <v>21</v>
      </c>
      <c r="EH492">
        <v>0</v>
      </c>
      <c r="EI492" t="s">
        <v>3</v>
      </c>
      <c r="EJ492">
        <v>4</v>
      </c>
      <c r="EK492">
        <v>0</v>
      </c>
      <c r="EL492" t="s">
        <v>22</v>
      </c>
      <c r="EM492" t="s">
        <v>23</v>
      </c>
      <c r="EO492" t="s">
        <v>3</v>
      </c>
      <c r="EQ492">
        <v>0</v>
      </c>
      <c r="ER492">
        <v>3756.31</v>
      </c>
      <c r="ES492">
        <v>51.37</v>
      </c>
      <c r="ET492">
        <v>0</v>
      </c>
      <c r="EU492">
        <v>0</v>
      </c>
      <c r="EV492">
        <v>3704.94</v>
      </c>
      <c r="EW492">
        <v>6</v>
      </c>
      <c r="EX492">
        <v>0</v>
      </c>
      <c r="EY492">
        <v>0</v>
      </c>
      <c r="FQ492">
        <v>0</v>
      </c>
      <c r="FR492">
        <f t="shared" si="435"/>
        <v>0</v>
      </c>
      <c r="FS492">
        <v>0</v>
      </c>
      <c r="FX492">
        <v>70</v>
      </c>
      <c r="FY492">
        <v>10</v>
      </c>
      <c r="GA492" t="s">
        <v>3</v>
      </c>
      <c r="GD492">
        <v>0</v>
      </c>
      <c r="GF492">
        <v>56388203</v>
      </c>
      <c r="GG492">
        <v>2</v>
      </c>
      <c r="GH492">
        <v>1</v>
      </c>
      <c r="GI492">
        <v>-2</v>
      </c>
      <c r="GJ492">
        <v>0</v>
      </c>
      <c r="GK492">
        <f>ROUND(R492*(R12)/100,2)</f>
        <v>0</v>
      </c>
      <c r="GL492">
        <f t="shared" si="436"/>
        <v>0</v>
      </c>
      <c r="GM492">
        <f t="shared" si="437"/>
        <v>6720.26</v>
      </c>
      <c r="GN492">
        <f t="shared" si="438"/>
        <v>0</v>
      </c>
      <c r="GO492">
        <f t="shared" si="439"/>
        <v>0</v>
      </c>
      <c r="GP492">
        <f t="shared" si="440"/>
        <v>6720.26</v>
      </c>
      <c r="GR492">
        <v>0</v>
      </c>
      <c r="GS492">
        <v>3</v>
      </c>
      <c r="GT492">
        <v>0</v>
      </c>
      <c r="GU492" t="s">
        <v>3</v>
      </c>
      <c r="GV492">
        <f t="shared" si="441"/>
        <v>0</v>
      </c>
      <c r="GW492">
        <v>1</v>
      </c>
      <c r="GX492">
        <f t="shared" si="442"/>
        <v>0</v>
      </c>
      <c r="HA492">
        <v>0</v>
      </c>
      <c r="HB492">
        <v>0</v>
      </c>
      <c r="HC492">
        <f t="shared" si="443"/>
        <v>0</v>
      </c>
      <c r="HE492" t="s">
        <v>3</v>
      </c>
      <c r="HF492" t="s">
        <v>3</v>
      </c>
      <c r="HM492" t="s">
        <v>3</v>
      </c>
      <c r="HN492" t="s">
        <v>3</v>
      </c>
      <c r="HO492" t="s">
        <v>3</v>
      </c>
      <c r="HP492" t="s">
        <v>3</v>
      </c>
      <c r="HQ492" t="s">
        <v>3</v>
      </c>
      <c r="IK492">
        <v>0</v>
      </c>
    </row>
    <row r="493" spans="1:245" x14ac:dyDescent="0.2">
      <c r="A493">
        <v>17</v>
      </c>
      <c r="B493">
        <v>1</v>
      </c>
      <c r="D493">
        <f>ROW(EtalonRes!A587)</f>
        <v>587</v>
      </c>
      <c r="E493" t="s">
        <v>3</v>
      </c>
      <c r="F493" t="s">
        <v>432</v>
      </c>
      <c r="G493" t="s">
        <v>433</v>
      </c>
      <c r="H493" t="s">
        <v>19</v>
      </c>
      <c r="I493">
        <v>3</v>
      </c>
      <c r="J493">
        <v>0</v>
      </c>
      <c r="K493">
        <v>3</v>
      </c>
      <c r="O493">
        <f t="shared" si="411"/>
        <v>42942.45</v>
      </c>
      <c r="P493">
        <f t="shared" si="412"/>
        <v>0</v>
      </c>
      <c r="Q493">
        <f t="shared" si="413"/>
        <v>0</v>
      </c>
      <c r="R493">
        <f t="shared" si="414"/>
        <v>0</v>
      </c>
      <c r="S493">
        <f t="shared" si="415"/>
        <v>42942.45</v>
      </c>
      <c r="T493">
        <f t="shared" si="416"/>
        <v>0</v>
      </c>
      <c r="U493">
        <f t="shared" si="417"/>
        <v>84.72</v>
      </c>
      <c r="V493">
        <f t="shared" si="418"/>
        <v>0</v>
      </c>
      <c r="W493">
        <f t="shared" si="419"/>
        <v>0</v>
      </c>
      <c r="X493">
        <f t="shared" si="420"/>
        <v>30059.72</v>
      </c>
      <c r="Y493">
        <f t="shared" si="421"/>
        <v>4294.25</v>
      </c>
      <c r="AA493">
        <v>-1</v>
      </c>
      <c r="AB493">
        <f t="shared" si="422"/>
        <v>14314.15</v>
      </c>
      <c r="AC493">
        <f>ROUND(((ES493*353)),6)</f>
        <v>0</v>
      </c>
      <c r="AD493">
        <f>ROUND(((((ET493*353))-((EU493*353)))+AE493),6)</f>
        <v>0</v>
      </c>
      <c r="AE493">
        <f>ROUND(((EU493*353)),6)</f>
        <v>0</v>
      </c>
      <c r="AF493">
        <f>ROUND(((EV493*353)),6)</f>
        <v>14314.15</v>
      </c>
      <c r="AG493">
        <f t="shared" si="423"/>
        <v>0</v>
      </c>
      <c r="AH493">
        <f>((EW493*353))</f>
        <v>28.240000000000002</v>
      </c>
      <c r="AI493">
        <f>((EX493*353))</f>
        <v>0</v>
      </c>
      <c r="AJ493">
        <f t="shared" si="424"/>
        <v>0</v>
      </c>
      <c r="AK493">
        <v>40.549999999999997</v>
      </c>
      <c r="AL493">
        <v>0</v>
      </c>
      <c r="AM493">
        <v>0</v>
      </c>
      <c r="AN493">
        <v>0</v>
      </c>
      <c r="AO493">
        <v>40.549999999999997</v>
      </c>
      <c r="AP493">
        <v>0</v>
      </c>
      <c r="AQ493">
        <v>0.08</v>
      </c>
      <c r="AR493">
        <v>0</v>
      </c>
      <c r="AS493">
        <v>0</v>
      </c>
      <c r="AT493">
        <v>70</v>
      </c>
      <c r="AU493">
        <v>10</v>
      </c>
      <c r="AV493">
        <v>1</v>
      </c>
      <c r="AW493">
        <v>1</v>
      </c>
      <c r="AZ493">
        <v>1</v>
      </c>
      <c r="BA493">
        <v>1</v>
      </c>
      <c r="BB493">
        <v>1</v>
      </c>
      <c r="BC493">
        <v>1</v>
      </c>
      <c r="BD493" t="s">
        <v>3</v>
      </c>
      <c r="BE493" t="s">
        <v>3</v>
      </c>
      <c r="BF493" t="s">
        <v>3</v>
      </c>
      <c r="BG493" t="s">
        <v>3</v>
      </c>
      <c r="BH493">
        <v>0</v>
      </c>
      <c r="BI493">
        <v>4</v>
      </c>
      <c r="BJ493" t="s">
        <v>434</v>
      </c>
      <c r="BM493">
        <v>0</v>
      </c>
      <c r="BN493">
        <v>0</v>
      </c>
      <c r="BO493" t="s">
        <v>3</v>
      </c>
      <c r="BP493">
        <v>0</v>
      </c>
      <c r="BQ493">
        <v>1</v>
      </c>
      <c r="BR493">
        <v>0</v>
      </c>
      <c r="BS493">
        <v>1</v>
      </c>
      <c r="BT493">
        <v>1</v>
      </c>
      <c r="BU493">
        <v>1</v>
      </c>
      <c r="BV493">
        <v>1</v>
      </c>
      <c r="BW493">
        <v>1</v>
      </c>
      <c r="BX493">
        <v>1</v>
      </c>
      <c r="BY493" t="s">
        <v>3</v>
      </c>
      <c r="BZ493">
        <v>70</v>
      </c>
      <c r="CA493">
        <v>10</v>
      </c>
      <c r="CB493" t="s">
        <v>3</v>
      </c>
      <c r="CE493">
        <v>0</v>
      </c>
      <c r="CF493">
        <v>0</v>
      </c>
      <c r="CG493">
        <v>0</v>
      </c>
      <c r="CM493">
        <v>0</v>
      </c>
      <c r="CN493" t="s">
        <v>3</v>
      </c>
      <c r="CO493">
        <v>0</v>
      </c>
      <c r="CP493">
        <f t="shared" si="425"/>
        <v>42942.45</v>
      </c>
      <c r="CQ493">
        <f t="shared" si="426"/>
        <v>0</v>
      </c>
      <c r="CR493">
        <f>(((((ET493*353))*BB493-((EU493*353))*BS493)+AE493*BS493)*AV493)</f>
        <v>0</v>
      </c>
      <c r="CS493">
        <f t="shared" si="427"/>
        <v>0</v>
      </c>
      <c r="CT493">
        <f t="shared" si="428"/>
        <v>14314.15</v>
      </c>
      <c r="CU493">
        <f t="shared" si="429"/>
        <v>0</v>
      </c>
      <c r="CV493">
        <f t="shared" si="430"/>
        <v>28.240000000000002</v>
      </c>
      <c r="CW493">
        <f t="shared" si="431"/>
        <v>0</v>
      </c>
      <c r="CX493">
        <f t="shared" si="432"/>
        <v>0</v>
      </c>
      <c r="CY493">
        <f t="shared" si="433"/>
        <v>30059.715</v>
      </c>
      <c r="CZ493">
        <f t="shared" si="434"/>
        <v>4294.2449999999999</v>
      </c>
      <c r="DC493" t="s">
        <v>3</v>
      </c>
      <c r="DD493" t="s">
        <v>415</v>
      </c>
      <c r="DE493" t="s">
        <v>415</v>
      </c>
      <c r="DF493" t="s">
        <v>415</v>
      </c>
      <c r="DG493" t="s">
        <v>415</v>
      </c>
      <c r="DH493" t="s">
        <v>3</v>
      </c>
      <c r="DI493" t="s">
        <v>415</v>
      </c>
      <c r="DJ493" t="s">
        <v>415</v>
      </c>
      <c r="DK493" t="s">
        <v>3</v>
      </c>
      <c r="DL493" t="s">
        <v>3</v>
      </c>
      <c r="DM493" t="s">
        <v>3</v>
      </c>
      <c r="DN493">
        <v>0</v>
      </c>
      <c r="DO493">
        <v>0</v>
      </c>
      <c r="DP493">
        <v>1</v>
      </c>
      <c r="DQ493">
        <v>1</v>
      </c>
      <c r="DU493">
        <v>16987630</v>
      </c>
      <c r="DV493" t="s">
        <v>19</v>
      </c>
      <c r="DW493" t="s">
        <v>19</v>
      </c>
      <c r="DX493">
        <v>1</v>
      </c>
      <c r="DZ493" t="s">
        <v>3</v>
      </c>
      <c r="EA493" t="s">
        <v>3</v>
      </c>
      <c r="EB493" t="s">
        <v>3</v>
      </c>
      <c r="EC493" t="s">
        <v>3</v>
      </c>
      <c r="EE493">
        <v>1441815344</v>
      </c>
      <c r="EF493">
        <v>1</v>
      </c>
      <c r="EG493" t="s">
        <v>21</v>
      </c>
      <c r="EH493">
        <v>0</v>
      </c>
      <c r="EI493" t="s">
        <v>3</v>
      </c>
      <c r="EJ493">
        <v>4</v>
      </c>
      <c r="EK493">
        <v>0</v>
      </c>
      <c r="EL493" t="s">
        <v>22</v>
      </c>
      <c r="EM493" t="s">
        <v>23</v>
      </c>
      <c r="EO493" t="s">
        <v>3</v>
      </c>
      <c r="EQ493">
        <v>1311744</v>
      </c>
      <c r="ER493">
        <v>40.549999999999997</v>
      </c>
      <c r="ES493">
        <v>0</v>
      </c>
      <c r="ET493">
        <v>0</v>
      </c>
      <c r="EU493">
        <v>0</v>
      </c>
      <c r="EV493">
        <v>40.549999999999997</v>
      </c>
      <c r="EW493">
        <v>0.08</v>
      </c>
      <c r="EX493">
        <v>0</v>
      </c>
      <c r="EY493">
        <v>0</v>
      </c>
      <c r="FQ493">
        <v>0</v>
      </c>
      <c r="FR493">
        <f t="shared" si="435"/>
        <v>0</v>
      </c>
      <c r="FS493">
        <v>0</v>
      </c>
      <c r="FX493">
        <v>70</v>
      </c>
      <c r="FY493">
        <v>10</v>
      </c>
      <c r="GA493" t="s">
        <v>3</v>
      </c>
      <c r="GD493">
        <v>0</v>
      </c>
      <c r="GF493">
        <v>-760003618</v>
      </c>
      <c r="GG493">
        <v>2</v>
      </c>
      <c r="GH493">
        <v>1</v>
      </c>
      <c r="GI493">
        <v>-2</v>
      </c>
      <c r="GJ493">
        <v>0</v>
      </c>
      <c r="GK493">
        <f>ROUND(R493*(R12)/100,2)</f>
        <v>0</v>
      </c>
      <c r="GL493">
        <f t="shared" si="436"/>
        <v>0</v>
      </c>
      <c r="GM493">
        <f t="shared" si="437"/>
        <v>77296.42</v>
      </c>
      <c r="GN493">
        <f t="shared" si="438"/>
        <v>0</v>
      </c>
      <c r="GO493">
        <f t="shared" si="439"/>
        <v>0</v>
      </c>
      <c r="GP493">
        <f t="shared" si="440"/>
        <v>77296.42</v>
      </c>
      <c r="GR493">
        <v>0</v>
      </c>
      <c r="GS493">
        <v>3</v>
      </c>
      <c r="GT493">
        <v>0</v>
      </c>
      <c r="GU493" t="s">
        <v>3</v>
      </c>
      <c r="GV493">
        <f t="shared" si="441"/>
        <v>0</v>
      </c>
      <c r="GW493">
        <v>1</v>
      </c>
      <c r="GX493">
        <f t="shared" si="442"/>
        <v>0</v>
      </c>
      <c r="HA493">
        <v>0</v>
      </c>
      <c r="HB493">
        <v>0</v>
      </c>
      <c r="HC493">
        <f t="shared" si="443"/>
        <v>0</v>
      </c>
      <c r="HE493" t="s">
        <v>3</v>
      </c>
      <c r="HF493" t="s">
        <v>3</v>
      </c>
      <c r="HM493" t="s">
        <v>3</v>
      </c>
      <c r="HN493" t="s">
        <v>3</v>
      </c>
      <c r="HO493" t="s">
        <v>3</v>
      </c>
      <c r="HP493" t="s">
        <v>3</v>
      </c>
      <c r="HQ493" t="s">
        <v>3</v>
      </c>
      <c r="IK493">
        <v>0</v>
      </c>
    </row>
    <row r="494" spans="1:245" x14ac:dyDescent="0.2">
      <c r="A494">
        <v>17</v>
      </c>
      <c r="B494">
        <v>1</v>
      </c>
      <c r="D494">
        <f>ROW(EtalonRes!A588)</f>
        <v>588</v>
      </c>
      <c r="E494" t="s">
        <v>3</v>
      </c>
      <c r="F494" t="s">
        <v>435</v>
      </c>
      <c r="G494" t="s">
        <v>436</v>
      </c>
      <c r="H494" t="s">
        <v>19</v>
      </c>
      <c r="I494">
        <v>3</v>
      </c>
      <c r="J494">
        <v>0</v>
      </c>
      <c r="K494">
        <v>3</v>
      </c>
      <c r="O494">
        <f t="shared" si="411"/>
        <v>851.52</v>
      </c>
      <c r="P494">
        <f t="shared" si="412"/>
        <v>0</v>
      </c>
      <c r="Q494">
        <f t="shared" si="413"/>
        <v>0</v>
      </c>
      <c r="R494">
        <f t="shared" si="414"/>
        <v>0</v>
      </c>
      <c r="S494">
        <f t="shared" si="415"/>
        <v>851.52</v>
      </c>
      <c r="T494">
        <f t="shared" si="416"/>
        <v>0</v>
      </c>
      <c r="U494">
        <f t="shared" si="417"/>
        <v>1.6800000000000002</v>
      </c>
      <c r="V494">
        <f t="shared" si="418"/>
        <v>0</v>
      </c>
      <c r="W494">
        <f t="shared" si="419"/>
        <v>0</v>
      </c>
      <c r="X494">
        <f t="shared" si="420"/>
        <v>596.05999999999995</v>
      </c>
      <c r="Y494">
        <f t="shared" si="421"/>
        <v>85.15</v>
      </c>
      <c r="AA494">
        <v>-1</v>
      </c>
      <c r="AB494">
        <f t="shared" si="422"/>
        <v>283.83999999999997</v>
      </c>
      <c r="AC494">
        <f>ROUND(((ES494*4)),6)</f>
        <v>0</v>
      </c>
      <c r="AD494">
        <f>ROUND(((((ET494*4))-((EU494*4)))+AE494),6)</f>
        <v>0</v>
      </c>
      <c r="AE494">
        <f>ROUND(((EU494*4)),6)</f>
        <v>0</v>
      </c>
      <c r="AF494">
        <f>ROUND(((EV494*4)),6)</f>
        <v>283.83999999999997</v>
      </c>
      <c r="AG494">
        <f t="shared" si="423"/>
        <v>0</v>
      </c>
      <c r="AH494">
        <f>((EW494*4))</f>
        <v>0.56000000000000005</v>
      </c>
      <c r="AI494">
        <f>((EX494*4))</f>
        <v>0</v>
      </c>
      <c r="AJ494">
        <f t="shared" si="424"/>
        <v>0</v>
      </c>
      <c r="AK494">
        <v>70.959999999999994</v>
      </c>
      <c r="AL494">
        <v>0</v>
      </c>
      <c r="AM494">
        <v>0</v>
      </c>
      <c r="AN494">
        <v>0</v>
      </c>
      <c r="AO494">
        <v>70.959999999999994</v>
      </c>
      <c r="AP494">
        <v>0</v>
      </c>
      <c r="AQ494">
        <v>0.14000000000000001</v>
      </c>
      <c r="AR494">
        <v>0</v>
      </c>
      <c r="AS494">
        <v>0</v>
      </c>
      <c r="AT494">
        <v>70</v>
      </c>
      <c r="AU494">
        <v>10</v>
      </c>
      <c r="AV494">
        <v>1</v>
      </c>
      <c r="AW494">
        <v>1</v>
      </c>
      <c r="AZ494">
        <v>1</v>
      </c>
      <c r="BA494">
        <v>1</v>
      </c>
      <c r="BB494">
        <v>1</v>
      </c>
      <c r="BC494">
        <v>1</v>
      </c>
      <c r="BD494" t="s">
        <v>3</v>
      </c>
      <c r="BE494" t="s">
        <v>3</v>
      </c>
      <c r="BF494" t="s">
        <v>3</v>
      </c>
      <c r="BG494" t="s">
        <v>3</v>
      </c>
      <c r="BH494">
        <v>0</v>
      </c>
      <c r="BI494">
        <v>4</v>
      </c>
      <c r="BJ494" t="s">
        <v>437</v>
      </c>
      <c r="BM494">
        <v>0</v>
      </c>
      <c r="BN494">
        <v>0</v>
      </c>
      <c r="BO494" t="s">
        <v>3</v>
      </c>
      <c r="BP494">
        <v>0</v>
      </c>
      <c r="BQ494">
        <v>1</v>
      </c>
      <c r="BR494">
        <v>0</v>
      </c>
      <c r="BS494">
        <v>1</v>
      </c>
      <c r="BT494">
        <v>1</v>
      </c>
      <c r="BU494">
        <v>1</v>
      </c>
      <c r="BV494">
        <v>1</v>
      </c>
      <c r="BW494">
        <v>1</v>
      </c>
      <c r="BX494">
        <v>1</v>
      </c>
      <c r="BY494" t="s">
        <v>3</v>
      </c>
      <c r="BZ494">
        <v>70</v>
      </c>
      <c r="CA494">
        <v>10</v>
      </c>
      <c r="CB494" t="s">
        <v>3</v>
      </c>
      <c r="CE494">
        <v>0</v>
      </c>
      <c r="CF494">
        <v>0</v>
      </c>
      <c r="CG494">
        <v>0</v>
      </c>
      <c r="CM494">
        <v>0</v>
      </c>
      <c r="CN494" t="s">
        <v>3</v>
      </c>
      <c r="CO494">
        <v>0</v>
      </c>
      <c r="CP494">
        <f t="shared" si="425"/>
        <v>851.52</v>
      </c>
      <c r="CQ494">
        <f t="shared" si="426"/>
        <v>0</v>
      </c>
      <c r="CR494">
        <f>(((((ET494*4))*BB494-((EU494*4))*BS494)+AE494*BS494)*AV494)</f>
        <v>0</v>
      </c>
      <c r="CS494">
        <f t="shared" si="427"/>
        <v>0</v>
      </c>
      <c r="CT494">
        <f t="shared" si="428"/>
        <v>283.83999999999997</v>
      </c>
      <c r="CU494">
        <f t="shared" si="429"/>
        <v>0</v>
      </c>
      <c r="CV494">
        <f t="shared" si="430"/>
        <v>0.56000000000000005</v>
      </c>
      <c r="CW494">
        <f t="shared" si="431"/>
        <v>0</v>
      </c>
      <c r="CX494">
        <f t="shared" si="432"/>
        <v>0</v>
      </c>
      <c r="CY494">
        <f t="shared" si="433"/>
        <v>596.06399999999996</v>
      </c>
      <c r="CZ494">
        <f t="shared" si="434"/>
        <v>85.152000000000001</v>
      </c>
      <c r="DC494" t="s">
        <v>3</v>
      </c>
      <c r="DD494" t="s">
        <v>66</v>
      </c>
      <c r="DE494" t="s">
        <v>66</v>
      </c>
      <c r="DF494" t="s">
        <v>66</v>
      </c>
      <c r="DG494" t="s">
        <v>66</v>
      </c>
      <c r="DH494" t="s">
        <v>3</v>
      </c>
      <c r="DI494" t="s">
        <v>66</v>
      </c>
      <c r="DJ494" t="s">
        <v>66</v>
      </c>
      <c r="DK494" t="s">
        <v>3</v>
      </c>
      <c r="DL494" t="s">
        <v>3</v>
      </c>
      <c r="DM494" t="s">
        <v>3</v>
      </c>
      <c r="DN494">
        <v>0</v>
      </c>
      <c r="DO494">
        <v>0</v>
      </c>
      <c r="DP494">
        <v>1</v>
      </c>
      <c r="DQ494">
        <v>1</v>
      </c>
      <c r="DU494">
        <v>16987630</v>
      </c>
      <c r="DV494" t="s">
        <v>19</v>
      </c>
      <c r="DW494" t="s">
        <v>19</v>
      </c>
      <c r="DX494">
        <v>1</v>
      </c>
      <c r="DZ494" t="s">
        <v>3</v>
      </c>
      <c r="EA494" t="s">
        <v>3</v>
      </c>
      <c r="EB494" t="s">
        <v>3</v>
      </c>
      <c r="EC494" t="s">
        <v>3</v>
      </c>
      <c r="EE494">
        <v>1441815344</v>
      </c>
      <c r="EF494">
        <v>1</v>
      </c>
      <c r="EG494" t="s">
        <v>21</v>
      </c>
      <c r="EH494">
        <v>0</v>
      </c>
      <c r="EI494" t="s">
        <v>3</v>
      </c>
      <c r="EJ494">
        <v>4</v>
      </c>
      <c r="EK494">
        <v>0</v>
      </c>
      <c r="EL494" t="s">
        <v>22</v>
      </c>
      <c r="EM494" t="s">
        <v>23</v>
      </c>
      <c r="EO494" t="s">
        <v>3</v>
      </c>
      <c r="EQ494">
        <v>1024</v>
      </c>
      <c r="ER494">
        <v>70.959999999999994</v>
      </c>
      <c r="ES494">
        <v>0</v>
      </c>
      <c r="ET494">
        <v>0</v>
      </c>
      <c r="EU494">
        <v>0</v>
      </c>
      <c r="EV494">
        <v>70.959999999999994</v>
      </c>
      <c r="EW494">
        <v>0.14000000000000001</v>
      </c>
      <c r="EX494">
        <v>0</v>
      </c>
      <c r="EY494">
        <v>0</v>
      </c>
      <c r="FQ494">
        <v>0</v>
      </c>
      <c r="FR494">
        <f t="shared" si="435"/>
        <v>0</v>
      </c>
      <c r="FS494">
        <v>0</v>
      </c>
      <c r="FX494">
        <v>70</v>
      </c>
      <c r="FY494">
        <v>10</v>
      </c>
      <c r="GA494" t="s">
        <v>3</v>
      </c>
      <c r="GD494">
        <v>0</v>
      </c>
      <c r="GF494">
        <v>-1648066009</v>
      </c>
      <c r="GG494">
        <v>2</v>
      </c>
      <c r="GH494">
        <v>1</v>
      </c>
      <c r="GI494">
        <v>-2</v>
      </c>
      <c r="GJ494">
        <v>0</v>
      </c>
      <c r="GK494">
        <f>ROUND(R494*(R12)/100,2)</f>
        <v>0</v>
      </c>
      <c r="GL494">
        <f t="shared" si="436"/>
        <v>0</v>
      </c>
      <c r="GM494">
        <f t="shared" si="437"/>
        <v>1532.73</v>
      </c>
      <c r="GN494">
        <f t="shared" si="438"/>
        <v>0</v>
      </c>
      <c r="GO494">
        <f t="shared" si="439"/>
        <v>0</v>
      </c>
      <c r="GP494">
        <f t="shared" si="440"/>
        <v>1532.73</v>
      </c>
      <c r="GR494">
        <v>0</v>
      </c>
      <c r="GS494">
        <v>3</v>
      </c>
      <c r="GT494">
        <v>0</v>
      </c>
      <c r="GU494" t="s">
        <v>3</v>
      </c>
      <c r="GV494">
        <f t="shared" si="441"/>
        <v>0</v>
      </c>
      <c r="GW494">
        <v>1</v>
      </c>
      <c r="GX494">
        <f t="shared" si="442"/>
        <v>0</v>
      </c>
      <c r="HA494">
        <v>0</v>
      </c>
      <c r="HB494">
        <v>0</v>
      </c>
      <c r="HC494">
        <f t="shared" si="443"/>
        <v>0</v>
      </c>
      <c r="HE494" t="s">
        <v>3</v>
      </c>
      <c r="HF494" t="s">
        <v>3</v>
      </c>
      <c r="HM494" t="s">
        <v>3</v>
      </c>
      <c r="HN494" t="s">
        <v>3</v>
      </c>
      <c r="HO494" t="s">
        <v>3</v>
      </c>
      <c r="HP494" t="s">
        <v>3</v>
      </c>
      <c r="HQ494" t="s">
        <v>3</v>
      </c>
      <c r="IK494">
        <v>0</v>
      </c>
    </row>
    <row r="495" spans="1:245" x14ac:dyDescent="0.2">
      <c r="A495">
        <v>17</v>
      </c>
      <c r="B495">
        <v>1</v>
      </c>
      <c r="D495">
        <f>ROW(EtalonRes!A590)</f>
        <v>590</v>
      </c>
      <c r="E495" t="s">
        <v>438</v>
      </c>
      <c r="F495" t="s">
        <v>439</v>
      </c>
      <c r="G495" t="s">
        <v>440</v>
      </c>
      <c r="H495" t="s">
        <v>19</v>
      </c>
      <c r="I495">
        <v>3</v>
      </c>
      <c r="J495">
        <v>0</v>
      </c>
      <c r="K495">
        <v>3</v>
      </c>
      <c r="O495">
        <f t="shared" si="411"/>
        <v>1016.64</v>
      </c>
      <c r="P495">
        <f t="shared" si="412"/>
        <v>4.71</v>
      </c>
      <c r="Q495">
        <f t="shared" si="413"/>
        <v>0</v>
      </c>
      <c r="R495">
        <f t="shared" si="414"/>
        <v>0</v>
      </c>
      <c r="S495">
        <f t="shared" si="415"/>
        <v>1011.93</v>
      </c>
      <c r="T495">
        <f t="shared" si="416"/>
        <v>0</v>
      </c>
      <c r="U495">
        <f t="shared" si="417"/>
        <v>1.7999999999999998</v>
      </c>
      <c r="V495">
        <f t="shared" si="418"/>
        <v>0</v>
      </c>
      <c r="W495">
        <f t="shared" si="419"/>
        <v>0</v>
      </c>
      <c r="X495">
        <f t="shared" si="420"/>
        <v>708.35</v>
      </c>
      <c r="Y495">
        <f t="shared" si="421"/>
        <v>101.19</v>
      </c>
      <c r="AA495">
        <v>1473070128</v>
      </c>
      <c r="AB495">
        <f t="shared" si="422"/>
        <v>338.88</v>
      </c>
      <c r="AC495">
        <f>ROUND((ES495),6)</f>
        <v>1.57</v>
      </c>
      <c r="AD495">
        <f>ROUND((((ET495)-(EU495))+AE495),6)</f>
        <v>0</v>
      </c>
      <c r="AE495">
        <f>ROUND((EU495),6)</f>
        <v>0</v>
      </c>
      <c r="AF495">
        <f>ROUND((EV495),6)</f>
        <v>337.31</v>
      </c>
      <c r="AG495">
        <f t="shared" si="423"/>
        <v>0</v>
      </c>
      <c r="AH495">
        <f>(EW495)</f>
        <v>0.6</v>
      </c>
      <c r="AI495">
        <f>(EX495)</f>
        <v>0</v>
      </c>
      <c r="AJ495">
        <f t="shared" si="424"/>
        <v>0</v>
      </c>
      <c r="AK495">
        <v>338.88</v>
      </c>
      <c r="AL495">
        <v>1.57</v>
      </c>
      <c r="AM495">
        <v>0</v>
      </c>
      <c r="AN495">
        <v>0</v>
      </c>
      <c r="AO495">
        <v>337.31</v>
      </c>
      <c r="AP495">
        <v>0</v>
      </c>
      <c r="AQ495">
        <v>0.6</v>
      </c>
      <c r="AR495">
        <v>0</v>
      </c>
      <c r="AS495">
        <v>0</v>
      </c>
      <c r="AT495">
        <v>70</v>
      </c>
      <c r="AU495">
        <v>10</v>
      </c>
      <c r="AV495">
        <v>1</v>
      </c>
      <c r="AW495">
        <v>1</v>
      </c>
      <c r="AZ495">
        <v>1</v>
      </c>
      <c r="BA495">
        <v>1</v>
      </c>
      <c r="BB495">
        <v>1</v>
      </c>
      <c r="BC495">
        <v>1</v>
      </c>
      <c r="BD495" t="s">
        <v>3</v>
      </c>
      <c r="BE495" t="s">
        <v>3</v>
      </c>
      <c r="BF495" t="s">
        <v>3</v>
      </c>
      <c r="BG495" t="s">
        <v>3</v>
      </c>
      <c r="BH495">
        <v>0</v>
      </c>
      <c r="BI495">
        <v>4</v>
      </c>
      <c r="BJ495" t="s">
        <v>441</v>
      </c>
      <c r="BM495">
        <v>0</v>
      </c>
      <c r="BN495">
        <v>0</v>
      </c>
      <c r="BO495" t="s">
        <v>3</v>
      </c>
      <c r="BP495">
        <v>0</v>
      </c>
      <c r="BQ495">
        <v>1</v>
      </c>
      <c r="BR495">
        <v>0</v>
      </c>
      <c r="BS495">
        <v>1</v>
      </c>
      <c r="BT495">
        <v>1</v>
      </c>
      <c r="BU495">
        <v>1</v>
      </c>
      <c r="BV495">
        <v>1</v>
      </c>
      <c r="BW495">
        <v>1</v>
      </c>
      <c r="BX495">
        <v>1</v>
      </c>
      <c r="BY495" t="s">
        <v>3</v>
      </c>
      <c r="BZ495">
        <v>70</v>
      </c>
      <c r="CA495">
        <v>10</v>
      </c>
      <c r="CB495" t="s">
        <v>3</v>
      </c>
      <c r="CE495">
        <v>0</v>
      </c>
      <c r="CF495">
        <v>0</v>
      </c>
      <c r="CG495">
        <v>0</v>
      </c>
      <c r="CM495">
        <v>0</v>
      </c>
      <c r="CN495" t="s">
        <v>3</v>
      </c>
      <c r="CO495">
        <v>0</v>
      </c>
      <c r="CP495">
        <f t="shared" si="425"/>
        <v>1016.64</v>
      </c>
      <c r="CQ495">
        <f t="shared" si="426"/>
        <v>1.57</v>
      </c>
      <c r="CR495">
        <f>((((ET495)*BB495-(EU495)*BS495)+AE495*BS495)*AV495)</f>
        <v>0</v>
      </c>
      <c r="CS495">
        <f t="shared" si="427"/>
        <v>0</v>
      </c>
      <c r="CT495">
        <f t="shared" si="428"/>
        <v>337.31</v>
      </c>
      <c r="CU495">
        <f t="shared" si="429"/>
        <v>0</v>
      </c>
      <c r="CV495">
        <f t="shared" si="430"/>
        <v>0.6</v>
      </c>
      <c r="CW495">
        <f t="shared" si="431"/>
        <v>0</v>
      </c>
      <c r="CX495">
        <f t="shared" si="432"/>
        <v>0</v>
      </c>
      <c r="CY495">
        <f t="shared" si="433"/>
        <v>708.35099999999989</v>
      </c>
      <c r="CZ495">
        <f t="shared" si="434"/>
        <v>101.193</v>
      </c>
      <c r="DC495" t="s">
        <v>3</v>
      </c>
      <c r="DD495" t="s">
        <v>3</v>
      </c>
      <c r="DE495" t="s">
        <v>3</v>
      </c>
      <c r="DF495" t="s">
        <v>3</v>
      </c>
      <c r="DG495" t="s">
        <v>3</v>
      </c>
      <c r="DH495" t="s">
        <v>3</v>
      </c>
      <c r="DI495" t="s">
        <v>3</v>
      </c>
      <c r="DJ495" t="s">
        <v>3</v>
      </c>
      <c r="DK495" t="s">
        <v>3</v>
      </c>
      <c r="DL495" t="s">
        <v>3</v>
      </c>
      <c r="DM495" t="s">
        <v>3</v>
      </c>
      <c r="DN495">
        <v>0</v>
      </c>
      <c r="DO495">
        <v>0</v>
      </c>
      <c r="DP495">
        <v>1</v>
      </c>
      <c r="DQ495">
        <v>1</v>
      </c>
      <c r="DU495">
        <v>16987630</v>
      </c>
      <c r="DV495" t="s">
        <v>19</v>
      </c>
      <c r="DW495" t="s">
        <v>19</v>
      </c>
      <c r="DX495">
        <v>1</v>
      </c>
      <c r="DZ495" t="s">
        <v>3</v>
      </c>
      <c r="EA495" t="s">
        <v>3</v>
      </c>
      <c r="EB495" t="s">
        <v>3</v>
      </c>
      <c r="EC495" t="s">
        <v>3</v>
      </c>
      <c r="EE495">
        <v>1441815344</v>
      </c>
      <c r="EF495">
        <v>1</v>
      </c>
      <c r="EG495" t="s">
        <v>21</v>
      </c>
      <c r="EH495">
        <v>0</v>
      </c>
      <c r="EI495" t="s">
        <v>3</v>
      </c>
      <c r="EJ495">
        <v>4</v>
      </c>
      <c r="EK495">
        <v>0</v>
      </c>
      <c r="EL495" t="s">
        <v>22</v>
      </c>
      <c r="EM495" t="s">
        <v>23</v>
      </c>
      <c r="EO495" t="s">
        <v>3</v>
      </c>
      <c r="EQ495">
        <v>0</v>
      </c>
      <c r="ER495">
        <v>338.88</v>
      </c>
      <c r="ES495">
        <v>1.57</v>
      </c>
      <c r="ET495">
        <v>0</v>
      </c>
      <c r="EU495">
        <v>0</v>
      </c>
      <c r="EV495">
        <v>337.31</v>
      </c>
      <c r="EW495">
        <v>0.6</v>
      </c>
      <c r="EX495">
        <v>0</v>
      </c>
      <c r="EY495">
        <v>0</v>
      </c>
      <c r="FQ495">
        <v>0</v>
      </c>
      <c r="FR495">
        <f t="shared" si="435"/>
        <v>0</v>
      </c>
      <c r="FS495">
        <v>0</v>
      </c>
      <c r="FX495">
        <v>70</v>
      </c>
      <c r="FY495">
        <v>10</v>
      </c>
      <c r="GA495" t="s">
        <v>3</v>
      </c>
      <c r="GD495">
        <v>0</v>
      </c>
      <c r="GF495">
        <v>595984218</v>
      </c>
      <c r="GG495">
        <v>2</v>
      </c>
      <c r="GH495">
        <v>1</v>
      </c>
      <c r="GI495">
        <v>-2</v>
      </c>
      <c r="GJ495">
        <v>0</v>
      </c>
      <c r="GK495">
        <f>ROUND(R495*(R12)/100,2)</f>
        <v>0</v>
      </c>
      <c r="GL495">
        <f t="shared" si="436"/>
        <v>0</v>
      </c>
      <c r="GM495">
        <f t="shared" si="437"/>
        <v>1826.18</v>
      </c>
      <c r="GN495">
        <f t="shared" si="438"/>
        <v>0</v>
      </c>
      <c r="GO495">
        <f t="shared" si="439"/>
        <v>0</v>
      </c>
      <c r="GP495">
        <f t="shared" si="440"/>
        <v>1826.18</v>
      </c>
      <c r="GR495">
        <v>0</v>
      </c>
      <c r="GS495">
        <v>3</v>
      </c>
      <c r="GT495">
        <v>0</v>
      </c>
      <c r="GU495" t="s">
        <v>3</v>
      </c>
      <c r="GV495">
        <f t="shared" si="441"/>
        <v>0</v>
      </c>
      <c r="GW495">
        <v>1</v>
      </c>
      <c r="GX495">
        <f t="shared" si="442"/>
        <v>0</v>
      </c>
      <c r="HA495">
        <v>0</v>
      </c>
      <c r="HB495">
        <v>0</v>
      </c>
      <c r="HC495">
        <f t="shared" si="443"/>
        <v>0</v>
      </c>
      <c r="HE495" t="s">
        <v>3</v>
      </c>
      <c r="HF495" t="s">
        <v>3</v>
      </c>
      <c r="HM495" t="s">
        <v>3</v>
      </c>
      <c r="HN495" t="s">
        <v>3</v>
      </c>
      <c r="HO495" t="s">
        <v>3</v>
      </c>
      <c r="HP495" t="s">
        <v>3</v>
      </c>
      <c r="HQ495" t="s">
        <v>3</v>
      </c>
      <c r="IK495">
        <v>0</v>
      </c>
    </row>
    <row r="496" spans="1:245" x14ac:dyDescent="0.2">
      <c r="A496">
        <v>17</v>
      </c>
      <c r="B496">
        <v>1</v>
      </c>
      <c r="C496">
        <f>ROW(SmtRes!A356)</f>
        <v>356</v>
      </c>
      <c r="D496">
        <f>ROW(EtalonRes!A595)</f>
        <v>595</v>
      </c>
      <c r="E496" t="s">
        <v>442</v>
      </c>
      <c r="F496" t="s">
        <v>443</v>
      </c>
      <c r="G496" t="s">
        <v>444</v>
      </c>
      <c r="H496" t="s">
        <v>19</v>
      </c>
      <c r="I496">
        <v>1</v>
      </c>
      <c r="J496">
        <v>0</v>
      </c>
      <c r="K496">
        <v>1</v>
      </c>
      <c r="O496">
        <f t="shared" si="411"/>
        <v>15025.29</v>
      </c>
      <c r="P496">
        <f t="shared" si="412"/>
        <v>205.53</v>
      </c>
      <c r="Q496">
        <f t="shared" si="413"/>
        <v>0</v>
      </c>
      <c r="R496">
        <f t="shared" si="414"/>
        <v>0</v>
      </c>
      <c r="S496">
        <f t="shared" si="415"/>
        <v>14819.76</v>
      </c>
      <c r="T496">
        <f t="shared" si="416"/>
        <v>0</v>
      </c>
      <c r="U496">
        <f t="shared" si="417"/>
        <v>24</v>
      </c>
      <c r="V496">
        <f t="shared" si="418"/>
        <v>0</v>
      </c>
      <c r="W496">
        <f t="shared" si="419"/>
        <v>0</v>
      </c>
      <c r="X496">
        <f t="shared" si="420"/>
        <v>10373.83</v>
      </c>
      <c r="Y496">
        <f t="shared" si="421"/>
        <v>1481.98</v>
      </c>
      <c r="AA496">
        <v>1473070128</v>
      </c>
      <c r="AB496">
        <f t="shared" si="422"/>
        <v>15025.29</v>
      </c>
      <c r="AC496">
        <f>ROUND((ES496),6)</f>
        <v>205.53</v>
      </c>
      <c r="AD496">
        <f>ROUND((((ET496)-(EU496))+AE496),6)</f>
        <v>0</v>
      </c>
      <c r="AE496">
        <f>ROUND((EU496),6)</f>
        <v>0</v>
      </c>
      <c r="AF496">
        <f>ROUND((EV496),6)</f>
        <v>14819.76</v>
      </c>
      <c r="AG496">
        <f t="shared" si="423"/>
        <v>0</v>
      </c>
      <c r="AH496">
        <f>(EW496)</f>
        <v>24</v>
      </c>
      <c r="AI496">
        <f>(EX496)</f>
        <v>0</v>
      </c>
      <c r="AJ496">
        <f t="shared" si="424"/>
        <v>0</v>
      </c>
      <c r="AK496">
        <v>15025.29</v>
      </c>
      <c r="AL496">
        <v>205.53</v>
      </c>
      <c r="AM496">
        <v>0</v>
      </c>
      <c r="AN496">
        <v>0</v>
      </c>
      <c r="AO496">
        <v>14819.76</v>
      </c>
      <c r="AP496">
        <v>0</v>
      </c>
      <c r="AQ496">
        <v>24</v>
      </c>
      <c r="AR496">
        <v>0</v>
      </c>
      <c r="AS496">
        <v>0</v>
      </c>
      <c r="AT496">
        <v>70</v>
      </c>
      <c r="AU496">
        <v>10</v>
      </c>
      <c r="AV496">
        <v>1</v>
      </c>
      <c r="AW496">
        <v>1</v>
      </c>
      <c r="AZ496">
        <v>1</v>
      </c>
      <c r="BA496">
        <v>1</v>
      </c>
      <c r="BB496">
        <v>1</v>
      </c>
      <c r="BC496">
        <v>1</v>
      </c>
      <c r="BD496" t="s">
        <v>3</v>
      </c>
      <c r="BE496" t="s">
        <v>3</v>
      </c>
      <c r="BF496" t="s">
        <v>3</v>
      </c>
      <c r="BG496" t="s">
        <v>3</v>
      </c>
      <c r="BH496">
        <v>0</v>
      </c>
      <c r="BI496">
        <v>4</v>
      </c>
      <c r="BJ496" t="s">
        <v>445</v>
      </c>
      <c r="BM496">
        <v>0</v>
      </c>
      <c r="BN496">
        <v>0</v>
      </c>
      <c r="BO496" t="s">
        <v>3</v>
      </c>
      <c r="BP496">
        <v>0</v>
      </c>
      <c r="BQ496">
        <v>1</v>
      </c>
      <c r="BR496">
        <v>0</v>
      </c>
      <c r="BS496">
        <v>1</v>
      </c>
      <c r="BT496">
        <v>1</v>
      </c>
      <c r="BU496">
        <v>1</v>
      </c>
      <c r="BV496">
        <v>1</v>
      </c>
      <c r="BW496">
        <v>1</v>
      </c>
      <c r="BX496">
        <v>1</v>
      </c>
      <c r="BY496" t="s">
        <v>3</v>
      </c>
      <c r="BZ496">
        <v>70</v>
      </c>
      <c r="CA496">
        <v>10</v>
      </c>
      <c r="CB496" t="s">
        <v>3</v>
      </c>
      <c r="CE496">
        <v>0</v>
      </c>
      <c r="CF496">
        <v>0</v>
      </c>
      <c r="CG496">
        <v>0</v>
      </c>
      <c r="CM496">
        <v>0</v>
      </c>
      <c r="CN496" t="s">
        <v>3</v>
      </c>
      <c r="CO496">
        <v>0</v>
      </c>
      <c r="CP496">
        <f t="shared" si="425"/>
        <v>15025.29</v>
      </c>
      <c r="CQ496">
        <f t="shared" si="426"/>
        <v>205.53</v>
      </c>
      <c r="CR496">
        <f>((((ET496)*BB496-(EU496)*BS496)+AE496*BS496)*AV496)</f>
        <v>0</v>
      </c>
      <c r="CS496">
        <f t="shared" si="427"/>
        <v>0</v>
      </c>
      <c r="CT496">
        <f t="shared" si="428"/>
        <v>14819.76</v>
      </c>
      <c r="CU496">
        <f t="shared" si="429"/>
        <v>0</v>
      </c>
      <c r="CV496">
        <f t="shared" si="430"/>
        <v>24</v>
      </c>
      <c r="CW496">
        <f t="shared" si="431"/>
        <v>0</v>
      </c>
      <c r="CX496">
        <f t="shared" si="432"/>
        <v>0</v>
      </c>
      <c r="CY496">
        <f t="shared" si="433"/>
        <v>10373.832</v>
      </c>
      <c r="CZ496">
        <f t="shared" si="434"/>
        <v>1481.9760000000001</v>
      </c>
      <c r="DC496" t="s">
        <v>3</v>
      </c>
      <c r="DD496" t="s">
        <v>3</v>
      </c>
      <c r="DE496" t="s">
        <v>3</v>
      </c>
      <c r="DF496" t="s">
        <v>3</v>
      </c>
      <c r="DG496" t="s">
        <v>3</v>
      </c>
      <c r="DH496" t="s">
        <v>3</v>
      </c>
      <c r="DI496" t="s">
        <v>3</v>
      </c>
      <c r="DJ496" t="s">
        <v>3</v>
      </c>
      <c r="DK496" t="s">
        <v>3</v>
      </c>
      <c r="DL496" t="s">
        <v>3</v>
      </c>
      <c r="DM496" t="s">
        <v>3</v>
      </c>
      <c r="DN496">
        <v>0</v>
      </c>
      <c r="DO496">
        <v>0</v>
      </c>
      <c r="DP496">
        <v>1</v>
      </c>
      <c r="DQ496">
        <v>1</v>
      </c>
      <c r="DU496">
        <v>16987630</v>
      </c>
      <c r="DV496" t="s">
        <v>19</v>
      </c>
      <c r="DW496" t="s">
        <v>19</v>
      </c>
      <c r="DX496">
        <v>1</v>
      </c>
      <c r="DZ496" t="s">
        <v>3</v>
      </c>
      <c r="EA496" t="s">
        <v>3</v>
      </c>
      <c r="EB496" t="s">
        <v>3</v>
      </c>
      <c r="EC496" t="s">
        <v>3</v>
      </c>
      <c r="EE496">
        <v>1441815344</v>
      </c>
      <c r="EF496">
        <v>1</v>
      </c>
      <c r="EG496" t="s">
        <v>21</v>
      </c>
      <c r="EH496">
        <v>0</v>
      </c>
      <c r="EI496" t="s">
        <v>3</v>
      </c>
      <c r="EJ496">
        <v>4</v>
      </c>
      <c r="EK496">
        <v>0</v>
      </c>
      <c r="EL496" t="s">
        <v>22</v>
      </c>
      <c r="EM496" t="s">
        <v>23</v>
      </c>
      <c r="EO496" t="s">
        <v>3</v>
      </c>
      <c r="EQ496">
        <v>0</v>
      </c>
      <c r="ER496">
        <v>15025.29</v>
      </c>
      <c r="ES496">
        <v>205.53</v>
      </c>
      <c r="ET496">
        <v>0</v>
      </c>
      <c r="EU496">
        <v>0</v>
      </c>
      <c r="EV496">
        <v>14819.76</v>
      </c>
      <c r="EW496">
        <v>24</v>
      </c>
      <c r="EX496">
        <v>0</v>
      </c>
      <c r="EY496">
        <v>0</v>
      </c>
      <c r="FQ496">
        <v>0</v>
      </c>
      <c r="FR496">
        <f t="shared" si="435"/>
        <v>0</v>
      </c>
      <c r="FS496">
        <v>0</v>
      </c>
      <c r="FX496">
        <v>70</v>
      </c>
      <c r="FY496">
        <v>10</v>
      </c>
      <c r="GA496" t="s">
        <v>3</v>
      </c>
      <c r="GD496">
        <v>0</v>
      </c>
      <c r="GF496">
        <v>-835151889</v>
      </c>
      <c r="GG496">
        <v>2</v>
      </c>
      <c r="GH496">
        <v>1</v>
      </c>
      <c r="GI496">
        <v>-2</v>
      </c>
      <c r="GJ496">
        <v>0</v>
      </c>
      <c r="GK496">
        <f>ROUND(R496*(R12)/100,2)</f>
        <v>0</v>
      </c>
      <c r="GL496">
        <f t="shared" si="436"/>
        <v>0</v>
      </c>
      <c r="GM496">
        <f t="shared" si="437"/>
        <v>26881.1</v>
      </c>
      <c r="GN496">
        <f t="shared" si="438"/>
        <v>0</v>
      </c>
      <c r="GO496">
        <f t="shared" si="439"/>
        <v>0</v>
      </c>
      <c r="GP496">
        <f t="shared" si="440"/>
        <v>26881.1</v>
      </c>
      <c r="GR496">
        <v>0</v>
      </c>
      <c r="GS496">
        <v>3</v>
      </c>
      <c r="GT496">
        <v>0</v>
      </c>
      <c r="GU496" t="s">
        <v>3</v>
      </c>
      <c r="GV496">
        <f t="shared" si="441"/>
        <v>0</v>
      </c>
      <c r="GW496">
        <v>1</v>
      </c>
      <c r="GX496">
        <f t="shared" si="442"/>
        <v>0</v>
      </c>
      <c r="HA496">
        <v>0</v>
      </c>
      <c r="HB496">
        <v>0</v>
      </c>
      <c r="HC496">
        <f t="shared" si="443"/>
        <v>0</v>
      </c>
      <c r="HE496" t="s">
        <v>3</v>
      </c>
      <c r="HF496" t="s">
        <v>3</v>
      </c>
      <c r="HM496" t="s">
        <v>3</v>
      </c>
      <c r="HN496" t="s">
        <v>3</v>
      </c>
      <c r="HO496" t="s">
        <v>3</v>
      </c>
      <c r="HP496" t="s">
        <v>3</v>
      </c>
      <c r="HQ496" t="s">
        <v>3</v>
      </c>
      <c r="IK496">
        <v>0</v>
      </c>
    </row>
    <row r="497" spans="1:245" x14ac:dyDescent="0.2">
      <c r="A497">
        <v>17</v>
      </c>
      <c r="B497">
        <v>1</v>
      </c>
      <c r="C497">
        <f>ROW(SmtRes!A358)</f>
        <v>358</v>
      </c>
      <c r="D497">
        <f>ROW(EtalonRes!A597)</f>
        <v>597</v>
      </c>
      <c r="E497" t="s">
        <v>3</v>
      </c>
      <c r="F497" t="s">
        <v>446</v>
      </c>
      <c r="G497" t="s">
        <v>447</v>
      </c>
      <c r="H497" t="s">
        <v>19</v>
      </c>
      <c r="I497">
        <v>1</v>
      </c>
      <c r="J497">
        <v>0</v>
      </c>
      <c r="K497">
        <v>1</v>
      </c>
      <c r="O497">
        <f t="shared" si="411"/>
        <v>1484.19</v>
      </c>
      <c r="P497">
        <f t="shared" si="412"/>
        <v>2.2200000000000002</v>
      </c>
      <c r="Q497">
        <f t="shared" si="413"/>
        <v>0</v>
      </c>
      <c r="R497">
        <f t="shared" si="414"/>
        <v>0</v>
      </c>
      <c r="S497">
        <f t="shared" si="415"/>
        <v>1481.97</v>
      </c>
      <c r="T497">
        <f t="shared" si="416"/>
        <v>0</v>
      </c>
      <c r="U497">
        <f t="shared" si="417"/>
        <v>2.4000000000000004</v>
      </c>
      <c r="V497">
        <f t="shared" si="418"/>
        <v>0</v>
      </c>
      <c r="W497">
        <f t="shared" si="419"/>
        <v>0</v>
      </c>
      <c r="X497">
        <f t="shared" si="420"/>
        <v>1037.3800000000001</v>
      </c>
      <c r="Y497">
        <f t="shared" si="421"/>
        <v>148.19999999999999</v>
      </c>
      <c r="AA497">
        <v>-1</v>
      </c>
      <c r="AB497">
        <f t="shared" si="422"/>
        <v>1484.19</v>
      </c>
      <c r="AC497">
        <f>ROUND(((ES497*3)),6)</f>
        <v>2.2200000000000002</v>
      </c>
      <c r="AD497">
        <f>ROUND(((((ET497*3))-((EU497*3)))+AE497),6)</f>
        <v>0</v>
      </c>
      <c r="AE497">
        <f>ROUND(((EU497*3)),6)</f>
        <v>0</v>
      </c>
      <c r="AF497">
        <f>ROUND(((EV497*3)),6)</f>
        <v>1481.97</v>
      </c>
      <c r="AG497">
        <f t="shared" si="423"/>
        <v>0</v>
      </c>
      <c r="AH497">
        <f>((EW497*3))</f>
        <v>2.4000000000000004</v>
      </c>
      <c r="AI497">
        <f>((EX497*3))</f>
        <v>0</v>
      </c>
      <c r="AJ497">
        <f t="shared" si="424"/>
        <v>0</v>
      </c>
      <c r="AK497">
        <v>494.73</v>
      </c>
      <c r="AL497">
        <v>0.74</v>
      </c>
      <c r="AM497">
        <v>0</v>
      </c>
      <c r="AN497">
        <v>0</v>
      </c>
      <c r="AO497">
        <v>493.99</v>
      </c>
      <c r="AP497">
        <v>0</v>
      </c>
      <c r="AQ497">
        <v>0.8</v>
      </c>
      <c r="AR497">
        <v>0</v>
      </c>
      <c r="AS497">
        <v>0</v>
      </c>
      <c r="AT497">
        <v>70</v>
      </c>
      <c r="AU497">
        <v>10</v>
      </c>
      <c r="AV497">
        <v>1</v>
      </c>
      <c r="AW497">
        <v>1</v>
      </c>
      <c r="AZ497">
        <v>1</v>
      </c>
      <c r="BA497">
        <v>1</v>
      </c>
      <c r="BB497">
        <v>1</v>
      </c>
      <c r="BC497">
        <v>1</v>
      </c>
      <c r="BD497" t="s">
        <v>3</v>
      </c>
      <c r="BE497" t="s">
        <v>3</v>
      </c>
      <c r="BF497" t="s">
        <v>3</v>
      </c>
      <c r="BG497" t="s">
        <v>3</v>
      </c>
      <c r="BH497">
        <v>0</v>
      </c>
      <c r="BI497">
        <v>4</v>
      </c>
      <c r="BJ497" t="s">
        <v>448</v>
      </c>
      <c r="BM497">
        <v>0</v>
      </c>
      <c r="BN497">
        <v>0</v>
      </c>
      <c r="BO497" t="s">
        <v>3</v>
      </c>
      <c r="BP497">
        <v>0</v>
      </c>
      <c r="BQ497">
        <v>1</v>
      </c>
      <c r="BR497">
        <v>0</v>
      </c>
      <c r="BS497">
        <v>1</v>
      </c>
      <c r="BT497">
        <v>1</v>
      </c>
      <c r="BU497">
        <v>1</v>
      </c>
      <c r="BV497">
        <v>1</v>
      </c>
      <c r="BW497">
        <v>1</v>
      </c>
      <c r="BX497">
        <v>1</v>
      </c>
      <c r="BY497" t="s">
        <v>3</v>
      </c>
      <c r="BZ497">
        <v>70</v>
      </c>
      <c r="CA497">
        <v>10</v>
      </c>
      <c r="CB497" t="s">
        <v>3</v>
      </c>
      <c r="CE497">
        <v>0</v>
      </c>
      <c r="CF497">
        <v>0</v>
      </c>
      <c r="CG497">
        <v>0</v>
      </c>
      <c r="CM497">
        <v>0</v>
      </c>
      <c r="CN497" t="s">
        <v>3</v>
      </c>
      <c r="CO497">
        <v>0</v>
      </c>
      <c r="CP497">
        <f t="shared" si="425"/>
        <v>1484.19</v>
      </c>
      <c r="CQ497">
        <f t="shared" si="426"/>
        <v>2.2200000000000002</v>
      </c>
      <c r="CR497">
        <f>(((((ET497*3))*BB497-((EU497*3))*BS497)+AE497*BS497)*AV497)</f>
        <v>0</v>
      </c>
      <c r="CS497">
        <f t="shared" si="427"/>
        <v>0</v>
      </c>
      <c r="CT497">
        <f t="shared" si="428"/>
        <v>1481.97</v>
      </c>
      <c r="CU497">
        <f t="shared" si="429"/>
        <v>0</v>
      </c>
      <c r="CV497">
        <f t="shared" si="430"/>
        <v>2.4000000000000004</v>
      </c>
      <c r="CW497">
        <f t="shared" si="431"/>
        <v>0</v>
      </c>
      <c r="CX497">
        <f t="shared" si="432"/>
        <v>0</v>
      </c>
      <c r="CY497">
        <f t="shared" si="433"/>
        <v>1037.3790000000001</v>
      </c>
      <c r="CZ497">
        <f t="shared" si="434"/>
        <v>148.197</v>
      </c>
      <c r="DC497" t="s">
        <v>3</v>
      </c>
      <c r="DD497" t="s">
        <v>449</v>
      </c>
      <c r="DE497" t="s">
        <v>449</v>
      </c>
      <c r="DF497" t="s">
        <v>449</v>
      </c>
      <c r="DG497" t="s">
        <v>449</v>
      </c>
      <c r="DH497" t="s">
        <v>3</v>
      </c>
      <c r="DI497" t="s">
        <v>449</v>
      </c>
      <c r="DJ497" t="s">
        <v>449</v>
      </c>
      <c r="DK497" t="s">
        <v>3</v>
      </c>
      <c r="DL497" t="s">
        <v>3</v>
      </c>
      <c r="DM497" t="s">
        <v>3</v>
      </c>
      <c r="DN497">
        <v>0</v>
      </c>
      <c r="DO497">
        <v>0</v>
      </c>
      <c r="DP497">
        <v>1</v>
      </c>
      <c r="DQ497">
        <v>1</v>
      </c>
      <c r="DU497">
        <v>16987630</v>
      </c>
      <c r="DV497" t="s">
        <v>19</v>
      </c>
      <c r="DW497" t="s">
        <v>19</v>
      </c>
      <c r="DX497">
        <v>1</v>
      </c>
      <c r="DZ497" t="s">
        <v>3</v>
      </c>
      <c r="EA497" t="s">
        <v>3</v>
      </c>
      <c r="EB497" t="s">
        <v>3</v>
      </c>
      <c r="EC497" t="s">
        <v>3</v>
      </c>
      <c r="EE497">
        <v>1441815344</v>
      </c>
      <c r="EF497">
        <v>1</v>
      </c>
      <c r="EG497" t="s">
        <v>21</v>
      </c>
      <c r="EH497">
        <v>0</v>
      </c>
      <c r="EI497" t="s">
        <v>3</v>
      </c>
      <c r="EJ497">
        <v>4</v>
      </c>
      <c r="EK497">
        <v>0</v>
      </c>
      <c r="EL497" t="s">
        <v>22</v>
      </c>
      <c r="EM497" t="s">
        <v>23</v>
      </c>
      <c r="EO497" t="s">
        <v>3</v>
      </c>
      <c r="EQ497">
        <v>1024</v>
      </c>
      <c r="ER497">
        <v>494.73</v>
      </c>
      <c r="ES497">
        <v>0.74</v>
      </c>
      <c r="ET497">
        <v>0</v>
      </c>
      <c r="EU497">
        <v>0</v>
      </c>
      <c r="EV497">
        <v>493.99</v>
      </c>
      <c r="EW497">
        <v>0.8</v>
      </c>
      <c r="EX497">
        <v>0</v>
      </c>
      <c r="EY497">
        <v>0</v>
      </c>
      <c r="FQ497">
        <v>0</v>
      </c>
      <c r="FR497">
        <f t="shared" si="435"/>
        <v>0</v>
      </c>
      <c r="FS497">
        <v>0</v>
      </c>
      <c r="FX497">
        <v>70</v>
      </c>
      <c r="FY497">
        <v>10</v>
      </c>
      <c r="GA497" t="s">
        <v>3</v>
      </c>
      <c r="GD497">
        <v>0</v>
      </c>
      <c r="GF497">
        <v>-1912802092</v>
      </c>
      <c r="GG497">
        <v>2</v>
      </c>
      <c r="GH497">
        <v>1</v>
      </c>
      <c r="GI497">
        <v>-2</v>
      </c>
      <c r="GJ497">
        <v>0</v>
      </c>
      <c r="GK497">
        <f>ROUND(R497*(R12)/100,2)</f>
        <v>0</v>
      </c>
      <c r="GL497">
        <f t="shared" si="436"/>
        <v>0</v>
      </c>
      <c r="GM497">
        <f t="shared" si="437"/>
        <v>2669.77</v>
      </c>
      <c r="GN497">
        <f t="shared" si="438"/>
        <v>0</v>
      </c>
      <c r="GO497">
        <f t="shared" si="439"/>
        <v>0</v>
      </c>
      <c r="GP497">
        <f t="shared" si="440"/>
        <v>2669.77</v>
      </c>
      <c r="GR497">
        <v>0</v>
      </c>
      <c r="GS497">
        <v>3</v>
      </c>
      <c r="GT497">
        <v>0</v>
      </c>
      <c r="GU497" t="s">
        <v>3</v>
      </c>
      <c r="GV497">
        <f t="shared" si="441"/>
        <v>0</v>
      </c>
      <c r="GW497">
        <v>1</v>
      </c>
      <c r="GX497">
        <f t="shared" si="442"/>
        <v>0</v>
      </c>
      <c r="HA497">
        <v>0</v>
      </c>
      <c r="HB497">
        <v>0</v>
      </c>
      <c r="HC497">
        <f t="shared" si="443"/>
        <v>0</v>
      </c>
      <c r="HE497" t="s">
        <v>3</v>
      </c>
      <c r="HF497" t="s">
        <v>3</v>
      </c>
      <c r="HM497" t="s">
        <v>3</v>
      </c>
      <c r="HN497" t="s">
        <v>3</v>
      </c>
      <c r="HO497" t="s">
        <v>3</v>
      </c>
      <c r="HP497" t="s">
        <v>3</v>
      </c>
      <c r="HQ497" t="s">
        <v>3</v>
      </c>
      <c r="IK497">
        <v>0</v>
      </c>
    </row>
    <row r="498" spans="1:245" x14ac:dyDescent="0.2">
      <c r="A498">
        <v>17</v>
      </c>
      <c r="B498">
        <v>1</v>
      </c>
      <c r="C498">
        <f>ROW(SmtRes!A363)</f>
        <v>363</v>
      </c>
      <c r="D498">
        <f>ROW(EtalonRes!A602)</f>
        <v>602</v>
      </c>
      <c r="E498" t="s">
        <v>450</v>
      </c>
      <c r="F498" t="s">
        <v>443</v>
      </c>
      <c r="G498" t="s">
        <v>444</v>
      </c>
      <c r="H498" t="s">
        <v>19</v>
      </c>
      <c r="I498">
        <v>1</v>
      </c>
      <c r="J498">
        <v>0</v>
      </c>
      <c r="K498">
        <v>1</v>
      </c>
      <c r="O498">
        <f t="shared" si="411"/>
        <v>15025.29</v>
      </c>
      <c r="P498">
        <f t="shared" si="412"/>
        <v>205.53</v>
      </c>
      <c r="Q498">
        <f t="shared" si="413"/>
        <v>0</v>
      </c>
      <c r="R498">
        <f t="shared" si="414"/>
        <v>0</v>
      </c>
      <c r="S498">
        <f t="shared" si="415"/>
        <v>14819.76</v>
      </c>
      <c r="T498">
        <f t="shared" si="416"/>
        <v>0</v>
      </c>
      <c r="U498">
        <f t="shared" si="417"/>
        <v>24</v>
      </c>
      <c r="V498">
        <f t="shared" si="418"/>
        <v>0</v>
      </c>
      <c r="W498">
        <f t="shared" si="419"/>
        <v>0</v>
      </c>
      <c r="X498">
        <f t="shared" si="420"/>
        <v>10373.83</v>
      </c>
      <c r="Y498">
        <f t="shared" si="421"/>
        <v>1481.98</v>
      </c>
      <c r="AA498">
        <v>1473070128</v>
      </c>
      <c r="AB498">
        <f t="shared" si="422"/>
        <v>15025.29</v>
      </c>
      <c r="AC498">
        <f>ROUND((ES498),6)</f>
        <v>205.53</v>
      </c>
      <c r="AD498">
        <f>ROUND((((ET498)-(EU498))+AE498),6)</f>
        <v>0</v>
      </c>
      <c r="AE498">
        <f>ROUND((EU498),6)</f>
        <v>0</v>
      </c>
      <c r="AF498">
        <f>ROUND((EV498),6)</f>
        <v>14819.76</v>
      </c>
      <c r="AG498">
        <f t="shared" si="423"/>
        <v>0</v>
      </c>
      <c r="AH498">
        <f>(EW498)</f>
        <v>24</v>
      </c>
      <c r="AI498">
        <f>(EX498)</f>
        <v>0</v>
      </c>
      <c r="AJ498">
        <f t="shared" si="424"/>
        <v>0</v>
      </c>
      <c r="AK498">
        <v>15025.29</v>
      </c>
      <c r="AL498">
        <v>205.53</v>
      </c>
      <c r="AM498">
        <v>0</v>
      </c>
      <c r="AN498">
        <v>0</v>
      </c>
      <c r="AO498">
        <v>14819.76</v>
      </c>
      <c r="AP498">
        <v>0</v>
      </c>
      <c r="AQ498">
        <v>24</v>
      </c>
      <c r="AR498">
        <v>0</v>
      </c>
      <c r="AS498">
        <v>0</v>
      </c>
      <c r="AT498">
        <v>70</v>
      </c>
      <c r="AU498">
        <v>10</v>
      </c>
      <c r="AV498">
        <v>1</v>
      </c>
      <c r="AW498">
        <v>1</v>
      </c>
      <c r="AZ498">
        <v>1</v>
      </c>
      <c r="BA498">
        <v>1</v>
      </c>
      <c r="BB498">
        <v>1</v>
      </c>
      <c r="BC498">
        <v>1</v>
      </c>
      <c r="BD498" t="s">
        <v>3</v>
      </c>
      <c r="BE498" t="s">
        <v>3</v>
      </c>
      <c r="BF498" t="s">
        <v>3</v>
      </c>
      <c r="BG498" t="s">
        <v>3</v>
      </c>
      <c r="BH498">
        <v>0</v>
      </c>
      <c r="BI498">
        <v>4</v>
      </c>
      <c r="BJ498" t="s">
        <v>445</v>
      </c>
      <c r="BM498">
        <v>0</v>
      </c>
      <c r="BN498">
        <v>0</v>
      </c>
      <c r="BO498" t="s">
        <v>3</v>
      </c>
      <c r="BP498">
        <v>0</v>
      </c>
      <c r="BQ498">
        <v>1</v>
      </c>
      <c r="BR498">
        <v>0</v>
      </c>
      <c r="BS498">
        <v>1</v>
      </c>
      <c r="BT498">
        <v>1</v>
      </c>
      <c r="BU498">
        <v>1</v>
      </c>
      <c r="BV498">
        <v>1</v>
      </c>
      <c r="BW498">
        <v>1</v>
      </c>
      <c r="BX498">
        <v>1</v>
      </c>
      <c r="BY498" t="s">
        <v>3</v>
      </c>
      <c r="BZ498">
        <v>70</v>
      </c>
      <c r="CA498">
        <v>10</v>
      </c>
      <c r="CB498" t="s">
        <v>3</v>
      </c>
      <c r="CE498">
        <v>0</v>
      </c>
      <c r="CF498">
        <v>0</v>
      </c>
      <c r="CG498">
        <v>0</v>
      </c>
      <c r="CM498">
        <v>0</v>
      </c>
      <c r="CN498" t="s">
        <v>3</v>
      </c>
      <c r="CO498">
        <v>0</v>
      </c>
      <c r="CP498">
        <f t="shared" si="425"/>
        <v>15025.29</v>
      </c>
      <c r="CQ498">
        <f t="shared" si="426"/>
        <v>205.53</v>
      </c>
      <c r="CR498">
        <f>((((ET498)*BB498-(EU498)*BS498)+AE498*BS498)*AV498)</f>
        <v>0</v>
      </c>
      <c r="CS498">
        <f t="shared" si="427"/>
        <v>0</v>
      </c>
      <c r="CT498">
        <f t="shared" si="428"/>
        <v>14819.76</v>
      </c>
      <c r="CU498">
        <f t="shared" si="429"/>
        <v>0</v>
      </c>
      <c r="CV498">
        <f t="shared" si="430"/>
        <v>24</v>
      </c>
      <c r="CW498">
        <f t="shared" si="431"/>
        <v>0</v>
      </c>
      <c r="CX498">
        <f t="shared" si="432"/>
        <v>0</v>
      </c>
      <c r="CY498">
        <f t="shared" si="433"/>
        <v>10373.832</v>
      </c>
      <c r="CZ498">
        <f t="shared" si="434"/>
        <v>1481.9760000000001</v>
      </c>
      <c r="DC498" t="s">
        <v>3</v>
      </c>
      <c r="DD498" t="s">
        <v>3</v>
      </c>
      <c r="DE498" t="s">
        <v>3</v>
      </c>
      <c r="DF498" t="s">
        <v>3</v>
      </c>
      <c r="DG498" t="s">
        <v>3</v>
      </c>
      <c r="DH498" t="s">
        <v>3</v>
      </c>
      <c r="DI498" t="s">
        <v>3</v>
      </c>
      <c r="DJ498" t="s">
        <v>3</v>
      </c>
      <c r="DK498" t="s">
        <v>3</v>
      </c>
      <c r="DL498" t="s">
        <v>3</v>
      </c>
      <c r="DM498" t="s">
        <v>3</v>
      </c>
      <c r="DN498">
        <v>0</v>
      </c>
      <c r="DO498">
        <v>0</v>
      </c>
      <c r="DP498">
        <v>1</v>
      </c>
      <c r="DQ498">
        <v>1</v>
      </c>
      <c r="DU498">
        <v>16987630</v>
      </c>
      <c r="DV498" t="s">
        <v>19</v>
      </c>
      <c r="DW498" t="s">
        <v>19</v>
      </c>
      <c r="DX498">
        <v>1</v>
      </c>
      <c r="DZ498" t="s">
        <v>3</v>
      </c>
      <c r="EA498" t="s">
        <v>3</v>
      </c>
      <c r="EB498" t="s">
        <v>3</v>
      </c>
      <c r="EC498" t="s">
        <v>3</v>
      </c>
      <c r="EE498">
        <v>1441815344</v>
      </c>
      <c r="EF498">
        <v>1</v>
      </c>
      <c r="EG498" t="s">
        <v>21</v>
      </c>
      <c r="EH498">
        <v>0</v>
      </c>
      <c r="EI498" t="s">
        <v>3</v>
      </c>
      <c r="EJ498">
        <v>4</v>
      </c>
      <c r="EK498">
        <v>0</v>
      </c>
      <c r="EL498" t="s">
        <v>22</v>
      </c>
      <c r="EM498" t="s">
        <v>23</v>
      </c>
      <c r="EO498" t="s">
        <v>3</v>
      </c>
      <c r="EQ498">
        <v>0</v>
      </c>
      <c r="ER498">
        <v>15025.29</v>
      </c>
      <c r="ES498">
        <v>205.53</v>
      </c>
      <c r="ET498">
        <v>0</v>
      </c>
      <c r="EU498">
        <v>0</v>
      </c>
      <c r="EV498">
        <v>14819.76</v>
      </c>
      <c r="EW498">
        <v>24</v>
      </c>
      <c r="EX498">
        <v>0</v>
      </c>
      <c r="EY498">
        <v>0</v>
      </c>
      <c r="FQ498">
        <v>0</v>
      </c>
      <c r="FR498">
        <f t="shared" si="435"/>
        <v>0</v>
      </c>
      <c r="FS498">
        <v>0</v>
      </c>
      <c r="FX498">
        <v>70</v>
      </c>
      <c r="FY498">
        <v>10</v>
      </c>
      <c r="GA498" t="s">
        <v>3</v>
      </c>
      <c r="GD498">
        <v>0</v>
      </c>
      <c r="GF498">
        <v>-835151889</v>
      </c>
      <c r="GG498">
        <v>2</v>
      </c>
      <c r="GH498">
        <v>1</v>
      </c>
      <c r="GI498">
        <v>-2</v>
      </c>
      <c r="GJ498">
        <v>0</v>
      </c>
      <c r="GK498">
        <f>ROUND(R498*(R12)/100,2)</f>
        <v>0</v>
      </c>
      <c r="GL498">
        <f t="shared" si="436"/>
        <v>0</v>
      </c>
      <c r="GM498">
        <f t="shared" si="437"/>
        <v>26881.1</v>
      </c>
      <c r="GN498">
        <f t="shared" si="438"/>
        <v>0</v>
      </c>
      <c r="GO498">
        <f t="shared" si="439"/>
        <v>0</v>
      </c>
      <c r="GP498">
        <f t="shared" si="440"/>
        <v>26881.1</v>
      </c>
      <c r="GR498">
        <v>0</v>
      </c>
      <c r="GS498">
        <v>3</v>
      </c>
      <c r="GT498">
        <v>0</v>
      </c>
      <c r="GU498" t="s">
        <v>3</v>
      </c>
      <c r="GV498">
        <f t="shared" si="441"/>
        <v>0</v>
      </c>
      <c r="GW498">
        <v>1</v>
      </c>
      <c r="GX498">
        <f t="shared" si="442"/>
        <v>0</v>
      </c>
      <c r="HA498">
        <v>0</v>
      </c>
      <c r="HB498">
        <v>0</v>
      </c>
      <c r="HC498">
        <f t="shared" si="443"/>
        <v>0</v>
      </c>
      <c r="HE498" t="s">
        <v>3</v>
      </c>
      <c r="HF498" t="s">
        <v>3</v>
      </c>
      <c r="HM498" t="s">
        <v>3</v>
      </c>
      <c r="HN498" t="s">
        <v>3</v>
      </c>
      <c r="HO498" t="s">
        <v>3</v>
      </c>
      <c r="HP498" t="s">
        <v>3</v>
      </c>
      <c r="HQ498" t="s">
        <v>3</v>
      </c>
      <c r="IK498">
        <v>0</v>
      </c>
    </row>
    <row r="499" spans="1:245" x14ac:dyDescent="0.2">
      <c r="A499">
        <v>17</v>
      </c>
      <c r="B499">
        <v>1</v>
      </c>
      <c r="C499">
        <f>ROW(SmtRes!A365)</f>
        <v>365</v>
      </c>
      <c r="D499">
        <f>ROW(EtalonRes!A604)</f>
        <v>604</v>
      </c>
      <c r="E499" t="s">
        <v>3</v>
      </c>
      <c r="F499" t="s">
        <v>446</v>
      </c>
      <c r="G499" t="s">
        <v>447</v>
      </c>
      <c r="H499" t="s">
        <v>19</v>
      </c>
      <c r="I499">
        <v>1</v>
      </c>
      <c r="J499">
        <v>0</v>
      </c>
      <c r="K499">
        <v>1</v>
      </c>
      <c r="O499">
        <f t="shared" si="411"/>
        <v>1484.19</v>
      </c>
      <c r="P499">
        <f t="shared" si="412"/>
        <v>2.2200000000000002</v>
      </c>
      <c r="Q499">
        <f t="shared" si="413"/>
        <v>0</v>
      </c>
      <c r="R499">
        <f t="shared" si="414"/>
        <v>0</v>
      </c>
      <c r="S499">
        <f t="shared" si="415"/>
        <v>1481.97</v>
      </c>
      <c r="T499">
        <f t="shared" si="416"/>
        <v>0</v>
      </c>
      <c r="U499">
        <f t="shared" si="417"/>
        <v>2.4000000000000004</v>
      </c>
      <c r="V499">
        <f t="shared" si="418"/>
        <v>0</v>
      </c>
      <c r="W499">
        <f t="shared" si="419"/>
        <v>0</v>
      </c>
      <c r="X499">
        <f t="shared" si="420"/>
        <v>1037.3800000000001</v>
      </c>
      <c r="Y499">
        <f t="shared" si="421"/>
        <v>148.19999999999999</v>
      </c>
      <c r="AA499">
        <v>-1</v>
      </c>
      <c r="AB499">
        <f t="shared" si="422"/>
        <v>1484.19</v>
      </c>
      <c r="AC499">
        <f>ROUND(((ES499*3)),6)</f>
        <v>2.2200000000000002</v>
      </c>
      <c r="AD499">
        <f>ROUND(((((ET499*3))-((EU499*3)))+AE499),6)</f>
        <v>0</v>
      </c>
      <c r="AE499">
        <f>ROUND(((EU499*3)),6)</f>
        <v>0</v>
      </c>
      <c r="AF499">
        <f>ROUND(((EV499*3)),6)</f>
        <v>1481.97</v>
      </c>
      <c r="AG499">
        <f t="shared" si="423"/>
        <v>0</v>
      </c>
      <c r="AH499">
        <f>((EW499*3))</f>
        <v>2.4000000000000004</v>
      </c>
      <c r="AI499">
        <f>((EX499*3))</f>
        <v>0</v>
      </c>
      <c r="AJ499">
        <f t="shared" si="424"/>
        <v>0</v>
      </c>
      <c r="AK499">
        <v>494.73</v>
      </c>
      <c r="AL499">
        <v>0.74</v>
      </c>
      <c r="AM499">
        <v>0</v>
      </c>
      <c r="AN499">
        <v>0</v>
      </c>
      <c r="AO499">
        <v>493.99</v>
      </c>
      <c r="AP499">
        <v>0</v>
      </c>
      <c r="AQ499">
        <v>0.8</v>
      </c>
      <c r="AR499">
        <v>0</v>
      </c>
      <c r="AS499">
        <v>0</v>
      </c>
      <c r="AT499">
        <v>70</v>
      </c>
      <c r="AU499">
        <v>10</v>
      </c>
      <c r="AV499">
        <v>1</v>
      </c>
      <c r="AW499">
        <v>1</v>
      </c>
      <c r="AZ499">
        <v>1</v>
      </c>
      <c r="BA499">
        <v>1</v>
      </c>
      <c r="BB499">
        <v>1</v>
      </c>
      <c r="BC499">
        <v>1</v>
      </c>
      <c r="BD499" t="s">
        <v>3</v>
      </c>
      <c r="BE499" t="s">
        <v>3</v>
      </c>
      <c r="BF499" t="s">
        <v>3</v>
      </c>
      <c r="BG499" t="s">
        <v>3</v>
      </c>
      <c r="BH499">
        <v>0</v>
      </c>
      <c r="BI499">
        <v>4</v>
      </c>
      <c r="BJ499" t="s">
        <v>448</v>
      </c>
      <c r="BM499">
        <v>0</v>
      </c>
      <c r="BN499">
        <v>0</v>
      </c>
      <c r="BO499" t="s">
        <v>3</v>
      </c>
      <c r="BP499">
        <v>0</v>
      </c>
      <c r="BQ499">
        <v>1</v>
      </c>
      <c r="BR499">
        <v>0</v>
      </c>
      <c r="BS499">
        <v>1</v>
      </c>
      <c r="BT499">
        <v>1</v>
      </c>
      <c r="BU499">
        <v>1</v>
      </c>
      <c r="BV499">
        <v>1</v>
      </c>
      <c r="BW499">
        <v>1</v>
      </c>
      <c r="BX499">
        <v>1</v>
      </c>
      <c r="BY499" t="s">
        <v>3</v>
      </c>
      <c r="BZ499">
        <v>70</v>
      </c>
      <c r="CA499">
        <v>10</v>
      </c>
      <c r="CB499" t="s">
        <v>3</v>
      </c>
      <c r="CE499">
        <v>0</v>
      </c>
      <c r="CF499">
        <v>0</v>
      </c>
      <c r="CG499">
        <v>0</v>
      </c>
      <c r="CM499">
        <v>0</v>
      </c>
      <c r="CN499" t="s">
        <v>3</v>
      </c>
      <c r="CO499">
        <v>0</v>
      </c>
      <c r="CP499">
        <f t="shared" si="425"/>
        <v>1484.19</v>
      </c>
      <c r="CQ499">
        <f t="shared" si="426"/>
        <v>2.2200000000000002</v>
      </c>
      <c r="CR499">
        <f>(((((ET499*3))*BB499-((EU499*3))*BS499)+AE499*BS499)*AV499)</f>
        <v>0</v>
      </c>
      <c r="CS499">
        <f t="shared" si="427"/>
        <v>0</v>
      </c>
      <c r="CT499">
        <f t="shared" si="428"/>
        <v>1481.97</v>
      </c>
      <c r="CU499">
        <f t="shared" si="429"/>
        <v>0</v>
      </c>
      <c r="CV499">
        <f t="shared" si="430"/>
        <v>2.4000000000000004</v>
      </c>
      <c r="CW499">
        <f t="shared" si="431"/>
        <v>0</v>
      </c>
      <c r="CX499">
        <f t="shared" si="432"/>
        <v>0</v>
      </c>
      <c r="CY499">
        <f t="shared" si="433"/>
        <v>1037.3790000000001</v>
      </c>
      <c r="CZ499">
        <f t="shared" si="434"/>
        <v>148.197</v>
      </c>
      <c r="DC499" t="s">
        <v>3</v>
      </c>
      <c r="DD499" t="s">
        <v>449</v>
      </c>
      <c r="DE499" t="s">
        <v>449</v>
      </c>
      <c r="DF499" t="s">
        <v>449</v>
      </c>
      <c r="DG499" t="s">
        <v>449</v>
      </c>
      <c r="DH499" t="s">
        <v>3</v>
      </c>
      <c r="DI499" t="s">
        <v>449</v>
      </c>
      <c r="DJ499" t="s">
        <v>449</v>
      </c>
      <c r="DK499" t="s">
        <v>3</v>
      </c>
      <c r="DL499" t="s">
        <v>3</v>
      </c>
      <c r="DM499" t="s">
        <v>3</v>
      </c>
      <c r="DN499">
        <v>0</v>
      </c>
      <c r="DO499">
        <v>0</v>
      </c>
      <c r="DP499">
        <v>1</v>
      </c>
      <c r="DQ499">
        <v>1</v>
      </c>
      <c r="DU499">
        <v>16987630</v>
      </c>
      <c r="DV499" t="s">
        <v>19</v>
      </c>
      <c r="DW499" t="s">
        <v>19</v>
      </c>
      <c r="DX499">
        <v>1</v>
      </c>
      <c r="DZ499" t="s">
        <v>3</v>
      </c>
      <c r="EA499" t="s">
        <v>3</v>
      </c>
      <c r="EB499" t="s">
        <v>3</v>
      </c>
      <c r="EC499" t="s">
        <v>3</v>
      </c>
      <c r="EE499">
        <v>1441815344</v>
      </c>
      <c r="EF499">
        <v>1</v>
      </c>
      <c r="EG499" t="s">
        <v>21</v>
      </c>
      <c r="EH499">
        <v>0</v>
      </c>
      <c r="EI499" t="s">
        <v>3</v>
      </c>
      <c r="EJ499">
        <v>4</v>
      </c>
      <c r="EK499">
        <v>0</v>
      </c>
      <c r="EL499" t="s">
        <v>22</v>
      </c>
      <c r="EM499" t="s">
        <v>23</v>
      </c>
      <c r="EO499" t="s">
        <v>3</v>
      </c>
      <c r="EQ499">
        <v>1024</v>
      </c>
      <c r="ER499">
        <v>494.73</v>
      </c>
      <c r="ES499">
        <v>0.74</v>
      </c>
      <c r="ET499">
        <v>0</v>
      </c>
      <c r="EU499">
        <v>0</v>
      </c>
      <c r="EV499">
        <v>493.99</v>
      </c>
      <c r="EW499">
        <v>0.8</v>
      </c>
      <c r="EX499">
        <v>0</v>
      </c>
      <c r="EY499">
        <v>0</v>
      </c>
      <c r="FQ499">
        <v>0</v>
      </c>
      <c r="FR499">
        <f t="shared" si="435"/>
        <v>0</v>
      </c>
      <c r="FS499">
        <v>0</v>
      </c>
      <c r="FX499">
        <v>70</v>
      </c>
      <c r="FY499">
        <v>10</v>
      </c>
      <c r="GA499" t="s">
        <v>3</v>
      </c>
      <c r="GD499">
        <v>0</v>
      </c>
      <c r="GF499">
        <v>-1912802092</v>
      </c>
      <c r="GG499">
        <v>2</v>
      </c>
      <c r="GH499">
        <v>1</v>
      </c>
      <c r="GI499">
        <v>-2</v>
      </c>
      <c r="GJ499">
        <v>0</v>
      </c>
      <c r="GK499">
        <f>ROUND(R499*(R12)/100,2)</f>
        <v>0</v>
      </c>
      <c r="GL499">
        <f t="shared" si="436"/>
        <v>0</v>
      </c>
      <c r="GM499">
        <f t="shared" si="437"/>
        <v>2669.77</v>
      </c>
      <c r="GN499">
        <f t="shared" si="438"/>
        <v>0</v>
      </c>
      <c r="GO499">
        <f t="shared" si="439"/>
        <v>0</v>
      </c>
      <c r="GP499">
        <f t="shared" si="440"/>
        <v>2669.77</v>
      </c>
      <c r="GR499">
        <v>0</v>
      </c>
      <c r="GS499">
        <v>3</v>
      </c>
      <c r="GT499">
        <v>0</v>
      </c>
      <c r="GU499" t="s">
        <v>3</v>
      </c>
      <c r="GV499">
        <f t="shared" si="441"/>
        <v>0</v>
      </c>
      <c r="GW499">
        <v>1</v>
      </c>
      <c r="GX499">
        <f t="shared" si="442"/>
        <v>0</v>
      </c>
      <c r="HA499">
        <v>0</v>
      </c>
      <c r="HB499">
        <v>0</v>
      </c>
      <c r="HC499">
        <f t="shared" si="443"/>
        <v>0</v>
      </c>
      <c r="HE499" t="s">
        <v>3</v>
      </c>
      <c r="HF499" t="s">
        <v>3</v>
      </c>
      <c r="HM499" t="s">
        <v>3</v>
      </c>
      <c r="HN499" t="s">
        <v>3</v>
      </c>
      <c r="HO499" t="s">
        <v>3</v>
      </c>
      <c r="HP499" t="s">
        <v>3</v>
      </c>
      <c r="HQ499" t="s">
        <v>3</v>
      </c>
      <c r="IK499">
        <v>0</v>
      </c>
    </row>
    <row r="500" spans="1:245" x14ac:dyDescent="0.2">
      <c r="A500">
        <v>17</v>
      </c>
      <c r="B500">
        <v>1</v>
      </c>
      <c r="C500">
        <f>ROW(SmtRes!A370)</f>
        <v>370</v>
      </c>
      <c r="D500">
        <f>ROW(EtalonRes!A609)</f>
        <v>609</v>
      </c>
      <c r="E500" t="s">
        <v>451</v>
      </c>
      <c r="F500" t="s">
        <v>452</v>
      </c>
      <c r="G500" t="s">
        <v>453</v>
      </c>
      <c r="H500" t="s">
        <v>19</v>
      </c>
      <c r="I500">
        <v>1</v>
      </c>
      <c r="J500">
        <v>0</v>
      </c>
      <c r="K500">
        <v>1</v>
      </c>
      <c r="O500">
        <f t="shared" si="411"/>
        <v>9390.7999999999993</v>
      </c>
      <c r="P500">
        <f t="shared" si="412"/>
        <v>128.44999999999999</v>
      </c>
      <c r="Q500">
        <f t="shared" si="413"/>
        <v>0</v>
      </c>
      <c r="R500">
        <f t="shared" si="414"/>
        <v>0</v>
      </c>
      <c r="S500">
        <f t="shared" si="415"/>
        <v>9262.35</v>
      </c>
      <c r="T500">
        <f t="shared" si="416"/>
        <v>0</v>
      </c>
      <c r="U500">
        <f t="shared" si="417"/>
        <v>15</v>
      </c>
      <c r="V500">
        <f t="shared" si="418"/>
        <v>0</v>
      </c>
      <c r="W500">
        <f t="shared" si="419"/>
        <v>0</v>
      </c>
      <c r="X500">
        <f t="shared" si="420"/>
        <v>6483.65</v>
      </c>
      <c r="Y500">
        <f t="shared" si="421"/>
        <v>926.24</v>
      </c>
      <c r="AA500">
        <v>1473070128</v>
      </c>
      <c r="AB500">
        <f t="shared" si="422"/>
        <v>9390.7999999999993</v>
      </c>
      <c r="AC500">
        <f>ROUND((ES500),6)</f>
        <v>128.44999999999999</v>
      </c>
      <c r="AD500">
        <f>ROUND((((ET500)-(EU500))+AE500),6)</f>
        <v>0</v>
      </c>
      <c r="AE500">
        <f>ROUND((EU500),6)</f>
        <v>0</v>
      </c>
      <c r="AF500">
        <f>ROUND((EV500),6)</f>
        <v>9262.35</v>
      </c>
      <c r="AG500">
        <f t="shared" si="423"/>
        <v>0</v>
      </c>
      <c r="AH500">
        <f>(EW500)</f>
        <v>15</v>
      </c>
      <c r="AI500">
        <f>(EX500)</f>
        <v>0</v>
      </c>
      <c r="AJ500">
        <f t="shared" si="424"/>
        <v>0</v>
      </c>
      <c r="AK500">
        <v>9390.7999999999993</v>
      </c>
      <c r="AL500">
        <v>128.44999999999999</v>
      </c>
      <c r="AM500">
        <v>0</v>
      </c>
      <c r="AN500">
        <v>0</v>
      </c>
      <c r="AO500">
        <v>9262.35</v>
      </c>
      <c r="AP500">
        <v>0</v>
      </c>
      <c r="AQ500">
        <v>15</v>
      </c>
      <c r="AR500">
        <v>0</v>
      </c>
      <c r="AS500">
        <v>0</v>
      </c>
      <c r="AT500">
        <v>70</v>
      </c>
      <c r="AU500">
        <v>10</v>
      </c>
      <c r="AV500">
        <v>1</v>
      </c>
      <c r="AW500">
        <v>1</v>
      </c>
      <c r="AZ500">
        <v>1</v>
      </c>
      <c r="BA500">
        <v>1</v>
      </c>
      <c r="BB500">
        <v>1</v>
      </c>
      <c r="BC500">
        <v>1</v>
      </c>
      <c r="BD500" t="s">
        <v>3</v>
      </c>
      <c r="BE500" t="s">
        <v>3</v>
      </c>
      <c r="BF500" t="s">
        <v>3</v>
      </c>
      <c r="BG500" t="s">
        <v>3</v>
      </c>
      <c r="BH500">
        <v>0</v>
      </c>
      <c r="BI500">
        <v>4</v>
      </c>
      <c r="BJ500" t="s">
        <v>454</v>
      </c>
      <c r="BM500">
        <v>0</v>
      </c>
      <c r="BN500">
        <v>0</v>
      </c>
      <c r="BO500" t="s">
        <v>3</v>
      </c>
      <c r="BP500">
        <v>0</v>
      </c>
      <c r="BQ500">
        <v>1</v>
      </c>
      <c r="BR500">
        <v>0</v>
      </c>
      <c r="BS500">
        <v>1</v>
      </c>
      <c r="BT500">
        <v>1</v>
      </c>
      <c r="BU500">
        <v>1</v>
      </c>
      <c r="BV500">
        <v>1</v>
      </c>
      <c r="BW500">
        <v>1</v>
      </c>
      <c r="BX500">
        <v>1</v>
      </c>
      <c r="BY500" t="s">
        <v>3</v>
      </c>
      <c r="BZ500">
        <v>70</v>
      </c>
      <c r="CA500">
        <v>10</v>
      </c>
      <c r="CB500" t="s">
        <v>3</v>
      </c>
      <c r="CE500">
        <v>0</v>
      </c>
      <c r="CF500">
        <v>0</v>
      </c>
      <c r="CG500">
        <v>0</v>
      </c>
      <c r="CM500">
        <v>0</v>
      </c>
      <c r="CN500" t="s">
        <v>3</v>
      </c>
      <c r="CO500">
        <v>0</v>
      </c>
      <c r="CP500">
        <f t="shared" si="425"/>
        <v>9390.8000000000011</v>
      </c>
      <c r="CQ500">
        <f t="shared" si="426"/>
        <v>128.44999999999999</v>
      </c>
      <c r="CR500">
        <f>((((ET500)*BB500-(EU500)*BS500)+AE500*BS500)*AV500)</f>
        <v>0</v>
      </c>
      <c r="CS500">
        <f t="shared" si="427"/>
        <v>0</v>
      </c>
      <c r="CT500">
        <f t="shared" si="428"/>
        <v>9262.35</v>
      </c>
      <c r="CU500">
        <f t="shared" si="429"/>
        <v>0</v>
      </c>
      <c r="CV500">
        <f t="shared" si="430"/>
        <v>15</v>
      </c>
      <c r="CW500">
        <f t="shared" si="431"/>
        <v>0</v>
      </c>
      <c r="CX500">
        <f t="shared" si="432"/>
        <v>0</v>
      </c>
      <c r="CY500">
        <f t="shared" si="433"/>
        <v>6483.6450000000004</v>
      </c>
      <c r="CZ500">
        <f t="shared" si="434"/>
        <v>926.23500000000001</v>
      </c>
      <c r="DC500" t="s">
        <v>3</v>
      </c>
      <c r="DD500" t="s">
        <v>3</v>
      </c>
      <c r="DE500" t="s">
        <v>3</v>
      </c>
      <c r="DF500" t="s">
        <v>3</v>
      </c>
      <c r="DG500" t="s">
        <v>3</v>
      </c>
      <c r="DH500" t="s">
        <v>3</v>
      </c>
      <c r="DI500" t="s">
        <v>3</v>
      </c>
      <c r="DJ500" t="s">
        <v>3</v>
      </c>
      <c r="DK500" t="s">
        <v>3</v>
      </c>
      <c r="DL500" t="s">
        <v>3</v>
      </c>
      <c r="DM500" t="s">
        <v>3</v>
      </c>
      <c r="DN500">
        <v>0</v>
      </c>
      <c r="DO500">
        <v>0</v>
      </c>
      <c r="DP500">
        <v>1</v>
      </c>
      <c r="DQ500">
        <v>1</v>
      </c>
      <c r="DU500">
        <v>16987630</v>
      </c>
      <c r="DV500" t="s">
        <v>19</v>
      </c>
      <c r="DW500" t="s">
        <v>19</v>
      </c>
      <c r="DX500">
        <v>1</v>
      </c>
      <c r="DZ500" t="s">
        <v>3</v>
      </c>
      <c r="EA500" t="s">
        <v>3</v>
      </c>
      <c r="EB500" t="s">
        <v>3</v>
      </c>
      <c r="EC500" t="s">
        <v>3</v>
      </c>
      <c r="EE500">
        <v>1441815344</v>
      </c>
      <c r="EF500">
        <v>1</v>
      </c>
      <c r="EG500" t="s">
        <v>21</v>
      </c>
      <c r="EH500">
        <v>0</v>
      </c>
      <c r="EI500" t="s">
        <v>3</v>
      </c>
      <c r="EJ500">
        <v>4</v>
      </c>
      <c r="EK500">
        <v>0</v>
      </c>
      <c r="EL500" t="s">
        <v>22</v>
      </c>
      <c r="EM500" t="s">
        <v>23</v>
      </c>
      <c r="EO500" t="s">
        <v>3</v>
      </c>
      <c r="EQ500">
        <v>0</v>
      </c>
      <c r="ER500">
        <v>9390.7999999999993</v>
      </c>
      <c r="ES500">
        <v>128.44999999999999</v>
      </c>
      <c r="ET500">
        <v>0</v>
      </c>
      <c r="EU500">
        <v>0</v>
      </c>
      <c r="EV500">
        <v>9262.35</v>
      </c>
      <c r="EW500">
        <v>15</v>
      </c>
      <c r="EX500">
        <v>0</v>
      </c>
      <c r="EY500">
        <v>0</v>
      </c>
      <c r="FQ500">
        <v>0</v>
      </c>
      <c r="FR500">
        <f t="shared" si="435"/>
        <v>0</v>
      </c>
      <c r="FS500">
        <v>0</v>
      </c>
      <c r="FX500">
        <v>70</v>
      </c>
      <c r="FY500">
        <v>10</v>
      </c>
      <c r="GA500" t="s">
        <v>3</v>
      </c>
      <c r="GD500">
        <v>0</v>
      </c>
      <c r="GF500">
        <v>921553025</v>
      </c>
      <c r="GG500">
        <v>2</v>
      </c>
      <c r="GH500">
        <v>1</v>
      </c>
      <c r="GI500">
        <v>-2</v>
      </c>
      <c r="GJ500">
        <v>0</v>
      </c>
      <c r="GK500">
        <f>ROUND(R500*(R12)/100,2)</f>
        <v>0</v>
      </c>
      <c r="GL500">
        <f t="shared" si="436"/>
        <v>0</v>
      </c>
      <c r="GM500">
        <f t="shared" si="437"/>
        <v>16800.689999999999</v>
      </c>
      <c r="GN500">
        <f t="shared" si="438"/>
        <v>0</v>
      </c>
      <c r="GO500">
        <f t="shared" si="439"/>
        <v>0</v>
      </c>
      <c r="GP500">
        <f t="shared" si="440"/>
        <v>16800.689999999999</v>
      </c>
      <c r="GR500">
        <v>0</v>
      </c>
      <c r="GS500">
        <v>3</v>
      </c>
      <c r="GT500">
        <v>0</v>
      </c>
      <c r="GU500" t="s">
        <v>3</v>
      </c>
      <c r="GV500">
        <f t="shared" si="441"/>
        <v>0</v>
      </c>
      <c r="GW500">
        <v>1</v>
      </c>
      <c r="GX500">
        <f t="shared" si="442"/>
        <v>0</v>
      </c>
      <c r="HA500">
        <v>0</v>
      </c>
      <c r="HB500">
        <v>0</v>
      </c>
      <c r="HC500">
        <f t="shared" si="443"/>
        <v>0</v>
      </c>
      <c r="HE500" t="s">
        <v>3</v>
      </c>
      <c r="HF500" t="s">
        <v>3</v>
      </c>
      <c r="HM500" t="s">
        <v>3</v>
      </c>
      <c r="HN500" t="s">
        <v>3</v>
      </c>
      <c r="HO500" t="s">
        <v>3</v>
      </c>
      <c r="HP500" t="s">
        <v>3</v>
      </c>
      <c r="HQ500" t="s">
        <v>3</v>
      </c>
      <c r="IK500">
        <v>0</v>
      </c>
    </row>
    <row r="501" spans="1:245" x14ac:dyDescent="0.2">
      <c r="A501">
        <v>17</v>
      </c>
      <c r="B501">
        <v>1</v>
      </c>
      <c r="C501">
        <f>ROW(SmtRes!A372)</f>
        <v>372</v>
      </c>
      <c r="D501">
        <f>ROW(EtalonRes!A611)</f>
        <v>611</v>
      </c>
      <c r="E501" t="s">
        <v>3</v>
      </c>
      <c r="F501" t="s">
        <v>455</v>
      </c>
      <c r="G501" t="s">
        <v>456</v>
      </c>
      <c r="H501" t="s">
        <v>19</v>
      </c>
      <c r="I501">
        <v>1</v>
      </c>
      <c r="J501">
        <v>0</v>
      </c>
      <c r="K501">
        <v>1</v>
      </c>
      <c r="O501">
        <f t="shared" si="411"/>
        <v>928.44</v>
      </c>
      <c r="P501">
        <f t="shared" si="412"/>
        <v>2.2200000000000002</v>
      </c>
      <c r="Q501">
        <f t="shared" si="413"/>
        <v>0</v>
      </c>
      <c r="R501">
        <f t="shared" si="414"/>
        <v>0</v>
      </c>
      <c r="S501">
        <f t="shared" si="415"/>
        <v>926.22</v>
      </c>
      <c r="T501">
        <f t="shared" si="416"/>
        <v>0</v>
      </c>
      <c r="U501">
        <f t="shared" si="417"/>
        <v>1.5</v>
      </c>
      <c r="V501">
        <f t="shared" si="418"/>
        <v>0</v>
      </c>
      <c r="W501">
        <f t="shared" si="419"/>
        <v>0</v>
      </c>
      <c r="X501">
        <f t="shared" si="420"/>
        <v>648.35</v>
      </c>
      <c r="Y501">
        <f t="shared" si="421"/>
        <v>92.62</v>
      </c>
      <c r="AA501">
        <v>-1</v>
      </c>
      <c r="AB501">
        <f t="shared" si="422"/>
        <v>928.44</v>
      </c>
      <c r="AC501">
        <f>ROUND(((ES501*3)),6)</f>
        <v>2.2200000000000002</v>
      </c>
      <c r="AD501">
        <f>ROUND(((((ET501*3))-((EU501*3)))+AE501),6)</f>
        <v>0</v>
      </c>
      <c r="AE501">
        <f>ROUND(((EU501*3)),6)</f>
        <v>0</v>
      </c>
      <c r="AF501">
        <f>ROUND(((EV501*3)),6)</f>
        <v>926.22</v>
      </c>
      <c r="AG501">
        <f t="shared" si="423"/>
        <v>0</v>
      </c>
      <c r="AH501">
        <f>((EW501*3))</f>
        <v>1.5</v>
      </c>
      <c r="AI501">
        <f>((EX501*3))</f>
        <v>0</v>
      </c>
      <c r="AJ501">
        <f t="shared" si="424"/>
        <v>0</v>
      </c>
      <c r="AK501">
        <v>309.48</v>
      </c>
      <c r="AL501">
        <v>0.74</v>
      </c>
      <c r="AM501">
        <v>0</v>
      </c>
      <c r="AN501">
        <v>0</v>
      </c>
      <c r="AO501">
        <v>308.74</v>
      </c>
      <c r="AP501">
        <v>0</v>
      </c>
      <c r="AQ501">
        <v>0.5</v>
      </c>
      <c r="AR501">
        <v>0</v>
      </c>
      <c r="AS501">
        <v>0</v>
      </c>
      <c r="AT501">
        <v>70</v>
      </c>
      <c r="AU501">
        <v>10</v>
      </c>
      <c r="AV501">
        <v>1</v>
      </c>
      <c r="AW501">
        <v>1</v>
      </c>
      <c r="AZ501">
        <v>1</v>
      </c>
      <c r="BA501">
        <v>1</v>
      </c>
      <c r="BB501">
        <v>1</v>
      </c>
      <c r="BC501">
        <v>1</v>
      </c>
      <c r="BD501" t="s">
        <v>3</v>
      </c>
      <c r="BE501" t="s">
        <v>3</v>
      </c>
      <c r="BF501" t="s">
        <v>3</v>
      </c>
      <c r="BG501" t="s">
        <v>3</v>
      </c>
      <c r="BH501">
        <v>0</v>
      </c>
      <c r="BI501">
        <v>4</v>
      </c>
      <c r="BJ501" t="s">
        <v>457</v>
      </c>
      <c r="BM501">
        <v>0</v>
      </c>
      <c r="BN501">
        <v>0</v>
      </c>
      <c r="BO501" t="s">
        <v>3</v>
      </c>
      <c r="BP501">
        <v>0</v>
      </c>
      <c r="BQ501">
        <v>1</v>
      </c>
      <c r="BR501">
        <v>0</v>
      </c>
      <c r="BS501">
        <v>1</v>
      </c>
      <c r="BT501">
        <v>1</v>
      </c>
      <c r="BU501">
        <v>1</v>
      </c>
      <c r="BV501">
        <v>1</v>
      </c>
      <c r="BW501">
        <v>1</v>
      </c>
      <c r="BX501">
        <v>1</v>
      </c>
      <c r="BY501" t="s">
        <v>3</v>
      </c>
      <c r="BZ501">
        <v>70</v>
      </c>
      <c r="CA501">
        <v>10</v>
      </c>
      <c r="CB501" t="s">
        <v>3</v>
      </c>
      <c r="CE501">
        <v>0</v>
      </c>
      <c r="CF501">
        <v>0</v>
      </c>
      <c r="CG501">
        <v>0</v>
      </c>
      <c r="CM501">
        <v>0</v>
      </c>
      <c r="CN501" t="s">
        <v>3</v>
      </c>
      <c r="CO501">
        <v>0</v>
      </c>
      <c r="CP501">
        <f t="shared" si="425"/>
        <v>928.44</v>
      </c>
      <c r="CQ501">
        <f t="shared" si="426"/>
        <v>2.2200000000000002</v>
      </c>
      <c r="CR501">
        <f>(((((ET501*3))*BB501-((EU501*3))*BS501)+AE501*BS501)*AV501)</f>
        <v>0</v>
      </c>
      <c r="CS501">
        <f t="shared" si="427"/>
        <v>0</v>
      </c>
      <c r="CT501">
        <f t="shared" si="428"/>
        <v>926.22</v>
      </c>
      <c r="CU501">
        <f t="shared" si="429"/>
        <v>0</v>
      </c>
      <c r="CV501">
        <f t="shared" si="430"/>
        <v>1.5</v>
      </c>
      <c r="CW501">
        <f t="shared" si="431"/>
        <v>0</v>
      </c>
      <c r="CX501">
        <f t="shared" si="432"/>
        <v>0</v>
      </c>
      <c r="CY501">
        <f t="shared" si="433"/>
        <v>648.35400000000004</v>
      </c>
      <c r="CZ501">
        <f t="shared" si="434"/>
        <v>92.622000000000014</v>
      </c>
      <c r="DC501" t="s">
        <v>3</v>
      </c>
      <c r="DD501" t="s">
        <v>449</v>
      </c>
      <c r="DE501" t="s">
        <v>449</v>
      </c>
      <c r="DF501" t="s">
        <v>449</v>
      </c>
      <c r="DG501" t="s">
        <v>449</v>
      </c>
      <c r="DH501" t="s">
        <v>3</v>
      </c>
      <c r="DI501" t="s">
        <v>449</v>
      </c>
      <c r="DJ501" t="s">
        <v>449</v>
      </c>
      <c r="DK501" t="s">
        <v>3</v>
      </c>
      <c r="DL501" t="s">
        <v>3</v>
      </c>
      <c r="DM501" t="s">
        <v>3</v>
      </c>
      <c r="DN501">
        <v>0</v>
      </c>
      <c r="DO501">
        <v>0</v>
      </c>
      <c r="DP501">
        <v>1</v>
      </c>
      <c r="DQ501">
        <v>1</v>
      </c>
      <c r="DU501">
        <v>16987630</v>
      </c>
      <c r="DV501" t="s">
        <v>19</v>
      </c>
      <c r="DW501" t="s">
        <v>19</v>
      </c>
      <c r="DX501">
        <v>1</v>
      </c>
      <c r="DZ501" t="s">
        <v>3</v>
      </c>
      <c r="EA501" t="s">
        <v>3</v>
      </c>
      <c r="EB501" t="s">
        <v>3</v>
      </c>
      <c r="EC501" t="s">
        <v>3</v>
      </c>
      <c r="EE501">
        <v>1441815344</v>
      </c>
      <c r="EF501">
        <v>1</v>
      </c>
      <c r="EG501" t="s">
        <v>21</v>
      </c>
      <c r="EH501">
        <v>0</v>
      </c>
      <c r="EI501" t="s">
        <v>3</v>
      </c>
      <c r="EJ501">
        <v>4</v>
      </c>
      <c r="EK501">
        <v>0</v>
      </c>
      <c r="EL501" t="s">
        <v>22</v>
      </c>
      <c r="EM501" t="s">
        <v>23</v>
      </c>
      <c r="EO501" t="s">
        <v>3</v>
      </c>
      <c r="EQ501">
        <v>1024</v>
      </c>
      <c r="ER501">
        <v>309.48</v>
      </c>
      <c r="ES501">
        <v>0.74</v>
      </c>
      <c r="ET501">
        <v>0</v>
      </c>
      <c r="EU501">
        <v>0</v>
      </c>
      <c r="EV501">
        <v>308.74</v>
      </c>
      <c r="EW501">
        <v>0.5</v>
      </c>
      <c r="EX501">
        <v>0</v>
      </c>
      <c r="EY501">
        <v>0</v>
      </c>
      <c r="FQ501">
        <v>0</v>
      </c>
      <c r="FR501">
        <f t="shared" si="435"/>
        <v>0</v>
      </c>
      <c r="FS501">
        <v>0</v>
      </c>
      <c r="FX501">
        <v>70</v>
      </c>
      <c r="FY501">
        <v>10</v>
      </c>
      <c r="GA501" t="s">
        <v>3</v>
      </c>
      <c r="GD501">
        <v>0</v>
      </c>
      <c r="GF501">
        <v>1822339433</v>
      </c>
      <c r="GG501">
        <v>2</v>
      </c>
      <c r="GH501">
        <v>1</v>
      </c>
      <c r="GI501">
        <v>-2</v>
      </c>
      <c r="GJ501">
        <v>0</v>
      </c>
      <c r="GK501">
        <f>ROUND(R501*(R12)/100,2)</f>
        <v>0</v>
      </c>
      <c r="GL501">
        <f t="shared" si="436"/>
        <v>0</v>
      </c>
      <c r="GM501">
        <f t="shared" si="437"/>
        <v>1669.41</v>
      </c>
      <c r="GN501">
        <f t="shared" si="438"/>
        <v>0</v>
      </c>
      <c r="GO501">
        <f t="shared" si="439"/>
        <v>0</v>
      </c>
      <c r="GP501">
        <f t="shared" si="440"/>
        <v>1669.41</v>
      </c>
      <c r="GR501">
        <v>0</v>
      </c>
      <c r="GS501">
        <v>3</v>
      </c>
      <c r="GT501">
        <v>0</v>
      </c>
      <c r="GU501" t="s">
        <v>3</v>
      </c>
      <c r="GV501">
        <f t="shared" si="441"/>
        <v>0</v>
      </c>
      <c r="GW501">
        <v>1</v>
      </c>
      <c r="GX501">
        <f t="shared" si="442"/>
        <v>0</v>
      </c>
      <c r="HA501">
        <v>0</v>
      </c>
      <c r="HB501">
        <v>0</v>
      </c>
      <c r="HC501">
        <f t="shared" si="443"/>
        <v>0</v>
      </c>
      <c r="HE501" t="s">
        <v>3</v>
      </c>
      <c r="HF501" t="s">
        <v>3</v>
      </c>
      <c r="HM501" t="s">
        <v>3</v>
      </c>
      <c r="HN501" t="s">
        <v>3</v>
      </c>
      <c r="HO501" t="s">
        <v>3</v>
      </c>
      <c r="HP501" t="s">
        <v>3</v>
      </c>
      <c r="HQ501" t="s">
        <v>3</v>
      </c>
      <c r="IK501">
        <v>0</v>
      </c>
    </row>
    <row r="502" spans="1:245" x14ac:dyDescent="0.2">
      <c r="A502">
        <v>17</v>
      </c>
      <c r="B502">
        <v>1</v>
      </c>
      <c r="C502">
        <f>ROW(SmtRes!A377)</f>
        <v>377</v>
      </c>
      <c r="D502">
        <f>ROW(EtalonRes!A616)</f>
        <v>616</v>
      </c>
      <c r="E502" t="s">
        <v>458</v>
      </c>
      <c r="F502" t="s">
        <v>459</v>
      </c>
      <c r="G502" t="s">
        <v>460</v>
      </c>
      <c r="H502" t="s">
        <v>19</v>
      </c>
      <c r="I502">
        <v>1</v>
      </c>
      <c r="J502">
        <v>0</v>
      </c>
      <c r="K502">
        <v>1</v>
      </c>
      <c r="O502">
        <f t="shared" si="411"/>
        <v>7512.64</v>
      </c>
      <c r="P502">
        <f t="shared" si="412"/>
        <v>102.76</v>
      </c>
      <c r="Q502">
        <f t="shared" si="413"/>
        <v>0</v>
      </c>
      <c r="R502">
        <f t="shared" si="414"/>
        <v>0</v>
      </c>
      <c r="S502">
        <f t="shared" si="415"/>
        <v>7409.88</v>
      </c>
      <c r="T502">
        <f t="shared" si="416"/>
        <v>0</v>
      </c>
      <c r="U502">
        <f t="shared" si="417"/>
        <v>12</v>
      </c>
      <c r="V502">
        <f t="shared" si="418"/>
        <v>0</v>
      </c>
      <c r="W502">
        <f t="shared" si="419"/>
        <v>0</v>
      </c>
      <c r="X502">
        <f t="shared" si="420"/>
        <v>5186.92</v>
      </c>
      <c r="Y502">
        <f t="shared" si="421"/>
        <v>740.99</v>
      </c>
      <c r="AA502">
        <v>1473070128</v>
      </c>
      <c r="AB502">
        <f t="shared" si="422"/>
        <v>7512.64</v>
      </c>
      <c r="AC502">
        <f>ROUND((ES502),6)</f>
        <v>102.76</v>
      </c>
      <c r="AD502">
        <f>ROUND((((ET502)-(EU502))+AE502),6)</f>
        <v>0</v>
      </c>
      <c r="AE502">
        <f>ROUND((EU502),6)</f>
        <v>0</v>
      </c>
      <c r="AF502">
        <f>ROUND((EV502),6)</f>
        <v>7409.88</v>
      </c>
      <c r="AG502">
        <f t="shared" si="423"/>
        <v>0</v>
      </c>
      <c r="AH502">
        <f>(EW502)</f>
        <v>12</v>
      </c>
      <c r="AI502">
        <f>(EX502)</f>
        <v>0</v>
      </c>
      <c r="AJ502">
        <f t="shared" si="424"/>
        <v>0</v>
      </c>
      <c r="AK502">
        <v>7512.64</v>
      </c>
      <c r="AL502">
        <v>102.76</v>
      </c>
      <c r="AM502">
        <v>0</v>
      </c>
      <c r="AN502">
        <v>0</v>
      </c>
      <c r="AO502">
        <v>7409.88</v>
      </c>
      <c r="AP502">
        <v>0</v>
      </c>
      <c r="AQ502">
        <v>12</v>
      </c>
      <c r="AR502">
        <v>0</v>
      </c>
      <c r="AS502">
        <v>0</v>
      </c>
      <c r="AT502">
        <v>70</v>
      </c>
      <c r="AU502">
        <v>10</v>
      </c>
      <c r="AV502">
        <v>1</v>
      </c>
      <c r="AW502">
        <v>1</v>
      </c>
      <c r="AZ502">
        <v>1</v>
      </c>
      <c r="BA502">
        <v>1</v>
      </c>
      <c r="BB502">
        <v>1</v>
      </c>
      <c r="BC502">
        <v>1</v>
      </c>
      <c r="BD502" t="s">
        <v>3</v>
      </c>
      <c r="BE502" t="s">
        <v>3</v>
      </c>
      <c r="BF502" t="s">
        <v>3</v>
      </c>
      <c r="BG502" t="s">
        <v>3</v>
      </c>
      <c r="BH502">
        <v>0</v>
      </c>
      <c r="BI502">
        <v>4</v>
      </c>
      <c r="BJ502" t="s">
        <v>461</v>
      </c>
      <c r="BM502">
        <v>0</v>
      </c>
      <c r="BN502">
        <v>0</v>
      </c>
      <c r="BO502" t="s">
        <v>3</v>
      </c>
      <c r="BP502">
        <v>0</v>
      </c>
      <c r="BQ502">
        <v>1</v>
      </c>
      <c r="BR502">
        <v>0</v>
      </c>
      <c r="BS502">
        <v>1</v>
      </c>
      <c r="BT502">
        <v>1</v>
      </c>
      <c r="BU502">
        <v>1</v>
      </c>
      <c r="BV502">
        <v>1</v>
      </c>
      <c r="BW502">
        <v>1</v>
      </c>
      <c r="BX502">
        <v>1</v>
      </c>
      <c r="BY502" t="s">
        <v>3</v>
      </c>
      <c r="BZ502">
        <v>70</v>
      </c>
      <c r="CA502">
        <v>10</v>
      </c>
      <c r="CB502" t="s">
        <v>3</v>
      </c>
      <c r="CE502">
        <v>0</v>
      </c>
      <c r="CF502">
        <v>0</v>
      </c>
      <c r="CG502">
        <v>0</v>
      </c>
      <c r="CM502">
        <v>0</v>
      </c>
      <c r="CN502" t="s">
        <v>3</v>
      </c>
      <c r="CO502">
        <v>0</v>
      </c>
      <c r="CP502">
        <f t="shared" si="425"/>
        <v>7512.64</v>
      </c>
      <c r="CQ502">
        <f t="shared" si="426"/>
        <v>102.76</v>
      </c>
      <c r="CR502">
        <f>((((ET502)*BB502-(EU502)*BS502)+AE502*BS502)*AV502)</f>
        <v>0</v>
      </c>
      <c r="CS502">
        <f t="shared" si="427"/>
        <v>0</v>
      </c>
      <c r="CT502">
        <f t="shared" si="428"/>
        <v>7409.88</v>
      </c>
      <c r="CU502">
        <f t="shared" si="429"/>
        <v>0</v>
      </c>
      <c r="CV502">
        <f t="shared" si="430"/>
        <v>12</v>
      </c>
      <c r="CW502">
        <f t="shared" si="431"/>
        <v>0</v>
      </c>
      <c r="CX502">
        <f t="shared" si="432"/>
        <v>0</v>
      </c>
      <c r="CY502">
        <f t="shared" si="433"/>
        <v>5186.9160000000002</v>
      </c>
      <c r="CZ502">
        <f t="shared" si="434"/>
        <v>740.98800000000006</v>
      </c>
      <c r="DC502" t="s">
        <v>3</v>
      </c>
      <c r="DD502" t="s">
        <v>3</v>
      </c>
      <c r="DE502" t="s">
        <v>3</v>
      </c>
      <c r="DF502" t="s">
        <v>3</v>
      </c>
      <c r="DG502" t="s">
        <v>3</v>
      </c>
      <c r="DH502" t="s">
        <v>3</v>
      </c>
      <c r="DI502" t="s">
        <v>3</v>
      </c>
      <c r="DJ502" t="s">
        <v>3</v>
      </c>
      <c r="DK502" t="s">
        <v>3</v>
      </c>
      <c r="DL502" t="s">
        <v>3</v>
      </c>
      <c r="DM502" t="s">
        <v>3</v>
      </c>
      <c r="DN502">
        <v>0</v>
      </c>
      <c r="DO502">
        <v>0</v>
      </c>
      <c r="DP502">
        <v>1</v>
      </c>
      <c r="DQ502">
        <v>1</v>
      </c>
      <c r="DU502">
        <v>16987630</v>
      </c>
      <c r="DV502" t="s">
        <v>19</v>
      </c>
      <c r="DW502" t="s">
        <v>19</v>
      </c>
      <c r="DX502">
        <v>1</v>
      </c>
      <c r="DZ502" t="s">
        <v>3</v>
      </c>
      <c r="EA502" t="s">
        <v>3</v>
      </c>
      <c r="EB502" t="s">
        <v>3</v>
      </c>
      <c r="EC502" t="s">
        <v>3</v>
      </c>
      <c r="EE502">
        <v>1441815344</v>
      </c>
      <c r="EF502">
        <v>1</v>
      </c>
      <c r="EG502" t="s">
        <v>21</v>
      </c>
      <c r="EH502">
        <v>0</v>
      </c>
      <c r="EI502" t="s">
        <v>3</v>
      </c>
      <c r="EJ502">
        <v>4</v>
      </c>
      <c r="EK502">
        <v>0</v>
      </c>
      <c r="EL502" t="s">
        <v>22</v>
      </c>
      <c r="EM502" t="s">
        <v>23</v>
      </c>
      <c r="EO502" t="s">
        <v>3</v>
      </c>
      <c r="EQ502">
        <v>0</v>
      </c>
      <c r="ER502">
        <v>7512.64</v>
      </c>
      <c r="ES502">
        <v>102.76</v>
      </c>
      <c r="ET502">
        <v>0</v>
      </c>
      <c r="EU502">
        <v>0</v>
      </c>
      <c r="EV502">
        <v>7409.88</v>
      </c>
      <c r="EW502">
        <v>12</v>
      </c>
      <c r="EX502">
        <v>0</v>
      </c>
      <c r="EY502">
        <v>0</v>
      </c>
      <c r="FQ502">
        <v>0</v>
      </c>
      <c r="FR502">
        <f t="shared" si="435"/>
        <v>0</v>
      </c>
      <c r="FS502">
        <v>0</v>
      </c>
      <c r="FX502">
        <v>70</v>
      </c>
      <c r="FY502">
        <v>10</v>
      </c>
      <c r="GA502" t="s">
        <v>3</v>
      </c>
      <c r="GD502">
        <v>0</v>
      </c>
      <c r="GF502">
        <v>-1703927579</v>
      </c>
      <c r="GG502">
        <v>2</v>
      </c>
      <c r="GH502">
        <v>1</v>
      </c>
      <c r="GI502">
        <v>-2</v>
      </c>
      <c r="GJ502">
        <v>0</v>
      </c>
      <c r="GK502">
        <f>ROUND(R502*(R12)/100,2)</f>
        <v>0</v>
      </c>
      <c r="GL502">
        <f t="shared" si="436"/>
        <v>0</v>
      </c>
      <c r="GM502">
        <f t="shared" si="437"/>
        <v>13440.55</v>
      </c>
      <c r="GN502">
        <f t="shared" si="438"/>
        <v>0</v>
      </c>
      <c r="GO502">
        <f t="shared" si="439"/>
        <v>0</v>
      </c>
      <c r="GP502">
        <f t="shared" si="440"/>
        <v>13440.55</v>
      </c>
      <c r="GR502">
        <v>0</v>
      </c>
      <c r="GS502">
        <v>3</v>
      </c>
      <c r="GT502">
        <v>0</v>
      </c>
      <c r="GU502" t="s">
        <v>3</v>
      </c>
      <c r="GV502">
        <f t="shared" si="441"/>
        <v>0</v>
      </c>
      <c r="GW502">
        <v>1</v>
      </c>
      <c r="GX502">
        <f t="shared" si="442"/>
        <v>0</v>
      </c>
      <c r="HA502">
        <v>0</v>
      </c>
      <c r="HB502">
        <v>0</v>
      </c>
      <c r="HC502">
        <f t="shared" si="443"/>
        <v>0</v>
      </c>
      <c r="HE502" t="s">
        <v>3</v>
      </c>
      <c r="HF502" t="s">
        <v>3</v>
      </c>
      <c r="HM502" t="s">
        <v>3</v>
      </c>
      <c r="HN502" t="s">
        <v>3</v>
      </c>
      <c r="HO502" t="s">
        <v>3</v>
      </c>
      <c r="HP502" t="s">
        <v>3</v>
      </c>
      <c r="HQ502" t="s">
        <v>3</v>
      </c>
      <c r="IK502">
        <v>0</v>
      </c>
    </row>
    <row r="503" spans="1:245" x14ac:dyDescent="0.2">
      <c r="A503">
        <v>17</v>
      </c>
      <c r="B503">
        <v>1</v>
      </c>
      <c r="C503">
        <f>ROW(SmtRes!A379)</f>
        <v>379</v>
      </c>
      <c r="D503">
        <f>ROW(EtalonRes!A618)</f>
        <v>618</v>
      </c>
      <c r="E503" t="s">
        <v>3</v>
      </c>
      <c r="F503" t="s">
        <v>462</v>
      </c>
      <c r="G503" t="s">
        <v>463</v>
      </c>
      <c r="H503" t="s">
        <v>19</v>
      </c>
      <c r="I503">
        <v>1</v>
      </c>
      <c r="J503">
        <v>0</v>
      </c>
      <c r="K503">
        <v>1</v>
      </c>
      <c r="O503">
        <f t="shared" si="411"/>
        <v>743.22</v>
      </c>
      <c r="P503">
        <f t="shared" si="412"/>
        <v>2.2200000000000002</v>
      </c>
      <c r="Q503">
        <f t="shared" si="413"/>
        <v>0</v>
      </c>
      <c r="R503">
        <f t="shared" si="414"/>
        <v>0</v>
      </c>
      <c r="S503">
        <f t="shared" si="415"/>
        <v>741</v>
      </c>
      <c r="T503">
        <f t="shared" si="416"/>
        <v>0</v>
      </c>
      <c r="U503">
        <f t="shared" si="417"/>
        <v>1.2000000000000002</v>
      </c>
      <c r="V503">
        <f t="shared" si="418"/>
        <v>0</v>
      </c>
      <c r="W503">
        <f t="shared" si="419"/>
        <v>0</v>
      </c>
      <c r="X503">
        <f t="shared" si="420"/>
        <v>518.70000000000005</v>
      </c>
      <c r="Y503">
        <f t="shared" si="421"/>
        <v>74.099999999999994</v>
      </c>
      <c r="AA503">
        <v>-1</v>
      </c>
      <c r="AB503">
        <f t="shared" si="422"/>
        <v>743.22</v>
      </c>
      <c r="AC503">
        <f>ROUND(((ES503*3)),6)</f>
        <v>2.2200000000000002</v>
      </c>
      <c r="AD503">
        <f>ROUND(((((ET503*3))-((EU503*3)))+AE503),6)</f>
        <v>0</v>
      </c>
      <c r="AE503">
        <f>ROUND(((EU503*3)),6)</f>
        <v>0</v>
      </c>
      <c r="AF503">
        <f>ROUND(((EV503*3)),6)</f>
        <v>741</v>
      </c>
      <c r="AG503">
        <f t="shared" si="423"/>
        <v>0</v>
      </c>
      <c r="AH503">
        <f>((EW503*3))</f>
        <v>1.2000000000000002</v>
      </c>
      <c r="AI503">
        <f>((EX503*3))</f>
        <v>0</v>
      </c>
      <c r="AJ503">
        <f t="shared" si="424"/>
        <v>0</v>
      </c>
      <c r="AK503">
        <v>247.74</v>
      </c>
      <c r="AL503">
        <v>0.74</v>
      </c>
      <c r="AM503">
        <v>0</v>
      </c>
      <c r="AN503">
        <v>0</v>
      </c>
      <c r="AO503">
        <v>247</v>
      </c>
      <c r="AP503">
        <v>0</v>
      </c>
      <c r="AQ503">
        <v>0.4</v>
      </c>
      <c r="AR503">
        <v>0</v>
      </c>
      <c r="AS503">
        <v>0</v>
      </c>
      <c r="AT503">
        <v>70</v>
      </c>
      <c r="AU503">
        <v>10</v>
      </c>
      <c r="AV503">
        <v>1</v>
      </c>
      <c r="AW503">
        <v>1</v>
      </c>
      <c r="AZ503">
        <v>1</v>
      </c>
      <c r="BA503">
        <v>1</v>
      </c>
      <c r="BB503">
        <v>1</v>
      </c>
      <c r="BC503">
        <v>1</v>
      </c>
      <c r="BD503" t="s">
        <v>3</v>
      </c>
      <c r="BE503" t="s">
        <v>3</v>
      </c>
      <c r="BF503" t="s">
        <v>3</v>
      </c>
      <c r="BG503" t="s">
        <v>3</v>
      </c>
      <c r="BH503">
        <v>0</v>
      </c>
      <c r="BI503">
        <v>4</v>
      </c>
      <c r="BJ503" t="s">
        <v>464</v>
      </c>
      <c r="BM503">
        <v>0</v>
      </c>
      <c r="BN503">
        <v>0</v>
      </c>
      <c r="BO503" t="s">
        <v>3</v>
      </c>
      <c r="BP503">
        <v>0</v>
      </c>
      <c r="BQ503">
        <v>1</v>
      </c>
      <c r="BR503">
        <v>0</v>
      </c>
      <c r="BS503">
        <v>1</v>
      </c>
      <c r="BT503">
        <v>1</v>
      </c>
      <c r="BU503">
        <v>1</v>
      </c>
      <c r="BV503">
        <v>1</v>
      </c>
      <c r="BW503">
        <v>1</v>
      </c>
      <c r="BX503">
        <v>1</v>
      </c>
      <c r="BY503" t="s">
        <v>3</v>
      </c>
      <c r="BZ503">
        <v>70</v>
      </c>
      <c r="CA503">
        <v>10</v>
      </c>
      <c r="CB503" t="s">
        <v>3</v>
      </c>
      <c r="CE503">
        <v>0</v>
      </c>
      <c r="CF503">
        <v>0</v>
      </c>
      <c r="CG503">
        <v>0</v>
      </c>
      <c r="CM503">
        <v>0</v>
      </c>
      <c r="CN503" t="s">
        <v>3</v>
      </c>
      <c r="CO503">
        <v>0</v>
      </c>
      <c r="CP503">
        <f t="shared" si="425"/>
        <v>743.22</v>
      </c>
      <c r="CQ503">
        <f t="shared" si="426"/>
        <v>2.2200000000000002</v>
      </c>
      <c r="CR503">
        <f>(((((ET503*3))*BB503-((EU503*3))*BS503)+AE503*BS503)*AV503)</f>
        <v>0</v>
      </c>
      <c r="CS503">
        <f t="shared" si="427"/>
        <v>0</v>
      </c>
      <c r="CT503">
        <f t="shared" si="428"/>
        <v>741</v>
      </c>
      <c r="CU503">
        <f t="shared" si="429"/>
        <v>0</v>
      </c>
      <c r="CV503">
        <f t="shared" si="430"/>
        <v>1.2000000000000002</v>
      </c>
      <c r="CW503">
        <f t="shared" si="431"/>
        <v>0</v>
      </c>
      <c r="CX503">
        <f t="shared" si="432"/>
        <v>0</v>
      </c>
      <c r="CY503">
        <f t="shared" si="433"/>
        <v>518.70000000000005</v>
      </c>
      <c r="CZ503">
        <f t="shared" si="434"/>
        <v>74.099999999999994</v>
      </c>
      <c r="DC503" t="s">
        <v>3</v>
      </c>
      <c r="DD503" t="s">
        <v>449</v>
      </c>
      <c r="DE503" t="s">
        <v>449</v>
      </c>
      <c r="DF503" t="s">
        <v>449</v>
      </c>
      <c r="DG503" t="s">
        <v>449</v>
      </c>
      <c r="DH503" t="s">
        <v>3</v>
      </c>
      <c r="DI503" t="s">
        <v>449</v>
      </c>
      <c r="DJ503" t="s">
        <v>449</v>
      </c>
      <c r="DK503" t="s">
        <v>3</v>
      </c>
      <c r="DL503" t="s">
        <v>3</v>
      </c>
      <c r="DM503" t="s">
        <v>3</v>
      </c>
      <c r="DN503">
        <v>0</v>
      </c>
      <c r="DO503">
        <v>0</v>
      </c>
      <c r="DP503">
        <v>1</v>
      </c>
      <c r="DQ503">
        <v>1</v>
      </c>
      <c r="DU503">
        <v>16987630</v>
      </c>
      <c r="DV503" t="s">
        <v>19</v>
      </c>
      <c r="DW503" t="s">
        <v>19</v>
      </c>
      <c r="DX503">
        <v>1</v>
      </c>
      <c r="DZ503" t="s">
        <v>3</v>
      </c>
      <c r="EA503" t="s">
        <v>3</v>
      </c>
      <c r="EB503" t="s">
        <v>3</v>
      </c>
      <c r="EC503" t="s">
        <v>3</v>
      </c>
      <c r="EE503">
        <v>1441815344</v>
      </c>
      <c r="EF503">
        <v>1</v>
      </c>
      <c r="EG503" t="s">
        <v>21</v>
      </c>
      <c r="EH503">
        <v>0</v>
      </c>
      <c r="EI503" t="s">
        <v>3</v>
      </c>
      <c r="EJ503">
        <v>4</v>
      </c>
      <c r="EK503">
        <v>0</v>
      </c>
      <c r="EL503" t="s">
        <v>22</v>
      </c>
      <c r="EM503" t="s">
        <v>23</v>
      </c>
      <c r="EO503" t="s">
        <v>3</v>
      </c>
      <c r="EQ503">
        <v>1024</v>
      </c>
      <c r="ER503">
        <v>247.74</v>
      </c>
      <c r="ES503">
        <v>0.74</v>
      </c>
      <c r="ET503">
        <v>0</v>
      </c>
      <c r="EU503">
        <v>0</v>
      </c>
      <c r="EV503">
        <v>247</v>
      </c>
      <c r="EW503">
        <v>0.4</v>
      </c>
      <c r="EX503">
        <v>0</v>
      </c>
      <c r="EY503">
        <v>0</v>
      </c>
      <c r="FQ503">
        <v>0</v>
      </c>
      <c r="FR503">
        <f t="shared" si="435"/>
        <v>0</v>
      </c>
      <c r="FS503">
        <v>0</v>
      </c>
      <c r="FX503">
        <v>70</v>
      </c>
      <c r="FY503">
        <v>10</v>
      </c>
      <c r="GA503" t="s">
        <v>3</v>
      </c>
      <c r="GD503">
        <v>0</v>
      </c>
      <c r="GF503">
        <v>973532321</v>
      </c>
      <c r="GG503">
        <v>2</v>
      </c>
      <c r="GH503">
        <v>1</v>
      </c>
      <c r="GI503">
        <v>-2</v>
      </c>
      <c r="GJ503">
        <v>0</v>
      </c>
      <c r="GK503">
        <f>ROUND(R503*(R12)/100,2)</f>
        <v>0</v>
      </c>
      <c r="GL503">
        <f t="shared" si="436"/>
        <v>0</v>
      </c>
      <c r="GM503">
        <f t="shared" si="437"/>
        <v>1336.02</v>
      </c>
      <c r="GN503">
        <f t="shared" si="438"/>
        <v>0</v>
      </c>
      <c r="GO503">
        <f t="shared" si="439"/>
        <v>0</v>
      </c>
      <c r="GP503">
        <f t="shared" si="440"/>
        <v>1336.02</v>
      </c>
      <c r="GR503">
        <v>0</v>
      </c>
      <c r="GS503">
        <v>3</v>
      </c>
      <c r="GT503">
        <v>0</v>
      </c>
      <c r="GU503" t="s">
        <v>3</v>
      </c>
      <c r="GV503">
        <f t="shared" si="441"/>
        <v>0</v>
      </c>
      <c r="GW503">
        <v>1</v>
      </c>
      <c r="GX503">
        <f t="shared" si="442"/>
        <v>0</v>
      </c>
      <c r="HA503">
        <v>0</v>
      </c>
      <c r="HB503">
        <v>0</v>
      </c>
      <c r="HC503">
        <f t="shared" si="443"/>
        <v>0</v>
      </c>
      <c r="HE503" t="s">
        <v>3</v>
      </c>
      <c r="HF503" t="s">
        <v>3</v>
      </c>
      <c r="HM503" t="s">
        <v>3</v>
      </c>
      <c r="HN503" t="s">
        <v>3</v>
      </c>
      <c r="HO503" t="s">
        <v>3</v>
      </c>
      <c r="HP503" t="s">
        <v>3</v>
      </c>
      <c r="HQ503" t="s">
        <v>3</v>
      </c>
      <c r="IK503">
        <v>0</v>
      </c>
    </row>
    <row r="504" spans="1:245" x14ac:dyDescent="0.2">
      <c r="A504">
        <v>17</v>
      </c>
      <c r="B504">
        <v>1</v>
      </c>
      <c r="C504">
        <f>ROW(SmtRes!A384)</f>
        <v>384</v>
      </c>
      <c r="D504">
        <f>ROW(EtalonRes!A623)</f>
        <v>623</v>
      </c>
      <c r="E504" t="s">
        <v>465</v>
      </c>
      <c r="F504" t="s">
        <v>459</v>
      </c>
      <c r="G504" t="s">
        <v>466</v>
      </c>
      <c r="H504" t="s">
        <v>19</v>
      </c>
      <c r="I504">
        <v>1</v>
      </c>
      <c r="J504">
        <v>0</v>
      </c>
      <c r="K504">
        <v>1</v>
      </c>
      <c r="O504">
        <f t="shared" si="411"/>
        <v>7512.64</v>
      </c>
      <c r="P504">
        <f t="shared" si="412"/>
        <v>102.76</v>
      </c>
      <c r="Q504">
        <f t="shared" si="413"/>
        <v>0</v>
      </c>
      <c r="R504">
        <f t="shared" si="414"/>
        <v>0</v>
      </c>
      <c r="S504">
        <f t="shared" si="415"/>
        <v>7409.88</v>
      </c>
      <c r="T504">
        <f t="shared" si="416"/>
        <v>0</v>
      </c>
      <c r="U504">
        <f t="shared" si="417"/>
        <v>12</v>
      </c>
      <c r="V504">
        <f t="shared" si="418"/>
        <v>0</v>
      </c>
      <c r="W504">
        <f t="shared" si="419"/>
        <v>0</v>
      </c>
      <c r="X504">
        <f t="shared" si="420"/>
        <v>5186.92</v>
      </c>
      <c r="Y504">
        <f t="shared" si="421"/>
        <v>740.99</v>
      </c>
      <c r="AA504">
        <v>1473070128</v>
      </c>
      <c r="AB504">
        <f t="shared" si="422"/>
        <v>7512.64</v>
      </c>
      <c r="AC504">
        <f>ROUND((ES504),6)</f>
        <v>102.76</v>
      </c>
      <c r="AD504">
        <f>ROUND((((ET504)-(EU504))+AE504),6)</f>
        <v>0</v>
      </c>
      <c r="AE504">
        <f>ROUND((EU504),6)</f>
        <v>0</v>
      </c>
      <c r="AF504">
        <f>ROUND((EV504),6)</f>
        <v>7409.88</v>
      </c>
      <c r="AG504">
        <f t="shared" si="423"/>
        <v>0</v>
      </c>
      <c r="AH504">
        <f>(EW504)</f>
        <v>12</v>
      </c>
      <c r="AI504">
        <f>(EX504)</f>
        <v>0</v>
      </c>
      <c r="AJ504">
        <f t="shared" si="424"/>
        <v>0</v>
      </c>
      <c r="AK504">
        <v>7512.64</v>
      </c>
      <c r="AL504">
        <v>102.76</v>
      </c>
      <c r="AM504">
        <v>0</v>
      </c>
      <c r="AN504">
        <v>0</v>
      </c>
      <c r="AO504">
        <v>7409.88</v>
      </c>
      <c r="AP504">
        <v>0</v>
      </c>
      <c r="AQ504">
        <v>12</v>
      </c>
      <c r="AR504">
        <v>0</v>
      </c>
      <c r="AS504">
        <v>0</v>
      </c>
      <c r="AT504">
        <v>70</v>
      </c>
      <c r="AU504">
        <v>10</v>
      </c>
      <c r="AV504">
        <v>1</v>
      </c>
      <c r="AW504">
        <v>1</v>
      </c>
      <c r="AZ504">
        <v>1</v>
      </c>
      <c r="BA504">
        <v>1</v>
      </c>
      <c r="BB504">
        <v>1</v>
      </c>
      <c r="BC504">
        <v>1</v>
      </c>
      <c r="BD504" t="s">
        <v>3</v>
      </c>
      <c r="BE504" t="s">
        <v>3</v>
      </c>
      <c r="BF504" t="s">
        <v>3</v>
      </c>
      <c r="BG504" t="s">
        <v>3</v>
      </c>
      <c r="BH504">
        <v>0</v>
      </c>
      <c r="BI504">
        <v>4</v>
      </c>
      <c r="BJ504" t="s">
        <v>461</v>
      </c>
      <c r="BM504">
        <v>0</v>
      </c>
      <c r="BN504">
        <v>0</v>
      </c>
      <c r="BO504" t="s">
        <v>3</v>
      </c>
      <c r="BP504">
        <v>0</v>
      </c>
      <c r="BQ504">
        <v>1</v>
      </c>
      <c r="BR504">
        <v>0</v>
      </c>
      <c r="BS504">
        <v>1</v>
      </c>
      <c r="BT504">
        <v>1</v>
      </c>
      <c r="BU504">
        <v>1</v>
      </c>
      <c r="BV504">
        <v>1</v>
      </c>
      <c r="BW504">
        <v>1</v>
      </c>
      <c r="BX504">
        <v>1</v>
      </c>
      <c r="BY504" t="s">
        <v>3</v>
      </c>
      <c r="BZ504">
        <v>70</v>
      </c>
      <c r="CA504">
        <v>10</v>
      </c>
      <c r="CB504" t="s">
        <v>3</v>
      </c>
      <c r="CE504">
        <v>0</v>
      </c>
      <c r="CF504">
        <v>0</v>
      </c>
      <c r="CG504">
        <v>0</v>
      </c>
      <c r="CM504">
        <v>0</v>
      </c>
      <c r="CN504" t="s">
        <v>3</v>
      </c>
      <c r="CO504">
        <v>0</v>
      </c>
      <c r="CP504">
        <f t="shared" si="425"/>
        <v>7512.64</v>
      </c>
      <c r="CQ504">
        <f t="shared" si="426"/>
        <v>102.76</v>
      </c>
      <c r="CR504">
        <f>((((ET504)*BB504-(EU504)*BS504)+AE504*BS504)*AV504)</f>
        <v>0</v>
      </c>
      <c r="CS504">
        <f t="shared" si="427"/>
        <v>0</v>
      </c>
      <c r="CT504">
        <f t="shared" si="428"/>
        <v>7409.88</v>
      </c>
      <c r="CU504">
        <f t="shared" si="429"/>
        <v>0</v>
      </c>
      <c r="CV504">
        <f t="shared" si="430"/>
        <v>12</v>
      </c>
      <c r="CW504">
        <f t="shared" si="431"/>
        <v>0</v>
      </c>
      <c r="CX504">
        <f t="shared" si="432"/>
        <v>0</v>
      </c>
      <c r="CY504">
        <f t="shared" si="433"/>
        <v>5186.9160000000002</v>
      </c>
      <c r="CZ504">
        <f t="shared" si="434"/>
        <v>740.98800000000006</v>
      </c>
      <c r="DC504" t="s">
        <v>3</v>
      </c>
      <c r="DD504" t="s">
        <v>3</v>
      </c>
      <c r="DE504" t="s">
        <v>3</v>
      </c>
      <c r="DF504" t="s">
        <v>3</v>
      </c>
      <c r="DG504" t="s">
        <v>3</v>
      </c>
      <c r="DH504" t="s">
        <v>3</v>
      </c>
      <c r="DI504" t="s">
        <v>3</v>
      </c>
      <c r="DJ504" t="s">
        <v>3</v>
      </c>
      <c r="DK504" t="s">
        <v>3</v>
      </c>
      <c r="DL504" t="s">
        <v>3</v>
      </c>
      <c r="DM504" t="s">
        <v>3</v>
      </c>
      <c r="DN504">
        <v>0</v>
      </c>
      <c r="DO504">
        <v>0</v>
      </c>
      <c r="DP504">
        <v>1</v>
      </c>
      <c r="DQ504">
        <v>1</v>
      </c>
      <c r="DU504">
        <v>16987630</v>
      </c>
      <c r="DV504" t="s">
        <v>19</v>
      </c>
      <c r="DW504" t="s">
        <v>19</v>
      </c>
      <c r="DX504">
        <v>1</v>
      </c>
      <c r="DZ504" t="s">
        <v>3</v>
      </c>
      <c r="EA504" t="s">
        <v>3</v>
      </c>
      <c r="EB504" t="s">
        <v>3</v>
      </c>
      <c r="EC504" t="s">
        <v>3</v>
      </c>
      <c r="EE504">
        <v>1441815344</v>
      </c>
      <c r="EF504">
        <v>1</v>
      </c>
      <c r="EG504" t="s">
        <v>21</v>
      </c>
      <c r="EH504">
        <v>0</v>
      </c>
      <c r="EI504" t="s">
        <v>3</v>
      </c>
      <c r="EJ504">
        <v>4</v>
      </c>
      <c r="EK504">
        <v>0</v>
      </c>
      <c r="EL504" t="s">
        <v>22</v>
      </c>
      <c r="EM504" t="s">
        <v>23</v>
      </c>
      <c r="EO504" t="s">
        <v>3</v>
      </c>
      <c r="EQ504">
        <v>0</v>
      </c>
      <c r="ER504">
        <v>7512.64</v>
      </c>
      <c r="ES504">
        <v>102.76</v>
      </c>
      <c r="ET504">
        <v>0</v>
      </c>
      <c r="EU504">
        <v>0</v>
      </c>
      <c r="EV504">
        <v>7409.88</v>
      </c>
      <c r="EW504">
        <v>12</v>
      </c>
      <c r="EX504">
        <v>0</v>
      </c>
      <c r="EY504">
        <v>0</v>
      </c>
      <c r="FQ504">
        <v>0</v>
      </c>
      <c r="FR504">
        <f t="shared" si="435"/>
        <v>0</v>
      </c>
      <c r="FS504">
        <v>0</v>
      </c>
      <c r="FX504">
        <v>70</v>
      </c>
      <c r="FY504">
        <v>10</v>
      </c>
      <c r="GA504" t="s">
        <v>3</v>
      </c>
      <c r="GD504">
        <v>0</v>
      </c>
      <c r="GF504">
        <v>290404741</v>
      </c>
      <c r="GG504">
        <v>2</v>
      </c>
      <c r="GH504">
        <v>1</v>
      </c>
      <c r="GI504">
        <v>-2</v>
      </c>
      <c r="GJ504">
        <v>0</v>
      </c>
      <c r="GK504">
        <f>ROUND(R504*(R12)/100,2)</f>
        <v>0</v>
      </c>
      <c r="GL504">
        <f t="shared" si="436"/>
        <v>0</v>
      </c>
      <c r="GM504">
        <f t="shared" si="437"/>
        <v>13440.55</v>
      </c>
      <c r="GN504">
        <f t="shared" si="438"/>
        <v>0</v>
      </c>
      <c r="GO504">
        <f t="shared" si="439"/>
        <v>0</v>
      </c>
      <c r="GP504">
        <f t="shared" si="440"/>
        <v>13440.55</v>
      </c>
      <c r="GR504">
        <v>0</v>
      </c>
      <c r="GS504">
        <v>3</v>
      </c>
      <c r="GT504">
        <v>0</v>
      </c>
      <c r="GU504" t="s">
        <v>3</v>
      </c>
      <c r="GV504">
        <f t="shared" si="441"/>
        <v>0</v>
      </c>
      <c r="GW504">
        <v>1</v>
      </c>
      <c r="GX504">
        <f t="shared" si="442"/>
        <v>0</v>
      </c>
      <c r="HA504">
        <v>0</v>
      </c>
      <c r="HB504">
        <v>0</v>
      </c>
      <c r="HC504">
        <f t="shared" si="443"/>
        <v>0</v>
      </c>
      <c r="HE504" t="s">
        <v>3</v>
      </c>
      <c r="HF504" t="s">
        <v>3</v>
      </c>
      <c r="HM504" t="s">
        <v>3</v>
      </c>
      <c r="HN504" t="s">
        <v>3</v>
      </c>
      <c r="HO504" t="s">
        <v>3</v>
      </c>
      <c r="HP504" t="s">
        <v>3</v>
      </c>
      <c r="HQ504" t="s">
        <v>3</v>
      </c>
      <c r="IK504">
        <v>0</v>
      </c>
    </row>
    <row r="505" spans="1:245" x14ac:dyDescent="0.2">
      <c r="A505">
        <v>17</v>
      </c>
      <c r="B505">
        <v>1</v>
      </c>
      <c r="C505">
        <f>ROW(SmtRes!A386)</f>
        <v>386</v>
      </c>
      <c r="D505">
        <f>ROW(EtalonRes!A625)</f>
        <v>625</v>
      </c>
      <c r="E505" t="s">
        <v>3</v>
      </c>
      <c r="F505" t="s">
        <v>462</v>
      </c>
      <c r="G505" t="s">
        <v>467</v>
      </c>
      <c r="H505" t="s">
        <v>19</v>
      </c>
      <c r="I505">
        <v>1</v>
      </c>
      <c r="J505">
        <v>0</v>
      </c>
      <c r="K505">
        <v>1</v>
      </c>
      <c r="O505">
        <f t="shared" si="411"/>
        <v>743.22</v>
      </c>
      <c r="P505">
        <f t="shared" si="412"/>
        <v>2.2200000000000002</v>
      </c>
      <c r="Q505">
        <f t="shared" si="413"/>
        <v>0</v>
      </c>
      <c r="R505">
        <f t="shared" si="414"/>
        <v>0</v>
      </c>
      <c r="S505">
        <f t="shared" si="415"/>
        <v>741</v>
      </c>
      <c r="T505">
        <f t="shared" si="416"/>
        <v>0</v>
      </c>
      <c r="U505">
        <f t="shared" si="417"/>
        <v>1.2000000000000002</v>
      </c>
      <c r="V505">
        <f t="shared" si="418"/>
        <v>0</v>
      </c>
      <c r="W505">
        <f t="shared" si="419"/>
        <v>0</v>
      </c>
      <c r="X505">
        <f t="shared" si="420"/>
        <v>518.70000000000005</v>
      </c>
      <c r="Y505">
        <f t="shared" si="421"/>
        <v>74.099999999999994</v>
      </c>
      <c r="AA505">
        <v>-1</v>
      </c>
      <c r="AB505">
        <f t="shared" si="422"/>
        <v>743.22</v>
      </c>
      <c r="AC505">
        <f>ROUND(((ES505*3)),6)</f>
        <v>2.2200000000000002</v>
      </c>
      <c r="AD505">
        <f>ROUND(((((ET505*3))-((EU505*3)))+AE505),6)</f>
        <v>0</v>
      </c>
      <c r="AE505">
        <f>ROUND(((EU505*3)),6)</f>
        <v>0</v>
      </c>
      <c r="AF505">
        <f>ROUND(((EV505*3)),6)</f>
        <v>741</v>
      </c>
      <c r="AG505">
        <f t="shared" si="423"/>
        <v>0</v>
      </c>
      <c r="AH505">
        <f>((EW505*3))</f>
        <v>1.2000000000000002</v>
      </c>
      <c r="AI505">
        <f>((EX505*3))</f>
        <v>0</v>
      </c>
      <c r="AJ505">
        <f t="shared" si="424"/>
        <v>0</v>
      </c>
      <c r="AK505">
        <v>247.74</v>
      </c>
      <c r="AL505">
        <v>0.74</v>
      </c>
      <c r="AM505">
        <v>0</v>
      </c>
      <c r="AN505">
        <v>0</v>
      </c>
      <c r="AO505">
        <v>247</v>
      </c>
      <c r="AP505">
        <v>0</v>
      </c>
      <c r="AQ505">
        <v>0.4</v>
      </c>
      <c r="AR505">
        <v>0</v>
      </c>
      <c r="AS505">
        <v>0</v>
      </c>
      <c r="AT505">
        <v>70</v>
      </c>
      <c r="AU505">
        <v>10</v>
      </c>
      <c r="AV505">
        <v>1</v>
      </c>
      <c r="AW505">
        <v>1</v>
      </c>
      <c r="AZ505">
        <v>1</v>
      </c>
      <c r="BA505">
        <v>1</v>
      </c>
      <c r="BB505">
        <v>1</v>
      </c>
      <c r="BC505">
        <v>1</v>
      </c>
      <c r="BD505" t="s">
        <v>3</v>
      </c>
      <c r="BE505" t="s">
        <v>3</v>
      </c>
      <c r="BF505" t="s">
        <v>3</v>
      </c>
      <c r="BG505" t="s">
        <v>3</v>
      </c>
      <c r="BH505">
        <v>0</v>
      </c>
      <c r="BI505">
        <v>4</v>
      </c>
      <c r="BJ505" t="s">
        <v>464</v>
      </c>
      <c r="BM505">
        <v>0</v>
      </c>
      <c r="BN505">
        <v>0</v>
      </c>
      <c r="BO505" t="s">
        <v>3</v>
      </c>
      <c r="BP505">
        <v>0</v>
      </c>
      <c r="BQ505">
        <v>1</v>
      </c>
      <c r="BR505">
        <v>0</v>
      </c>
      <c r="BS505">
        <v>1</v>
      </c>
      <c r="BT505">
        <v>1</v>
      </c>
      <c r="BU505">
        <v>1</v>
      </c>
      <c r="BV505">
        <v>1</v>
      </c>
      <c r="BW505">
        <v>1</v>
      </c>
      <c r="BX505">
        <v>1</v>
      </c>
      <c r="BY505" t="s">
        <v>3</v>
      </c>
      <c r="BZ505">
        <v>70</v>
      </c>
      <c r="CA505">
        <v>10</v>
      </c>
      <c r="CB505" t="s">
        <v>3</v>
      </c>
      <c r="CE505">
        <v>0</v>
      </c>
      <c r="CF505">
        <v>0</v>
      </c>
      <c r="CG505">
        <v>0</v>
      </c>
      <c r="CM505">
        <v>0</v>
      </c>
      <c r="CN505" t="s">
        <v>3</v>
      </c>
      <c r="CO505">
        <v>0</v>
      </c>
      <c r="CP505">
        <f t="shared" si="425"/>
        <v>743.22</v>
      </c>
      <c r="CQ505">
        <f t="shared" si="426"/>
        <v>2.2200000000000002</v>
      </c>
      <c r="CR505">
        <f>(((((ET505*3))*BB505-((EU505*3))*BS505)+AE505*BS505)*AV505)</f>
        <v>0</v>
      </c>
      <c r="CS505">
        <f t="shared" si="427"/>
        <v>0</v>
      </c>
      <c r="CT505">
        <f t="shared" si="428"/>
        <v>741</v>
      </c>
      <c r="CU505">
        <f t="shared" si="429"/>
        <v>0</v>
      </c>
      <c r="CV505">
        <f t="shared" si="430"/>
        <v>1.2000000000000002</v>
      </c>
      <c r="CW505">
        <f t="shared" si="431"/>
        <v>0</v>
      </c>
      <c r="CX505">
        <f t="shared" si="432"/>
        <v>0</v>
      </c>
      <c r="CY505">
        <f t="shared" si="433"/>
        <v>518.70000000000005</v>
      </c>
      <c r="CZ505">
        <f t="shared" si="434"/>
        <v>74.099999999999994</v>
      </c>
      <c r="DC505" t="s">
        <v>3</v>
      </c>
      <c r="DD505" t="s">
        <v>449</v>
      </c>
      <c r="DE505" t="s">
        <v>449</v>
      </c>
      <c r="DF505" t="s">
        <v>449</v>
      </c>
      <c r="DG505" t="s">
        <v>449</v>
      </c>
      <c r="DH505" t="s">
        <v>3</v>
      </c>
      <c r="DI505" t="s">
        <v>449</v>
      </c>
      <c r="DJ505" t="s">
        <v>449</v>
      </c>
      <c r="DK505" t="s">
        <v>3</v>
      </c>
      <c r="DL505" t="s">
        <v>3</v>
      </c>
      <c r="DM505" t="s">
        <v>3</v>
      </c>
      <c r="DN505">
        <v>0</v>
      </c>
      <c r="DO505">
        <v>0</v>
      </c>
      <c r="DP505">
        <v>1</v>
      </c>
      <c r="DQ505">
        <v>1</v>
      </c>
      <c r="DU505">
        <v>16987630</v>
      </c>
      <c r="DV505" t="s">
        <v>19</v>
      </c>
      <c r="DW505" t="s">
        <v>19</v>
      </c>
      <c r="DX505">
        <v>1</v>
      </c>
      <c r="DZ505" t="s">
        <v>3</v>
      </c>
      <c r="EA505" t="s">
        <v>3</v>
      </c>
      <c r="EB505" t="s">
        <v>3</v>
      </c>
      <c r="EC505" t="s">
        <v>3</v>
      </c>
      <c r="EE505">
        <v>1441815344</v>
      </c>
      <c r="EF505">
        <v>1</v>
      </c>
      <c r="EG505" t="s">
        <v>21</v>
      </c>
      <c r="EH505">
        <v>0</v>
      </c>
      <c r="EI505" t="s">
        <v>3</v>
      </c>
      <c r="EJ505">
        <v>4</v>
      </c>
      <c r="EK505">
        <v>0</v>
      </c>
      <c r="EL505" t="s">
        <v>22</v>
      </c>
      <c r="EM505" t="s">
        <v>23</v>
      </c>
      <c r="EO505" t="s">
        <v>3</v>
      </c>
      <c r="EQ505">
        <v>1024</v>
      </c>
      <c r="ER505">
        <v>247.74</v>
      </c>
      <c r="ES505">
        <v>0.74</v>
      </c>
      <c r="ET505">
        <v>0</v>
      </c>
      <c r="EU505">
        <v>0</v>
      </c>
      <c r="EV505">
        <v>247</v>
      </c>
      <c r="EW505">
        <v>0.4</v>
      </c>
      <c r="EX505">
        <v>0</v>
      </c>
      <c r="EY505">
        <v>0</v>
      </c>
      <c r="FQ505">
        <v>0</v>
      </c>
      <c r="FR505">
        <f t="shared" si="435"/>
        <v>0</v>
      </c>
      <c r="FS505">
        <v>0</v>
      </c>
      <c r="FX505">
        <v>70</v>
      </c>
      <c r="FY505">
        <v>10</v>
      </c>
      <c r="GA505" t="s">
        <v>3</v>
      </c>
      <c r="GD505">
        <v>0</v>
      </c>
      <c r="GF505">
        <v>691946262</v>
      </c>
      <c r="GG505">
        <v>2</v>
      </c>
      <c r="GH505">
        <v>1</v>
      </c>
      <c r="GI505">
        <v>-2</v>
      </c>
      <c r="GJ505">
        <v>0</v>
      </c>
      <c r="GK505">
        <f>ROUND(R505*(R12)/100,2)</f>
        <v>0</v>
      </c>
      <c r="GL505">
        <f t="shared" si="436"/>
        <v>0</v>
      </c>
      <c r="GM505">
        <f t="shared" si="437"/>
        <v>1336.02</v>
      </c>
      <c r="GN505">
        <f t="shared" si="438"/>
        <v>0</v>
      </c>
      <c r="GO505">
        <f t="shared" si="439"/>
        <v>0</v>
      </c>
      <c r="GP505">
        <f t="shared" si="440"/>
        <v>1336.02</v>
      </c>
      <c r="GR505">
        <v>0</v>
      </c>
      <c r="GS505">
        <v>3</v>
      </c>
      <c r="GT505">
        <v>0</v>
      </c>
      <c r="GU505" t="s">
        <v>3</v>
      </c>
      <c r="GV505">
        <f t="shared" si="441"/>
        <v>0</v>
      </c>
      <c r="GW505">
        <v>1</v>
      </c>
      <c r="GX505">
        <f t="shared" si="442"/>
        <v>0</v>
      </c>
      <c r="HA505">
        <v>0</v>
      </c>
      <c r="HB505">
        <v>0</v>
      </c>
      <c r="HC505">
        <f t="shared" si="443"/>
        <v>0</v>
      </c>
      <c r="HE505" t="s">
        <v>3</v>
      </c>
      <c r="HF505" t="s">
        <v>3</v>
      </c>
      <c r="HM505" t="s">
        <v>3</v>
      </c>
      <c r="HN505" t="s">
        <v>3</v>
      </c>
      <c r="HO505" t="s">
        <v>3</v>
      </c>
      <c r="HP505" t="s">
        <v>3</v>
      </c>
      <c r="HQ505" t="s">
        <v>3</v>
      </c>
      <c r="IK505">
        <v>0</v>
      </c>
    </row>
    <row r="506" spans="1:245" x14ac:dyDescent="0.2">
      <c r="A506">
        <v>17</v>
      </c>
      <c r="B506">
        <v>1</v>
      </c>
      <c r="D506">
        <f>ROW(EtalonRes!A626)</f>
        <v>626</v>
      </c>
      <c r="E506" t="s">
        <v>3</v>
      </c>
      <c r="F506" t="s">
        <v>468</v>
      </c>
      <c r="G506" t="s">
        <v>469</v>
      </c>
      <c r="H506" t="s">
        <v>19</v>
      </c>
      <c r="I506">
        <v>1</v>
      </c>
      <c r="J506">
        <v>0</v>
      </c>
      <c r="K506">
        <v>1</v>
      </c>
      <c r="O506">
        <f t="shared" si="411"/>
        <v>5099.96</v>
      </c>
      <c r="P506">
        <f t="shared" si="412"/>
        <v>0</v>
      </c>
      <c r="Q506">
        <f t="shared" si="413"/>
        <v>0</v>
      </c>
      <c r="R506">
        <f t="shared" si="414"/>
        <v>0</v>
      </c>
      <c r="S506">
        <f t="shared" si="415"/>
        <v>5099.96</v>
      </c>
      <c r="T506">
        <f t="shared" si="416"/>
        <v>0</v>
      </c>
      <c r="U506">
        <f t="shared" si="417"/>
        <v>8.2600000000000016</v>
      </c>
      <c r="V506">
        <f t="shared" si="418"/>
        <v>0</v>
      </c>
      <c r="W506">
        <f t="shared" si="419"/>
        <v>0</v>
      </c>
      <c r="X506">
        <f t="shared" si="420"/>
        <v>3569.97</v>
      </c>
      <c r="Y506">
        <f t="shared" si="421"/>
        <v>510</v>
      </c>
      <c r="AA506">
        <v>-1</v>
      </c>
      <c r="AB506">
        <f t="shared" si="422"/>
        <v>5099.96</v>
      </c>
      <c r="AC506">
        <f>ROUND(((ES506*118)),6)</f>
        <v>0</v>
      </c>
      <c r="AD506">
        <f>ROUND(((((ET506*118))-((EU506*118)))+AE506),6)</f>
        <v>0</v>
      </c>
      <c r="AE506">
        <f>ROUND(((EU506*118)),6)</f>
        <v>0</v>
      </c>
      <c r="AF506">
        <f>ROUND(((EV506*118)),6)</f>
        <v>5099.96</v>
      </c>
      <c r="AG506">
        <f t="shared" si="423"/>
        <v>0</v>
      </c>
      <c r="AH506">
        <f>((EW506*118))</f>
        <v>8.2600000000000016</v>
      </c>
      <c r="AI506">
        <f>((EX506*118))</f>
        <v>0</v>
      </c>
      <c r="AJ506">
        <f t="shared" si="424"/>
        <v>0</v>
      </c>
      <c r="AK506">
        <v>43.22</v>
      </c>
      <c r="AL506">
        <v>0</v>
      </c>
      <c r="AM506">
        <v>0</v>
      </c>
      <c r="AN506">
        <v>0</v>
      </c>
      <c r="AO506">
        <v>43.22</v>
      </c>
      <c r="AP506">
        <v>0</v>
      </c>
      <c r="AQ506">
        <v>7.0000000000000007E-2</v>
      </c>
      <c r="AR506">
        <v>0</v>
      </c>
      <c r="AS506">
        <v>0</v>
      </c>
      <c r="AT506">
        <v>70</v>
      </c>
      <c r="AU506">
        <v>10</v>
      </c>
      <c r="AV506">
        <v>1</v>
      </c>
      <c r="AW506">
        <v>1</v>
      </c>
      <c r="AZ506">
        <v>1</v>
      </c>
      <c r="BA506">
        <v>1</v>
      </c>
      <c r="BB506">
        <v>1</v>
      </c>
      <c r="BC506">
        <v>1</v>
      </c>
      <c r="BD506" t="s">
        <v>3</v>
      </c>
      <c r="BE506" t="s">
        <v>3</v>
      </c>
      <c r="BF506" t="s">
        <v>3</v>
      </c>
      <c r="BG506" t="s">
        <v>3</v>
      </c>
      <c r="BH506">
        <v>0</v>
      </c>
      <c r="BI506">
        <v>4</v>
      </c>
      <c r="BJ506" t="s">
        <v>470</v>
      </c>
      <c r="BM506">
        <v>0</v>
      </c>
      <c r="BN506">
        <v>0</v>
      </c>
      <c r="BO506" t="s">
        <v>3</v>
      </c>
      <c r="BP506">
        <v>0</v>
      </c>
      <c r="BQ506">
        <v>1</v>
      </c>
      <c r="BR506">
        <v>0</v>
      </c>
      <c r="BS506">
        <v>1</v>
      </c>
      <c r="BT506">
        <v>1</v>
      </c>
      <c r="BU506">
        <v>1</v>
      </c>
      <c r="BV506">
        <v>1</v>
      </c>
      <c r="BW506">
        <v>1</v>
      </c>
      <c r="BX506">
        <v>1</v>
      </c>
      <c r="BY506" t="s">
        <v>3</v>
      </c>
      <c r="BZ506">
        <v>70</v>
      </c>
      <c r="CA506">
        <v>10</v>
      </c>
      <c r="CB506" t="s">
        <v>3</v>
      </c>
      <c r="CE506">
        <v>0</v>
      </c>
      <c r="CF506">
        <v>0</v>
      </c>
      <c r="CG506">
        <v>0</v>
      </c>
      <c r="CM506">
        <v>0</v>
      </c>
      <c r="CN506" t="s">
        <v>3</v>
      </c>
      <c r="CO506">
        <v>0</v>
      </c>
      <c r="CP506">
        <f t="shared" si="425"/>
        <v>5099.96</v>
      </c>
      <c r="CQ506">
        <f t="shared" si="426"/>
        <v>0</v>
      </c>
      <c r="CR506">
        <f>(((((ET506*118))*BB506-((EU506*118))*BS506)+AE506*BS506)*AV506)</f>
        <v>0</v>
      </c>
      <c r="CS506">
        <f t="shared" si="427"/>
        <v>0</v>
      </c>
      <c r="CT506">
        <f t="shared" si="428"/>
        <v>5099.96</v>
      </c>
      <c r="CU506">
        <f t="shared" si="429"/>
        <v>0</v>
      </c>
      <c r="CV506">
        <f t="shared" si="430"/>
        <v>8.2600000000000016</v>
      </c>
      <c r="CW506">
        <f t="shared" si="431"/>
        <v>0</v>
      </c>
      <c r="CX506">
        <f t="shared" si="432"/>
        <v>0</v>
      </c>
      <c r="CY506">
        <f t="shared" si="433"/>
        <v>3569.9720000000002</v>
      </c>
      <c r="CZ506">
        <f t="shared" si="434"/>
        <v>509.99599999999998</v>
      </c>
      <c r="DC506" t="s">
        <v>3</v>
      </c>
      <c r="DD506" t="s">
        <v>408</v>
      </c>
      <c r="DE506" t="s">
        <v>408</v>
      </c>
      <c r="DF506" t="s">
        <v>408</v>
      </c>
      <c r="DG506" t="s">
        <v>408</v>
      </c>
      <c r="DH506" t="s">
        <v>3</v>
      </c>
      <c r="DI506" t="s">
        <v>408</v>
      </c>
      <c r="DJ506" t="s">
        <v>408</v>
      </c>
      <c r="DK506" t="s">
        <v>3</v>
      </c>
      <c r="DL506" t="s">
        <v>3</v>
      </c>
      <c r="DM506" t="s">
        <v>3</v>
      </c>
      <c r="DN506">
        <v>0</v>
      </c>
      <c r="DO506">
        <v>0</v>
      </c>
      <c r="DP506">
        <v>1</v>
      </c>
      <c r="DQ506">
        <v>1</v>
      </c>
      <c r="DU506">
        <v>16987630</v>
      </c>
      <c r="DV506" t="s">
        <v>19</v>
      </c>
      <c r="DW506" t="s">
        <v>19</v>
      </c>
      <c r="DX506">
        <v>1</v>
      </c>
      <c r="DZ506" t="s">
        <v>3</v>
      </c>
      <c r="EA506" t="s">
        <v>3</v>
      </c>
      <c r="EB506" t="s">
        <v>3</v>
      </c>
      <c r="EC506" t="s">
        <v>3</v>
      </c>
      <c r="EE506">
        <v>1441815344</v>
      </c>
      <c r="EF506">
        <v>1</v>
      </c>
      <c r="EG506" t="s">
        <v>21</v>
      </c>
      <c r="EH506">
        <v>0</v>
      </c>
      <c r="EI506" t="s">
        <v>3</v>
      </c>
      <c r="EJ506">
        <v>4</v>
      </c>
      <c r="EK506">
        <v>0</v>
      </c>
      <c r="EL506" t="s">
        <v>22</v>
      </c>
      <c r="EM506" t="s">
        <v>23</v>
      </c>
      <c r="EO506" t="s">
        <v>3</v>
      </c>
      <c r="EQ506">
        <v>1024</v>
      </c>
      <c r="ER506">
        <v>43.22</v>
      </c>
      <c r="ES506">
        <v>0</v>
      </c>
      <c r="ET506">
        <v>0</v>
      </c>
      <c r="EU506">
        <v>0</v>
      </c>
      <c r="EV506">
        <v>43.22</v>
      </c>
      <c r="EW506">
        <v>7.0000000000000007E-2</v>
      </c>
      <c r="EX506">
        <v>0</v>
      </c>
      <c r="EY506">
        <v>0</v>
      </c>
      <c r="FQ506">
        <v>0</v>
      </c>
      <c r="FR506">
        <f t="shared" si="435"/>
        <v>0</v>
      </c>
      <c r="FS506">
        <v>0</v>
      </c>
      <c r="FX506">
        <v>70</v>
      </c>
      <c r="FY506">
        <v>10</v>
      </c>
      <c r="GA506" t="s">
        <v>3</v>
      </c>
      <c r="GD506">
        <v>0</v>
      </c>
      <c r="GF506">
        <v>1956402981</v>
      </c>
      <c r="GG506">
        <v>2</v>
      </c>
      <c r="GH506">
        <v>1</v>
      </c>
      <c r="GI506">
        <v>-2</v>
      </c>
      <c r="GJ506">
        <v>0</v>
      </c>
      <c r="GK506">
        <f>ROUND(R506*(R12)/100,2)</f>
        <v>0</v>
      </c>
      <c r="GL506">
        <f t="shared" si="436"/>
        <v>0</v>
      </c>
      <c r="GM506">
        <f t="shared" si="437"/>
        <v>9179.93</v>
      </c>
      <c r="GN506">
        <f t="shared" si="438"/>
        <v>0</v>
      </c>
      <c r="GO506">
        <f t="shared" si="439"/>
        <v>0</v>
      </c>
      <c r="GP506">
        <f t="shared" si="440"/>
        <v>9179.93</v>
      </c>
      <c r="GR506">
        <v>0</v>
      </c>
      <c r="GS506">
        <v>3</v>
      </c>
      <c r="GT506">
        <v>0</v>
      </c>
      <c r="GU506" t="s">
        <v>3</v>
      </c>
      <c r="GV506">
        <f t="shared" si="441"/>
        <v>0</v>
      </c>
      <c r="GW506">
        <v>1</v>
      </c>
      <c r="GX506">
        <f t="shared" si="442"/>
        <v>0</v>
      </c>
      <c r="HA506">
        <v>0</v>
      </c>
      <c r="HB506">
        <v>0</v>
      </c>
      <c r="HC506">
        <f t="shared" si="443"/>
        <v>0</v>
      </c>
      <c r="HE506" t="s">
        <v>3</v>
      </c>
      <c r="HF506" t="s">
        <v>3</v>
      </c>
      <c r="HM506" t="s">
        <v>3</v>
      </c>
      <c r="HN506" t="s">
        <v>3</v>
      </c>
      <c r="HO506" t="s">
        <v>3</v>
      </c>
      <c r="HP506" t="s">
        <v>3</v>
      </c>
      <c r="HQ506" t="s">
        <v>3</v>
      </c>
      <c r="IK506">
        <v>0</v>
      </c>
    </row>
    <row r="507" spans="1:245" x14ac:dyDescent="0.2">
      <c r="A507">
        <v>17</v>
      </c>
      <c r="B507">
        <v>1</v>
      </c>
      <c r="D507">
        <f>ROW(EtalonRes!A628)</f>
        <v>628</v>
      </c>
      <c r="E507" t="s">
        <v>3</v>
      </c>
      <c r="F507" t="s">
        <v>471</v>
      </c>
      <c r="G507" t="s">
        <v>472</v>
      </c>
      <c r="H507" t="s">
        <v>19</v>
      </c>
      <c r="I507">
        <v>1</v>
      </c>
      <c r="J507">
        <v>0</v>
      </c>
      <c r="K507">
        <v>1</v>
      </c>
      <c r="O507">
        <f t="shared" si="411"/>
        <v>426.16</v>
      </c>
      <c r="P507">
        <f t="shared" si="412"/>
        <v>6.28</v>
      </c>
      <c r="Q507">
        <f t="shared" si="413"/>
        <v>0</v>
      </c>
      <c r="R507">
        <f t="shared" si="414"/>
        <v>0</v>
      </c>
      <c r="S507">
        <f t="shared" si="415"/>
        <v>419.88</v>
      </c>
      <c r="T507">
        <f t="shared" si="416"/>
        <v>0</v>
      </c>
      <c r="U507">
        <f t="shared" si="417"/>
        <v>0.68</v>
      </c>
      <c r="V507">
        <f t="shared" si="418"/>
        <v>0</v>
      </c>
      <c r="W507">
        <f t="shared" si="419"/>
        <v>0</v>
      </c>
      <c r="X507">
        <f t="shared" si="420"/>
        <v>293.92</v>
      </c>
      <c r="Y507">
        <f t="shared" si="421"/>
        <v>41.99</v>
      </c>
      <c r="AA507">
        <v>-1</v>
      </c>
      <c r="AB507">
        <f t="shared" si="422"/>
        <v>426.16</v>
      </c>
      <c r="AC507">
        <f>ROUND(((ES507*4)),6)</f>
        <v>6.28</v>
      </c>
      <c r="AD507">
        <f>ROUND(((((ET507*4))-((EU507*4)))+AE507),6)</f>
        <v>0</v>
      </c>
      <c r="AE507">
        <f>ROUND(((EU507*4)),6)</f>
        <v>0</v>
      </c>
      <c r="AF507">
        <f>ROUND(((EV507*4)),6)</f>
        <v>419.88</v>
      </c>
      <c r="AG507">
        <f t="shared" si="423"/>
        <v>0</v>
      </c>
      <c r="AH507">
        <f>((EW507*4))</f>
        <v>0.68</v>
      </c>
      <c r="AI507">
        <f>((EX507*4))</f>
        <v>0</v>
      </c>
      <c r="AJ507">
        <f t="shared" si="424"/>
        <v>0</v>
      </c>
      <c r="AK507">
        <v>106.54</v>
      </c>
      <c r="AL507">
        <v>1.57</v>
      </c>
      <c r="AM507">
        <v>0</v>
      </c>
      <c r="AN507">
        <v>0</v>
      </c>
      <c r="AO507">
        <v>104.97</v>
      </c>
      <c r="AP507">
        <v>0</v>
      </c>
      <c r="AQ507">
        <v>0.17</v>
      </c>
      <c r="AR507">
        <v>0</v>
      </c>
      <c r="AS507">
        <v>0</v>
      </c>
      <c r="AT507">
        <v>70</v>
      </c>
      <c r="AU507">
        <v>10</v>
      </c>
      <c r="AV507">
        <v>1</v>
      </c>
      <c r="AW507">
        <v>1</v>
      </c>
      <c r="AZ507">
        <v>1</v>
      </c>
      <c r="BA507">
        <v>1</v>
      </c>
      <c r="BB507">
        <v>1</v>
      </c>
      <c r="BC507">
        <v>1</v>
      </c>
      <c r="BD507" t="s">
        <v>3</v>
      </c>
      <c r="BE507" t="s">
        <v>3</v>
      </c>
      <c r="BF507" t="s">
        <v>3</v>
      </c>
      <c r="BG507" t="s">
        <v>3</v>
      </c>
      <c r="BH507">
        <v>0</v>
      </c>
      <c r="BI507">
        <v>4</v>
      </c>
      <c r="BJ507" t="s">
        <v>473</v>
      </c>
      <c r="BM507">
        <v>0</v>
      </c>
      <c r="BN507">
        <v>0</v>
      </c>
      <c r="BO507" t="s">
        <v>3</v>
      </c>
      <c r="BP507">
        <v>0</v>
      </c>
      <c r="BQ507">
        <v>1</v>
      </c>
      <c r="BR507">
        <v>0</v>
      </c>
      <c r="BS507">
        <v>1</v>
      </c>
      <c r="BT507">
        <v>1</v>
      </c>
      <c r="BU507">
        <v>1</v>
      </c>
      <c r="BV507">
        <v>1</v>
      </c>
      <c r="BW507">
        <v>1</v>
      </c>
      <c r="BX507">
        <v>1</v>
      </c>
      <c r="BY507" t="s">
        <v>3</v>
      </c>
      <c r="BZ507">
        <v>70</v>
      </c>
      <c r="CA507">
        <v>10</v>
      </c>
      <c r="CB507" t="s">
        <v>3</v>
      </c>
      <c r="CE507">
        <v>0</v>
      </c>
      <c r="CF507">
        <v>0</v>
      </c>
      <c r="CG507">
        <v>0</v>
      </c>
      <c r="CM507">
        <v>0</v>
      </c>
      <c r="CN507" t="s">
        <v>3</v>
      </c>
      <c r="CO507">
        <v>0</v>
      </c>
      <c r="CP507">
        <f t="shared" si="425"/>
        <v>426.15999999999997</v>
      </c>
      <c r="CQ507">
        <f t="shared" si="426"/>
        <v>6.28</v>
      </c>
      <c r="CR507">
        <f>(((((ET507*4))*BB507-((EU507*4))*BS507)+AE507*BS507)*AV507)</f>
        <v>0</v>
      </c>
      <c r="CS507">
        <f t="shared" si="427"/>
        <v>0</v>
      </c>
      <c r="CT507">
        <f t="shared" si="428"/>
        <v>419.88</v>
      </c>
      <c r="CU507">
        <f t="shared" si="429"/>
        <v>0</v>
      </c>
      <c r="CV507">
        <f t="shared" si="430"/>
        <v>0.68</v>
      </c>
      <c r="CW507">
        <f t="shared" si="431"/>
        <v>0</v>
      </c>
      <c r="CX507">
        <f t="shared" si="432"/>
        <v>0</v>
      </c>
      <c r="CY507">
        <f t="shared" si="433"/>
        <v>293.916</v>
      </c>
      <c r="CZ507">
        <f t="shared" si="434"/>
        <v>41.988</v>
      </c>
      <c r="DC507" t="s">
        <v>3</v>
      </c>
      <c r="DD507" t="s">
        <v>66</v>
      </c>
      <c r="DE507" t="s">
        <v>66</v>
      </c>
      <c r="DF507" t="s">
        <v>66</v>
      </c>
      <c r="DG507" t="s">
        <v>66</v>
      </c>
      <c r="DH507" t="s">
        <v>3</v>
      </c>
      <c r="DI507" t="s">
        <v>66</v>
      </c>
      <c r="DJ507" t="s">
        <v>66</v>
      </c>
      <c r="DK507" t="s">
        <v>3</v>
      </c>
      <c r="DL507" t="s">
        <v>3</v>
      </c>
      <c r="DM507" t="s">
        <v>3</v>
      </c>
      <c r="DN507">
        <v>0</v>
      </c>
      <c r="DO507">
        <v>0</v>
      </c>
      <c r="DP507">
        <v>1</v>
      </c>
      <c r="DQ507">
        <v>1</v>
      </c>
      <c r="DU507">
        <v>16987630</v>
      </c>
      <c r="DV507" t="s">
        <v>19</v>
      </c>
      <c r="DW507" t="s">
        <v>19</v>
      </c>
      <c r="DX507">
        <v>1</v>
      </c>
      <c r="DZ507" t="s">
        <v>3</v>
      </c>
      <c r="EA507" t="s">
        <v>3</v>
      </c>
      <c r="EB507" t="s">
        <v>3</v>
      </c>
      <c r="EC507" t="s">
        <v>3</v>
      </c>
      <c r="EE507">
        <v>1441815344</v>
      </c>
      <c r="EF507">
        <v>1</v>
      </c>
      <c r="EG507" t="s">
        <v>21</v>
      </c>
      <c r="EH507">
        <v>0</v>
      </c>
      <c r="EI507" t="s">
        <v>3</v>
      </c>
      <c r="EJ507">
        <v>4</v>
      </c>
      <c r="EK507">
        <v>0</v>
      </c>
      <c r="EL507" t="s">
        <v>22</v>
      </c>
      <c r="EM507" t="s">
        <v>23</v>
      </c>
      <c r="EO507" t="s">
        <v>3</v>
      </c>
      <c r="EQ507">
        <v>1024</v>
      </c>
      <c r="ER507">
        <v>106.54</v>
      </c>
      <c r="ES507">
        <v>1.57</v>
      </c>
      <c r="ET507">
        <v>0</v>
      </c>
      <c r="EU507">
        <v>0</v>
      </c>
      <c r="EV507">
        <v>104.97</v>
      </c>
      <c r="EW507">
        <v>0.17</v>
      </c>
      <c r="EX507">
        <v>0</v>
      </c>
      <c r="EY507">
        <v>0</v>
      </c>
      <c r="FQ507">
        <v>0</v>
      </c>
      <c r="FR507">
        <f t="shared" si="435"/>
        <v>0</v>
      </c>
      <c r="FS507">
        <v>0</v>
      </c>
      <c r="FX507">
        <v>70</v>
      </c>
      <c r="FY507">
        <v>10</v>
      </c>
      <c r="GA507" t="s">
        <v>3</v>
      </c>
      <c r="GD507">
        <v>0</v>
      </c>
      <c r="GF507">
        <v>1359672126</v>
      </c>
      <c r="GG507">
        <v>2</v>
      </c>
      <c r="GH507">
        <v>1</v>
      </c>
      <c r="GI507">
        <v>-2</v>
      </c>
      <c r="GJ507">
        <v>0</v>
      </c>
      <c r="GK507">
        <f>ROUND(R507*(R12)/100,2)</f>
        <v>0</v>
      </c>
      <c r="GL507">
        <f t="shared" si="436"/>
        <v>0</v>
      </c>
      <c r="GM507">
        <f t="shared" si="437"/>
        <v>762.07</v>
      </c>
      <c r="GN507">
        <f t="shared" si="438"/>
        <v>0</v>
      </c>
      <c r="GO507">
        <f t="shared" si="439"/>
        <v>0</v>
      </c>
      <c r="GP507">
        <f t="shared" si="440"/>
        <v>762.07</v>
      </c>
      <c r="GR507">
        <v>0</v>
      </c>
      <c r="GS507">
        <v>3</v>
      </c>
      <c r="GT507">
        <v>0</v>
      </c>
      <c r="GU507" t="s">
        <v>3</v>
      </c>
      <c r="GV507">
        <f t="shared" si="441"/>
        <v>0</v>
      </c>
      <c r="GW507">
        <v>1</v>
      </c>
      <c r="GX507">
        <f t="shared" si="442"/>
        <v>0</v>
      </c>
      <c r="HA507">
        <v>0</v>
      </c>
      <c r="HB507">
        <v>0</v>
      </c>
      <c r="HC507">
        <f t="shared" si="443"/>
        <v>0</v>
      </c>
      <c r="HE507" t="s">
        <v>3</v>
      </c>
      <c r="HF507" t="s">
        <v>3</v>
      </c>
      <c r="HM507" t="s">
        <v>3</v>
      </c>
      <c r="HN507" t="s">
        <v>3</v>
      </c>
      <c r="HO507" t="s">
        <v>3</v>
      </c>
      <c r="HP507" t="s">
        <v>3</v>
      </c>
      <c r="HQ507" t="s">
        <v>3</v>
      </c>
      <c r="IK507">
        <v>0</v>
      </c>
    </row>
    <row r="508" spans="1:245" x14ac:dyDescent="0.2">
      <c r="A508">
        <v>17</v>
      </c>
      <c r="B508">
        <v>1</v>
      </c>
      <c r="D508">
        <f>ROW(EtalonRes!A631)</f>
        <v>631</v>
      </c>
      <c r="E508" t="s">
        <v>3</v>
      </c>
      <c r="F508" t="s">
        <v>474</v>
      </c>
      <c r="G508" t="s">
        <v>475</v>
      </c>
      <c r="H508" t="s">
        <v>19</v>
      </c>
      <c r="I508">
        <v>1</v>
      </c>
      <c r="J508">
        <v>0</v>
      </c>
      <c r="K508">
        <v>1</v>
      </c>
      <c r="O508">
        <f t="shared" si="411"/>
        <v>1227.3599999999999</v>
      </c>
      <c r="P508">
        <f t="shared" si="412"/>
        <v>0.36</v>
      </c>
      <c r="Q508">
        <f t="shared" si="413"/>
        <v>156.36000000000001</v>
      </c>
      <c r="R508">
        <f t="shared" si="414"/>
        <v>99.16</v>
      </c>
      <c r="S508">
        <f t="shared" si="415"/>
        <v>1070.6400000000001</v>
      </c>
      <c r="T508">
        <f t="shared" si="416"/>
        <v>0</v>
      </c>
      <c r="U508">
        <f t="shared" si="417"/>
        <v>2</v>
      </c>
      <c r="V508">
        <f t="shared" si="418"/>
        <v>0</v>
      </c>
      <c r="W508">
        <f t="shared" si="419"/>
        <v>0</v>
      </c>
      <c r="X508">
        <f t="shared" si="420"/>
        <v>749.45</v>
      </c>
      <c r="Y508">
        <f t="shared" si="421"/>
        <v>107.06</v>
      </c>
      <c r="AA508">
        <v>-1</v>
      </c>
      <c r="AB508">
        <f t="shared" si="422"/>
        <v>1227.3599999999999</v>
      </c>
      <c r="AC508">
        <f>ROUND(((ES508*4)),6)</f>
        <v>0.36</v>
      </c>
      <c r="AD508">
        <f>ROUND(((((ET508*4))-((EU508*4)))+AE508),6)</f>
        <v>156.36000000000001</v>
      </c>
      <c r="AE508">
        <f>ROUND(((EU508*4)),6)</f>
        <v>99.16</v>
      </c>
      <c r="AF508">
        <f>ROUND(((EV508*4)),6)</f>
        <v>1070.6400000000001</v>
      </c>
      <c r="AG508">
        <f t="shared" si="423"/>
        <v>0</v>
      </c>
      <c r="AH508">
        <f>((EW508*4))</f>
        <v>2</v>
      </c>
      <c r="AI508">
        <f>((EX508*4))</f>
        <v>0</v>
      </c>
      <c r="AJ508">
        <f t="shared" si="424"/>
        <v>0</v>
      </c>
      <c r="AK508">
        <v>306.83999999999997</v>
      </c>
      <c r="AL508">
        <v>0.09</v>
      </c>
      <c r="AM508">
        <v>39.090000000000003</v>
      </c>
      <c r="AN508">
        <v>24.79</v>
      </c>
      <c r="AO508">
        <v>267.66000000000003</v>
      </c>
      <c r="AP508">
        <v>0</v>
      </c>
      <c r="AQ508">
        <v>0.5</v>
      </c>
      <c r="AR508">
        <v>0</v>
      </c>
      <c r="AS508">
        <v>0</v>
      </c>
      <c r="AT508">
        <v>70</v>
      </c>
      <c r="AU508">
        <v>10</v>
      </c>
      <c r="AV508">
        <v>1</v>
      </c>
      <c r="AW508">
        <v>1</v>
      </c>
      <c r="AZ508">
        <v>1</v>
      </c>
      <c r="BA508">
        <v>1</v>
      </c>
      <c r="BB508">
        <v>1</v>
      </c>
      <c r="BC508">
        <v>1</v>
      </c>
      <c r="BD508" t="s">
        <v>3</v>
      </c>
      <c r="BE508" t="s">
        <v>3</v>
      </c>
      <c r="BF508" t="s">
        <v>3</v>
      </c>
      <c r="BG508" t="s">
        <v>3</v>
      </c>
      <c r="BH508">
        <v>0</v>
      </c>
      <c r="BI508">
        <v>4</v>
      </c>
      <c r="BJ508" t="s">
        <v>476</v>
      </c>
      <c r="BM508">
        <v>0</v>
      </c>
      <c r="BN508">
        <v>0</v>
      </c>
      <c r="BO508" t="s">
        <v>3</v>
      </c>
      <c r="BP508">
        <v>0</v>
      </c>
      <c r="BQ508">
        <v>1</v>
      </c>
      <c r="BR508">
        <v>0</v>
      </c>
      <c r="BS508">
        <v>1</v>
      </c>
      <c r="BT508">
        <v>1</v>
      </c>
      <c r="BU508">
        <v>1</v>
      </c>
      <c r="BV508">
        <v>1</v>
      </c>
      <c r="BW508">
        <v>1</v>
      </c>
      <c r="BX508">
        <v>1</v>
      </c>
      <c r="BY508" t="s">
        <v>3</v>
      </c>
      <c r="BZ508">
        <v>70</v>
      </c>
      <c r="CA508">
        <v>10</v>
      </c>
      <c r="CB508" t="s">
        <v>3</v>
      </c>
      <c r="CE508">
        <v>0</v>
      </c>
      <c r="CF508">
        <v>0</v>
      </c>
      <c r="CG508">
        <v>0</v>
      </c>
      <c r="CM508">
        <v>0</v>
      </c>
      <c r="CN508" t="s">
        <v>3</v>
      </c>
      <c r="CO508">
        <v>0</v>
      </c>
      <c r="CP508">
        <f t="shared" si="425"/>
        <v>1227.3600000000001</v>
      </c>
      <c r="CQ508">
        <f t="shared" si="426"/>
        <v>0.36</v>
      </c>
      <c r="CR508">
        <f>(((((ET508*4))*BB508-((EU508*4))*BS508)+AE508*BS508)*AV508)</f>
        <v>156.36000000000001</v>
      </c>
      <c r="CS508">
        <f t="shared" si="427"/>
        <v>99.16</v>
      </c>
      <c r="CT508">
        <f t="shared" si="428"/>
        <v>1070.6400000000001</v>
      </c>
      <c r="CU508">
        <f t="shared" si="429"/>
        <v>0</v>
      </c>
      <c r="CV508">
        <f t="shared" si="430"/>
        <v>2</v>
      </c>
      <c r="CW508">
        <f t="shared" si="431"/>
        <v>0</v>
      </c>
      <c r="CX508">
        <f t="shared" si="432"/>
        <v>0</v>
      </c>
      <c r="CY508">
        <f t="shared" si="433"/>
        <v>749.44799999999998</v>
      </c>
      <c r="CZ508">
        <f t="shared" si="434"/>
        <v>107.06400000000002</v>
      </c>
      <c r="DC508" t="s">
        <v>3</v>
      </c>
      <c r="DD508" t="s">
        <v>66</v>
      </c>
      <c r="DE508" t="s">
        <v>66</v>
      </c>
      <c r="DF508" t="s">
        <v>66</v>
      </c>
      <c r="DG508" t="s">
        <v>66</v>
      </c>
      <c r="DH508" t="s">
        <v>3</v>
      </c>
      <c r="DI508" t="s">
        <v>66</v>
      </c>
      <c r="DJ508" t="s">
        <v>66</v>
      </c>
      <c r="DK508" t="s">
        <v>3</v>
      </c>
      <c r="DL508" t="s">
        <v>3</v>
      </c>
      <c r="DM508" t="s">
        <v>3</v>
      </c>
      <c r="DN508">
        <v>0</v>
      </c>
      <c r="DO508">
        <v>0</v>
      </c>
      <c r="DP508">
        <v>1</v>
      </c>
      <c r="DQ508">
        <v>1</v>
      </c>
      <c r="DU508">
        <v>16987630</v>
      </c>
      <c r="DV508" t="s">
        <v>19</v>
      </c>
      <c r="DW508" t="s">
        <v>19</v>
      </c>
      <c r="DX508">
        <v>1</v>
      </c>
      <c r="DZ508" t="s">
        <v>3</v>
      </c>
      <c r="EA508" t="s">
        <v>3</v>
      </c>
      <c r="EB508" t="s">
        <v>3</v>
      </c>
      <c r="EC508" t="s">
        <v>3</v>
      </c>
      <c r="EE508">
        <v>1441815344</v>
      </c>
      <c r="EF508">
        <v>1</v>
      </c>
      <c r="EG508" t="s">
        <v>21</v>
      </c>
      <c r="EH508">
        <v>0</v>
      </c>
      <c r="EI508" t="s">
        <v>3</v>
      </c>
      <c r="EJ508">
        <v>4</v>
      </c>
      <c r="EK508">
        <v>0</v>
      </c>
      <c r="EL508" t="s">
        <v>22</v>
      </c>
      <c r="EM508" t="s">
        <v>23</v>
      </c>
      <c r="EO508" t="s">
        <v>3</v>
      </c>
      <c r="EQ508">
        <v>1311744</v>
      </c>
      <c r="ER508">
        <v>306.83999999999997</v>
      </c>
      <c r="ES508">
        <v>0.09</v>
      </c>
      <c r="ET508">
        <v>39.090000000000003</v>
      </c>
      <c r="EU508">
        <v>24.79</v>
      </c>
      <c r="EV508">
        <v>267.66000000000003</v>
      </c>
      <c r="EW508">
        <v>0.5</v>
      </c>
      <c r="EX508">
        <v>0</v>
      </c>
      <c r="EY508">
        <v>0</v>
      </c>
      <c r="FQ508">
        <v>0</v>
      </c>
      <c r="FR508">
        <f t="shared" si="435"/>
        <v>0</v>
      </c>
      <c r="FS508">
        <v>0</v>
      </c>
      <c r="FX508">
        <v>70</v>
      </c>
      <c r="FY508">
        <v>10</v>
      </c>
      <c r="GA508" t="s">
        <v>3</v>
      </c>
      <c r="GD508">
        <v>0</v>
      </c>
      <c r="GF508">
        <v>-1537646329</v>
      </c>
      <c r="GG508">
        <v>2</v>
      </c>
      <c r="GH508">
        <v>1</v>
      </c>
      <c r="GI508">
        <v>-2</v>
      </c>
      <c r="GJ508">
        <v>0</v>
      </c>
      <c r="GK508">
        <f>ROUND(R508*(R12)/100,2)</f>
        <v>107.09</v>
      </c>
      <c r="GL508">
        <f t="shared" si="436"/>
        <v>0</v>
      </c>
      <c r="GM508">
        <f t="shared" si="437"/>
        <v>2190.96</v>
      </c>
      <c r="GN508">
        <f t="shared" si="438"/>
        <v>0</v>
      </c>
      <c r="GO508">
        <f t="shared" si="439"/>
        <v>0</v>
      </c>
      <c r="GP508">
        <f t="shared" si="440"/>
        <v>2190.96</v>
      </c>
      <c r="GR508">
        <v>0</v>
      </c>
      <c r="GS508">
        <v>3</v>
      </c>
      <c r="GT508">
        <v>0</v>
      </c>
      <c r="GU508" t="s">
        <v>3</v>
      </c>
      <c r="GV508">
        <f t="shared" si="441"/>
        <v>0</v>
      </c>
      <c r="GW508">
        <v>1</v>
      </c>
      <c r="GX508">
        <f t="shared" si="442"/>
        <v>0</v>
      </c>
      <c r="HA508">
        <v>0</v>
      </c>
      <c r="HB508">
        <v>0</v>
      </c>
      <c r="HC508">
        <f t="shared" si="443"/>
        <v>0</v>
      </c>
      <c r="HE508" t="s">
        <v>3</v>
      </c>
      <c r="HF508" t="s">
        <v>3</v>
      </c>
      <c r="HM508" t="s">
        <v>3</v>
      </c>
      <c r="HN508" t="s">
        <v>3</v>
      </c>
      <c r="HO508" t="s">
        <v>3</v>
      </c>
      <c r="HP508" t="s">
        <v>3</v>
      </c>
      <c r="HQ508" t="s">
        <v>3</v>
      </c>
      <c r="IK508">
        <v>0</v>
      </c>
    </row>
    <row r="509" spans="1:245" x14ac:dyDescent="0.2">
      <c r="A509">
        <v>17</v>
      </c>
      <c r="B509">
        <v>1</v>
      </c>
      <c r="C509">
        <f>ROW(SmtRes!A391)</f>
        <v>391</v>
      </c>
      <c r="D509">
        <f>ROW(EtalonRes!A636)</f>
        <v>636</v>
      </c>
      <c r="E509" t="s">
        <v>477</v>
      </c>
      <c r="F509" t="s">
        <v>459</v>
      </c>
      <c r="G509" t="s">
        <v>460</v>
      </c>
      <c r="H509" t="s">
        <v>19</v>
      </c>
      <c r="I509">
        <v>1</v>
      </c>
      <c r="J509">
        <v>0</v>
      </c>
      <c r="K509">
        <v>1</v>
      </c>
      <c r="O509">
        <f t="shared" si="411"/>
        <v>7512.64</v>
      </c>
      <c r="P509">
        <f t="shared" si="412"/>
        <v>102.76</v>
      </c>
      <c r="Q509">
        <f t="shared" si="413"/>
        <v>0</v>
      </c>
      <c r="R509">
        <f t="shared" si="414"/>
        <v>0</v>
      </c>
      <c r="S509">
        <f t="shared" si="415"/>
        <v>7409.88</v>
      </c>
      <c r="T509">
        <f t="shared" si="416"/>
        <v>0</v>
      </c>
      <c r="U509">
        <f t="shared" si="417"/>
        <v>12</v>
      </c>
      <c r="V509">
        <f t="shared" si="418"/>
        <v>0</v>
      </c>
      <c r="W509">
        <f t="shared" si="419"/>
        <v>0</v>
      </c>
      <c r="X509">
        <f t="shared" si="420"/>
        <v>5186.92</v>
      </c>
      <c r="Y509">
        <f t="shared" si="421"/>
        <v>740.99</v>
      </c>
      <c r="AA509">
        <v>1473070128</v>
      </c>
      <c r="AB509">
        <f t="shared" si="422"/>
        <v>7512.64</v>
      </c>
      <c r="AC509">
        <f>ROUND((ES509),6)</f>
        <v>102.76</v>
      </c>
      <c r="AD509">
        <f>ROUND((((ET509)-(EU509))+AE509),6)</f>
        <v>0</v>
      </c>
      <c r="AE509">
        <f>ROUND((EU509),6)</f>
        <v>0</v>
      </c>
      <c r="AF509">
        <f>ROUND((EV509),6)</f>
        <v>7409.88</v>
      </c>
      <c r="AG509">
        <f t="shared" si="423"/>
        <v>0</v>
      </c>
      <c r="AH509">
        <f>(EW509)</f>
        <v>12</v>
      </c>
      <c r="AI509">
        <f>(EX509)</f>
        <v>0</v>
      </c>
      <c r="AJ509">
        <f t="shared" si="424"/>
        <v>0</v>
      </c>
      <c r="AK509">
        <v>7512.64</v>
      </c>
      <c r="AL509">
        <v>102.76</v>
      </c>
      <c r="AM509">
        <v>0</v>
      </c>
      <c r="AN509">
        <v>0</v>
      </c>
      <c r="AO509">
        <v>7409.88</v>
      </c>
      <c r="AP509">
        <v>0</v>
      </c>
      <c r="AQ509">
        <v>12</v>
      </c>
      <c r="AR509">
        <v>0</v>
      </c>
      <c r="AS509">
        <v>0</v>
      </c>
      <c r="AT509">
        <v>70</v>
      </c>
      <c r="AU509">
        <v>10</v>
      </c>
      <c r="AV509">
        <v>1</v>
      </c>
      <c r="AW509">
        <v>1</v>
      </c>
      <c r="AZ509">
        <v>1</v>
      </c>
      <c r="BA509">
        <v>1</v>
      </c>
      <c r="BB509">
        <v>1</v>
      </c>
      <c r="BC509">
        <v>1</v>
      </c>
      <c r="BD509" t="s">
        <v>3</v>
      </c>
      <c r="BE509" t="s">
        <v>3</v>
      </c>
      <c r="BF509" t="s">
        <v>3</v>
      </c>
      <c r="BG509" t="s">
        <v>3</v>
      </c>
      <c r="BH509">
        <v>0</v>
      </c>
      <c r="BI509">
        <v>4</v>
      </c>
      <c r="BJ509" t="s">
        <v>461</v>
      </c>
      <c r="BM509">
        <v>0</v>
      </c>
      <c r="BN509">
        <v>0</v>
      </c>
      <c r="BO509" t="s">
        <v>3</v>
      </c>
      <c r="BP509">
        <v>0</v>
      </c>
      <c r="BQ509">
        <v>1</v>
      </c>
      <c r="BR509">
        <v>0</v>
      </c>
      <c r="BS509">
        <v>1</v>
      </c>
      <c r="BT509">
        <v>1</v>
      </c>
      <c r="BU509">
        <v>1</v>
      </c>
      <c r="BV509">
        <v>1</v>
      </c>
      <c r="BW509">
        <v>1</v>
      </c>
      <c r="BX509">
        <v>1</v>
      </c>
      <c r="BY509" t="s">
        <v>3</v>
      </c>
      <c r="BZ509">
        <v>70</v>
      </c>
      <c r="CA509">
        <v>10</v>
      </c>
      <c r="CB509" t="s">
        <v>3</v>
      </c>
      <c r="CE509">
        <v>0</v>
      </c>
      <c r="CF509">
        <v>0</v>
      </c>
      <c r="CG509">
        <v>0</v>
      </c>
      <c r="CM509">
        <v>0</v>
      </c>
      <c r="CN509" t="s">
        <v>3</v>
      </c>
      <c r="CO509">
        <v>0</v>
      </c>
      <c r="CP509">
        <f t="shared" si="425"/>
        <v>7512.64</v>
      </c>
      <c r="CQ509">
        <f t="shared" si="426"/>
        <v>102.76</v>
      </c>
      <c r="CR509">
        <f>((((ET509)*BB509-(EU509)*BS509)+AE509*BS509)*AV509)</f>
        <v>0</v>
      </c>
      <c r="CS509">
        <f t="shared" si="427"/>
        <v>0</v>
      </c>
      <c r="CT509">
        <f t="shared" si="428"/>
        <v>7409.88</v>
      </c>
      <c r="CU509">
        <f t="shared" si="429"/>
        <v>0</v>
      </c>
      <c r="CV509">
        <f t="shared" si="430"/>
        <v>12</v>
      </c>
      <c r="CW509">
        <f t="shared" si="431"/>
        <v>0</v>
      </c>
      <c r="CX509">
        <f t="shared" si="432"/>
        <v>0</v>
      </c>
      <c r="CY509">
        <f t="shared" si="433"/>
        <v>5186.9160000000002</v>
      </c>
      <c r="CZ509">
        <f t="shared" si="434"/>
        <v>740.98800000000006</v>
      </c>
      <c r="DC509" t="s">
        <v>3</v>
      </c>
      <c r="DD509" t="s">
        <v>3</v>
      </c>
      <c r="DE509" t="s">
        <v>3</v>
      </c>
      <c r="DF509" t="s">
        <v>3</v>
      </c>
      <c r="DG509" t="s">
        <v>3</v>
      </c>
      <c r="DH509" t="s">
        <v>3</v>
      </c>
      <c r="DI509" t="s">
        <v>3</v>
      </c>
      <c r="DJ509" t="s">
        <v>3</v>
      </c>
      <c r="DK509" t="s">
        <v>3</v>
      </c>
      <c r="DL509" t="s">
        <v>3</v>
      </c>
      <c r="DM509" t="s">
        <v>3</v>
      </c>
      <c r="DN509">
        <v>0</v>
      </c>
      <c r="DO509">
        <v>0</v>
      </c>
      <c r="DP509">
        <v>1</v>
      </c>
      <c r="DQ509">
        <v>1</v>
      </c>
      <c r="DU509">
        <v>16987630</v>
      </c>
      <c r="DV509" t="s">
        <v>19</v>
      </c>
      <c r="DW509" t="s">
        <v>19</v>
      </c>
      <c r="DX509">
        <v>1</v>
      </c>
      <c r="DZ509" t="s">
        <v>3</v>
      </c>
      <c r="EA509" t="s">
        <v>3</v>
      </c>
      <c r="EB509" t="s">
        <v>3</v>
      </c>
      <c r="EC509" t="s">
        <v>3</v>
      </c>
      <c r="EE509">
        <v>1441815344</v>
      </c>
      <c r="EF509">
        <v>1</v>
      </c>
      <c r="EG509" t="s">
        <v>21</v>
      </c>
      <c r="EH509">
        <v>0</v>
      </c>
      <c r="EI509" t="s">
        <v>3</v>
      </c>
      <c r="EJ509">
        <v>4</v>
      </c>
      <c r="EK509">
        <v>0</v>
      </c>
      <c r="EL509" t="s">
        <v>22</v>
      </c>
      <c r="EM509" t="s">
        <v>23</v>
      </c>
      <c r="EO509" t="s">
        <v>3</v>
      </c>
      <c r="EQ509">
        <v>0</v>
      </c>
      <c r="ER509">
        <v>7512.64</v>
      </c>
      <c r="ES509">
        <v>102.76</v>
      </c>
      <c r="ET509">
        <v>0</v>
      </c>
      <c r="EU509">
        <v>0</v>
      </c>
      <c r="EV509">
        <v>7409.88</v>
      </c>
      <c r="EW509">
        <v>12</v>
      </c>
      <c r="EX509">
        <v>0</v>
      </c>
      <c r="EY509">
        <v>0</v>
      </c>
      <c r="FQ509">
        <v>0</v>
      </c>
      <c r="FR509">
        <f t="shared" si="435"/>
        <v>0</v>
      </c>
      <c r="FS509">
        <v>0</v>
      </c>
      <c r="FX509">
        <v>70</v>
      </c>
      <c r="FY509">
        <v>10</v>
      </c>
      <c r="GA509" t="s">
        <v>3</v>
      </c>
      <c r="GD509">
        <v>0</v>
      </c>
      <c r="GF509">
        <v>-1703927579</v>
      </c>
      <c r="GG509">
        <v>2</v>
      </c>
      <c r="GH509">
        <v>1</v>
      </c>
      <c r="GI509">
        <v>-2</v>
      </c>
      <c r="GJ509">
        <v>0</v>
      </c>
      <c r="GK509">
        <f>ROUND(R509*(R12)/100,2)</f>
        <v>0</v>
      </c>
      <c r="GL509">
        <f t="shared" si="436"/>
        <v>0</v>
      </c>
      <c r="GM509">
        <f t="shared" si="437"/>
        <v>13440.55</v>
      </c>
      <c r="GN509">
        <f t="shared" si="438"/>
        <v>0</v>
      </c>
      <c r="GO509">
        <f t="shared" si="439"/>
        <v>0</v>
      </c>
      <c r="GP509">
        <f t="shared" si="440"/>
        <v>13440.55</v>
      </c>
      <c r="GR509">
        <v>0</v>
      </c>
      <c r="GS509">
        <v>3</v>
      </c>
      <c r="GT509">
        <v>0</v>
      </c>
      <c r="GU509" t="s">
        <v>3</v>
      </c>
      <c r="GV509">
        <f t="shared" si="441"/>
        <v>0</v>
      </c>
      <c r="GW509">
        <v>1</v>
      </c>
      <c r="GX509">
        <f t="shared" si="442"/>
        <v>0</v>
      </c>
      <c r="HA509">
        <v>0</v>
      </c>
      <c r="HB509">
        <v>0</v>
      </c>
      <c r="HC509">
        <f t="shared" si="443"/>
        <v>0</v>
      </c>
      <c r="HE509" t="s">
        <v>3</v>
      </c>
      <c r="HF509" t="s">
        <v>3</v>
      </c>
      <c r="HM509" t="s">
        <v>3</v>
      </c>
      <c r="HN509" t="s">
        <v>3</v>
      </c>
      <c r="HO509" t="s">
        <v>3</v>
      </c>
      <c r="HP509" t="s">
        <v>3</v>
      </c>
      <c r="HQ509" t="s">
        <v>3</v>
      </c>
      <c r="IK509">
        <v>0</v>
      </c>
    </row>
    <row r="510" spans="1:245" x14ac:dyDescent="0.2">
      <c r="A510">
        <v>17</v>
      </c>
      <c r="B510">
        <v>1</v>
      </c>
      <c r="C510">
        <f>ROW(SmtRes!A393)</f>
        <v>393</v>
      </c>
      <c r="D510">
        <f>ROW(EtalonRes!A638)</f>
        <v>638</v>
      </c>
      <c r="E510" t="s">
        <v>3</v>
      </c>
      <c r="F510" t="s">
        <v>462</v>
      </c>
      <c r="G510" t="s">
        <v>463</v>
      </c>
      <c r="H510" t="s">
        <v>19</v>
      </c>
      <c r="I510">
        <v>1</v>
      </c>
      <c r="J510">
        <v>0</v>
      </c>
      <c r="K510">
        <v>1</v>
      </c>
      <c r="O510">
        <f t="shared" si="411"/>
        <v>743.22</v>
      </c>
      <c r="P510">
        <f t="shared" si="412"/>
        <v>2.2200000000000002</v>
      </c>
      <c r="Q510">
        <f t="shared" si="413"/>
        <v>0</v>
      </c>
      <c r="R510">
        <f t="shared" si="414"/>
        <v>0</v>
      </c>
      <c r="S510">
        <f t="shared" si="415"/>
        <v>741</v>
      </c>
      <c r="T510">
        <f t="shared" si="416"/>
        <v>0</v>
      </c>
      <c r="U510">
        <f t="shared" si="417"/>
        <v>1.2000000000000002</v>
      </c>
      <c r="V510">
        <f t="shared" si="418"/>
        <v>0</v>
      </c>
      <c r="W510">
        <f t="shared" si="419"/>
        <v>0</v>
      </c>
      <c r="X510">
        <f t="shared" si="420"/>
        <v>518.70000000000005</v>
      </c>
      <c r="Y510">
        <f t="shared" si="421"/>
        <v>74.099999999999994</v>
      </c>
      <c r="AA510">
        <v>-1</v>
      </c>
      <c r="AB510">
        <f t="shared" si="422"/>
        <v>743.22</v>
      </c>
      <c r="AC510">
        <f>ROUND(((ES510*3)),6)</f>
        <v>2.2200000000000002</v>
      </c>
      <c r="AD510">
        <f>ROUND(((((ET510*3))-((EU510*3)))+AE510),6)</f>
        <v>0</v>
      </c>
      <c r="AE510">
        <f>ROUND(((EU510*3)),6)</f>
        <v>0</v>
      </c>
      <c r="AF510">
        <f>ROUND(((EV510*3)),6)</f>
        <v>741</v>
      </c>
      <c r="AG510">
        <f t="shared" si="423"/>
        <v>0</v>
      </c>
      <c r="AH510">
        <f>((EW510*3))</f>
        <v>1.2000000000000002</v>
      </c>
      <c r="AI510">
        <f>((EX510*3))</f>
        <v>0</v>
      </c>
      <c r="AJ510">
        <f t="shared" si="424"/>
        <v>0</v>
      </c>
      <c r="AK510">
        <v>247.74</v>
      </c>
      <c r="AL510">
        <v>0.74</v>
      </c>
      <c r="AM510">
        <v>0</v>
      </c>
      <c r="AN510">
        <v>0</v>
      </c>
      <c r="AO510">
        <v>247</v>
      </c>
      <c r="AP510">
        <v>0</v>
      </c>
      <c r="AQ510">
        <v>0.4</v>
      </c>
      <c r="AR510">
        <v>0</v>
      </c>
      <c r="AS510">
        <v>0</v>
      </c>
      <c r="AT510">
        <v>70</v>
      </c>
      <c r="AU510">
        <v>10</v>
      </c>
      <c r="AV510">
        <v>1</v>
      </c>
      <c r="AW510">
        <v>1</v>
      </c>
      <c r="AZ510">
        <v>1</v>
      </c>
      <c r="BA510">
        <v>1</v>
      </c>
      <c r="BB510">
        <v>1</v>
      </c>
      <c r="BC510">
        <v>1</v>
      </c>
      <c r="BD510" t="s">
        <v>3</v>
      </c>
      <c r="BE510" t="s">
        <v>3</v>
      </c>
      <c r="BF510" t="s">
        <v>3</v>
      </c>
      <c r="BG510" t="s">
        <v>3</v>
      </c>
      <c r="BH510">
        <v>0</v>
      </c>
      <c r="BI510">
        <v>4</v>
      </c>
      <c r="BJ510" t="s">
        <v>464</v>
      </c>
      <c r="BM510">
        <v>0</v>
      </c>
      <c r="BN510">
        <v>0</v>
      </c>
      <c r="BO510" t="s">
        <v>3</v>
      </c>
      <c r="BP510">
        <v>0</v>
      </c>
      <c r="BQ510">
        <v>1</v>
      </c>
      <c r="BR510">
        <v>0</v>
      </c>
      <c r="BS510">
        <v>1</v>
      </c>
      <c r="BT510">
        <v>1</v>
      </c>
      <c r="BU510">
        <v>1</v>
      </c>
      <c r="BV510">
        <v>1</v>
      </c>
      <c r="BW510">
        <v>1</v>
      </c>
      <c r="BX510">
        <v>1</v>
      </c>
      <c r="BY510" t="s">
        <v>3</v>
      </c>
      <c r="BZ510">
        <v>70</v>
      </c>
      <c r="CA510">
        <v>10</v>
      </c>
      <c r="CB510" t="s">
        <v>3</v>
      </c>
      <c r="CE510">
        <v>0</v>
      </c>
      <c r="CF510">
        <v>0</v>
      </c>
      <c r="CG510">
        <v>0</v>
      </c>
      <c r="CM510">
        <v>0</v>
      </c>
      <c r="CN510" t="s">
        <v>3</v>
      </c>
      <c r="CO510">
        <v>0</v>
      </c>
      <c r="CP510">
        <f t="shared" si="425"/>
        <v>743.22</v>
      </c>
      <c r="CQ510">
        <f t="shared" si="426"/>
        <v>2.2200000000000002</v>
      </c>
      <c r="CR510">
        <f>(((((ET510*3))*BB510-((EU510*3))*BS510)+AE510*BS510)*AV510)</f>
        <v>0</v>
      </c>
      <c r="CS510">
        <f t="shared" si="427"/>
        <v>0</v>
      </c>
      <c r="CT510">
        <f t="shared" si="428"/>
        <v>741</v>
      </c>
      <c r="CU510">
        <f t="shared" si="429"/>
        <v>0</v>
      </c>
      <c r="CV510">
        <f t="shared" si="430"/>
        <v>1.2000000000000002</v>
      </c>
      <c r="CW510">
        <f t="shared" si="431"/>
        <v>0</v>
      </c>
      <c r="CX510">
        <f t="shared" si="432"/>
        <v>0</v>
      </c>
      <c r="CY510">
        <f t="shared" si="433"/>
        <v>518.70000000000005</v>
      </c>
      <c r="CZ510">
        <f t="shared" si="434"/>
        <v>74.099999999999994</v>
      </c>
      <c r="DC510" t="s">
        <v>3</v>
      </c>
      <c r="DD510" t="s">
        <v>449</v>
      </c>
      <c r="DE510" t="s">
        <v>449</v>
      </c>
      <c r="DF510" t="s">
        <v>449</v>
      </c>
      <c r="DG510" t="s">
        <v>449</v>
      </c>
      <c r="DH510" t="s">
        <v>3</v>
      </c>
      <c r="DI510" t="s">
        <v>449</v>
      </c>
      <c r="DJ510" t="s">
        <v>449</v>
      </c>
      <c r="DK510" t="s">
        <v>3</v>
      </c>
      <c r="DL510" t="s">
        <v>3</v>
      </c>
      <c r="DM510" t="s">
        <v>3</v>
      </c>
      <c r="DN510">
        <v>0</v>
      </c>
      <c r="DO510">
        <v>0</v>
      </c>
      <c r="DP510">
        <v>1</v>
      </c>
      <c r="DQ510">
        <v>1</v>
      </c>
      <c r="DU510">
        <v>16987630</v>
      </c>
      <c r="DV510" t="s">
        <v>19</v>
      </c>
      <c r="DW510" t="s">
        <v>19</v>
      </c>
      <c r="DX510">
        <v>1</v>
      </c>
      <c r="DZ510" t="s">
        <v>3</v>
      </c>
      <c r="EA510" t="s">
        <v>3</v>
      </c>
      <c r="EB510" t="s">
        <v>3</v>
      </c>
      <c r="EC510" t="s">
        <v>3</v>
      </c>
      <c r="EE510">
        <v>1441815344</v>
      </c>
      <c r="EF510">
        <v>1</v>
      </c>
      <c r="EG510" t="s">
        <v>21</v>
      </c>
      <c r="EH510">
        <v>0</v>
      </c>
      <c r="EI510" t="s">
        <v>3</v>
      </c>
      <c r="EJ510">
        <v>4</v>
      </c>
      <c r="EK510">
        <v>0</v>
      </c>
      <c r="EL510" t="s">
        <v>22</v>
      </c>
      <c r="EM510" t="s">
        <v>23</v>
      </c>
      <c r="EO510" t="s">
        <v>3</v>
      </c>
      <c r="EQ510">
        <v>1024</v>
      </c>
      <c r="ER510">
        <v>247.74</v>
      </c>
      <c r="ES510">
        <v>0.74</v>
      </c>
      <c r="ET510">
        <v>0</v>
      </c>
      <c r="EU510">
        <v>0</v>
      </c>
      <c r="EV510">
        <v>247</v>
      </c>
      <c r="EW510">
        <v>0.4</v>
      </c>
      <c r="EX510">
        <v>0</v>
      </c>
      <c r="EY510">
        <v>0</v>
      </c>
      <c r="FQ510">
        <v>0</v>
      </c>
      <c r="FR510">
        <f t="shared" si="435"/>
        <v>0</v>
      </c>
      <c r="FS510">
        <v>0</v>
      </c>
      <c r="FX510">
        <v>70</v>
      </c>
      <c r="FY510">
        <v>10</v>
      </c>
      <c r="GA510" t="s">
        <v>3</v>
      </c>
      <c r="GD510">
        <v>0</v>
      </c>
      <c r="GF510">
        <v>973532321</v>
      </c>
      <c r="GG510">
        <v>2</v>
      </c>
      <c r="GH510">
        <v>1</v>
      </c>
      <c r="GI510">
        <v>-2</v>
      </c>
      <c r="GJ510">
        <v>0</v>
      </c>
      <c r="GK510">
        <f>ROUND(R510*(R12)/100,2)</f>
        <v>0</v>
      </c>
      <c r="GL510">
        <f t="shared" si="436"/>
        <v>0</v>
      </c>
      <c r="GM510">
        <f t="shared" si="437"/>
        <v>1336.02</v>
      </c>
      <c r="GN510">
        <f t="shared" si="438"/>
        <v>0</v>
      </c>
      <c r="GO510">
        <f t="shared" si="439"/>
        <v>0</v>
      </c>
      <c r="GP510">
        <f t="shared" si="440"/>
        <v>1336.02</v>
      </c>
      <c r="GR510">
        <v>0</v>
      </c>
      <c r="GS510">
        <v>3</v>
      </c>
      <c r="GT510">
        <v>0</v>
      </c>
      <c r="GU510" t="s">
        <v>3</v>
      </c>
      <c r="GV510">
        <f t="shared" si="441"/>
        <v>0</v>
      </c>
      <c r="GW510">
        <v>1</v>
      </c>
      <c r="GX510">
        <f t="shared" si="442"/>
        <v>0</v>
      </c>
      <c r="HA510">
        <v>0</v>
      </c>
      <c r="HB510">
        <v>0</v>
      </c>
      <c r="HC510">
        <f t="shared" si="443"/>
        <v>0</v>
      </c>
      <c r="HE510" t="s">
        <v>3</v>
      </c>
      <c r="HF510" t="s">
        <v>3</v>
      </c>
      <c r="HM510" t="s">
        <v>3</v>
      </c>
      <c r="HN510" t="s">
        <v>3</v>
      </c>
      <c r="HO510" t="s">
        <v>3</v>
      </c>
      <c r="HP510" t="s">
        <v>3</v>
      </c>
      <c r="HQ510" t="s">
        <v>3</v>
      </c>
      <c r="IK510">
        <v>0</v>
      </c>
    </row>
    <row r="511" spans="1:245" x14ac:dyDescent="0.2">
      <c r="A511">
        <v>17</v>
      </c>
      <c r="B511">
        <v>1</v>
      </c>
      <c r="C511">
        <f>ROW(SmtRes!A398)</f>
        <v>398</v>
      </c>
      <c r="D511">
        <f>ROW(EtalonRes!A643)</f>
        <v>643</v>
      </c>
      <c r="E511" t="s">
        <v>478</v>
      </c>
      <c r="F511" t="s">
        <v>459</v>
      </c>
      <c r="G511" t="s">
        <v>466</v>
      </c>
      <c r="H511" t="s">
        <v>19</v>
      </c>
      <c r="I511">
        <v>1</v>
      </c>
      <c r="J511">
        <v>0</v>
      </c>
      <c r="K511">
        <v>1</v>
      </c>
      <c r="O511">
        <f t="shared" si="411"/>
        <v>7512.64</v>
      </c>
      <c r="P511">
        <f t="shared" si="412"/>
        <v>102.76</v>
      </c>
      <c r="Q511">
        <f t="shared" si="413"/>
        <v>0</v>
      </c>
      <c r="R511">
        <f t="shared" si="414"/>
        <v>0</v>
      </c>
      <c r="S511">
        <f t="shared" si="415"/>
        <v>7409.88</v>
      </c>
      <c r="T511">
        <f t="shared" si="416"/>
        <v>0</v>
      </c>
      <c r="U511">
        <f t="shared" si="417"/>
        <v>12</v>
      </c>
      <c r="V511">
        <f t="shared" si="418"/>
        <v>0</v>
      </c>
      <c r="W511">
        <f t="shared" si="419"/>
        <v>0</v>
      </c>
      <c r="X511">
        <f t="shared" si="420"/>
        <v>5186.92</v>
      </c>
      <c r="Y511">
        <f t="shared" si="421"/>
        <v>740.99</v>
      </c>
      <c r="AA511">
        <v>1473070128</v>
      </c>
      <c r="AB511">
        <f t="shared" si="422"/>
        <v>7512.64</v>
      </c>
      <c r="AC511">
        <f>ROUND((ES511),6)</f>
        <v>102.76</v>
      </c>
      <c r="AD511">
        <f>ROUND((((ET511)-(EU511))+AE511),6)</f>
        <v>0</v>
      </c>
      <c r="AE511">
        <f>ROUND((EU511),6)</f>
        <v>0</v>
      </c>
      <c r="AF511">
        <f>ROUND((EV511),6)</f>
        <v>7409.88</v>
      </c>
      <c r="AG511">
        <f t="shared" si="423"/>
        <v>0</v>
      </c>
      <c r="AH511">
        <f>(EW511)</f>
        <v>12</v>
      </c>
      <c r="AI511">
        <f>(EX511)</f>
        <v>0</v>
      </c>
      <c r="AJ511">
        <f t="shared" si="424"/>
        <v>0</v>
      </c>
      <c r="AK511">
        <v>7512.64</v>
      </c>
      <c r="AL511">
        <v>102.76</v>
      </c>
      <c r="AM511">
        <v>0</v>
      </c>
      <c r="AN511">
        <v>0</v>
      </c>
      <c r="AO511">
        <v>7409.88</v>
      </c>
      <c r="AP511">
        <v>0</v>
      </c>
      <c r="AQ511">
        <v>12</v>
      </c>
      <c r="AR511">
        <v>0</v>
      </c>
      <c r="AS511">
        <v>0</v>
      </c>
      <c r="AT511">
        <v>70</v>
      </c>
      <c r="AU511">
        <v>10</v>
      </c>
      <c r="AV511">
        <v>1</v>
      </c>
      <c r="AW511">
        <v>1</v>
      </c>
      <c r="AZ511">
        <v>1</v>
      </c>
      <c r="BA511">
        <v>1</v>
      </c>
      <c r="BB511">
        <v>1</v>
      </c>
      <c r="BC511">
        <v>1</v>
      </c>
      <c r="BD511" t="s">
        <v>3</v>
      </c>
      <c r="BE511" t="s">
        <v>3</v>
      </c>
      <c r="BF511" t="s">
        <v>3</v>
      </c>
      <c r="BG511" t="s">
        <v>3</v>
      </c>
      <c r="BH511">
        <v>0</v>
      </c>
      <c r="BI511">
        <v>4</v>
      </c>
      <c r="BJ511" t="s">
        <v>461</v>
      </c>
      <c r="BM511">
        <v>0</v>
      </c>
      <c r="BN511">
        <v>0</v>
      </c>
      <c r="BO511" t="s">
        <v>3</v>
      </c>
      <c r="BP511">
        <v>0</v>
      </c>
      <c r="BQ511">
        <v>1</v>
      </c>
      <c r="BR511">
        <v>0</v>
      </c>
      <c r="BS511">
        <v>1</v>
      </c>
      <c r="BT511">
        <v>1</v>
      </c>
      <c r="BU511">
        <v>1</v>
      </c>
      <c r="BV511">
        <v>1</v>
      </c>
      <c r="BW511">
        <v>1</v>
      </c>
      <c r="BX511">
        <v>1</v>
      </c>
      <c r="BY511" t="s">
        <v>3</v>
      </c>
      <c r="BZ511">
        <v>70</v>
      </c>
      <c r="CA511">
        <v>10</v>
      </c>
      <c r="CB511" t="s">
        <v>3</v>
      </c>
      <c r="CE511">
        <v>0</v>
      </c>
      <c r="CF511">
        <v>0</v>
      </c>
      <c r="CG511">
        <v>0</v>
      </c>
      <c r="CM511">
        <v>0</v>
      </c>
      <c r="CN511" t="s">
        <v>3</v>
      </c>
      <c r="CO511">
        <v>0</v>
      </c>
      <c r="CP511">
        <f t="shared" si="425"/>
        <v>7512.64</v>
      </c>
      <c r="CQ511">
        <f t="shared" si="426"/>
        <v>102.76</v>
      </c>
      <c r="CR511">
        <f>((((ET511)*BB511-(EU511)*BS511)+AE511*BS511)*AV511)</f>
        <v>0</v>
      </c>
      <c r="CS511">
        <f t="shared" si="427"/>
        <v>0</v>
      </c>
      <c r="CT511">
        <f t="shared" si="428"/>
        <v>7409.88</v>
      </c>
      <c r="CU511">
        <f t="shared" si="429"/>
        <v>0</v>
      </c>
      <c r="CV511">
        <f t="shared" si="430"/>
        <v>12</v>
      </c>
      <c r="CW511">
        <f t="shared" si="431"/>
        <v>0</v>
      </c>
      <c r="CX511">
        <f t="shared" si="432"/>
        <v>0</v>
      </c>
      <c r="CY511">
        <f t="shared" si="433"/>
        <v>5186.9160000000002</v>
      </c>
      <c r="CZ511">
        <f t="shared" si="434"/>
        <v>740.98800000000006</v>
      </c>
      <c r="DC511" t="s">
        <v>3</v>
      </c>
      <c r="DD511" t="s">
        <v>3</v>
      </c>
      <c r="DE511" t="s">
        <v>3</v>
      </c>
      <c r="DF511" t="s">
        <v>3</v>
      </c>
      <c r="DG511" t="s">
        <v>3</v>
      </c>
      <c r="DH511" t="s">
        <v>3</v>
      </c>
      <c r="DI511" t="s">
        <v>3</v>
      </c>
      <c r="DJ511" t="s">
        <v>3</v>
      </c>
      <c r="DK511" t="s">
        <v>3</v>
      </c>
      <c r="DL511" t="s">
        <v>3</v>
      </c>
      <c r="DM511" t="s">
        <v>3</v>
      </c>
      <c r="DN511">
        <v>0</v>
      </c>
      <c r="DO511">
        <v>0</v>
      </c>
      <c r="DP511">
        <v>1</v>
      </c>
      <c r="DQ511">
        <v>1</v>
      </c>
      <c r="DU511">
        <v>16987630</v>
      </c>
      <c r="DV511" t="s">
        <v>19</v>
      </c>
      <c r="DW511" t="s">
        <v>19</v>
      </c>
      <c r="DX511">
        <v>1</v>
      </c>
      <c r="DZ511" t="s">
        <v>3</v>
      </c>
      <c r="EA511" t="s">
        <v>3</v>
      </c>
      <c r="EB511" t="s">
        <v>3</v>
      </c>
      <c r="EC511" t="s">
        <v>3</v>
      </c>
      <c r="EE511">
        <v>1441815344</v>
      </c>
      <c r="EF511">
        <v>1</v>
      </c>
      <c r="EG511" t="s">
        <v>21</v>
      </c>
      <c r="EH511">
        <v>0</v>
      </c>
      <c r="EI511" t="s">
        <v>3</v>
      </c>
      <c r="EJ511">
        <v>4</v>
      </c>
      <c r="EK511">
        <v>0</v>
      </c>
      <c r="EL511" t="s">
        <v>22</v>
      </c>
      <c r="EM511" t="s">
        <v>23</v>
      </c>
      <c r="EO511" t="s">
        <v>3</v>
      </c>
      <c r="EQ511">
        <v>0</v>
      </c>
      <c r="ER511">
        <v>7512.64</v>
      </c>
      <c r="ES511">
        <v>102.76</v>
      </c>
      <c r="ET511">
        <v>0</v>
      </c>
      <c r="EU511">
        <v>0</v>
      </c>
      <c r="EV511">
        <v>7409.88</v>
      </c>
      <c r="EW511">
        <v>12</v>
      </c>
      <c r="EX511">
        <v>0</v>
      </c>
      <c r="EY511">
        <v>0</v>
      </c>
      <c r="FQ511">
        <v>0</v>
      </c>
      <c r="FR511">
        <f t="shared" si="435"/>
        <v>0</v>
      </c>
      <c r="FS511">
        <v>0</v>
      </c>
      <c r="FX511">
        <v>70</v>
      </c>
      <c r="FY511">
        <v>10</v>
      </c>
      <c r="GA511" t="s">
        <v>3</v>
      </c>
      <c r="GD511">
        <v>0</v>
      </c>
      <c r="GF511">
        <v>290404741</v>
      </c>
      <c r="GG511">
        <v>2</v>
      </c>
      <c r="GH511">
        <v>1</v>
      </c>
      <c r="GI511">
        <v>-2</v>
      </c>
      <c r="GJ511">
        <v>0</v>
      </c>
      <c r="GK511">
        <f>ROUND(R511*(R12)/100,2)</f>
        <v>0</v>
      </c>
      <c r="GL511">
        <f t="shared" si="436"/>
        <v>0</v>
      </c>
      <c r="GM511">
        <f t="shared" si="437"/>
        <v>13440.55</v>
      </c>
      <c r="GN511">
        <f t="shared" si="438"/>
        <v>0</v>
      </c>
      <c r="GO511">
        <f t="shared" si="439"/>
        <v>0</v>
      </c>
      <c r="GP511">
        <f t="shared" si="440"/>
        <v>13440.55</v>
      </c>
      <c r="GR511">
        <v>0</v>
      </c>
      <c r="GS511">
        <v>3</v>
      </c>
      <c r="GT511">
        <v>0</v>
      </c>
      <c r="GU511" t="s">
        <v>3</v>
      </c>
      <c r="GV511">
        <f t="shared" si="441"/>
        <v>0</v>
      </c>
      <c r="GW511">
        <v>1</v>
      </c>
      <c r="GX511">
        <f t="shared" si="442"/>
        <v>0</v>
      </c>
      <c r="HA511">
        <v>0</v>
      </c>
      <c r="HB511">
        <v>0</v>
      </c>
      <c r="HC511">
        <f t="shared" si="443"/>
        <v>0</v>
      </c>
      <c r="HE511" t="s">
        <v>3</v>
      </c>
      <c r="HF511" t="s">
        <v>3</v>
      </c>
      <c r="HM511" t="s">
        <v>3</v>
      </c>
      <c r="HN511" t="s">
        <v>3</v>
      </c>
      <c r="HO511" t="s">
        <v>3</v>
      </c>
      <c r="HP511" t="s">
        <v>3</v>
      </c>
      <c r="HQ511" t="s">
        <v>3</v>
      </c>
      <c r="IK511">
        <v>0</v>
      </c>
    </row>
    <row r="512" spans="1:245" x14ac:dyDescent="0.2">
      <c r="A512">
        <v>17</v>
      </c>
      <c r="B512">
        <v>1</v>
      </c>
      <c r="C512">
        <f>ROW(SmtRes!A400)</f>
        <v>400</v>
      </c>
      <c r="D512">
        <f>ROW(EtalonRes!A645)</f>
        <v>645</v>
      </c>
      <c r="E512" t="s">
        <v>3</v>
      </c>
      <c r="F512" t="s">
        <v>462</v>
      </c>
      <c r="G512" t="s">
        <v>467</v>
      </c>
      <c r="H512" t="s">
        <v>19</v>
      </c>
      <c r="I512">
        <v>1</v>
      </c>
      <c r="J512">
        <v>0</v>
      </c>
      <c r="K512">
        <v>1</v>
      </c>
      <c r="O512">
        <f t="shared" si="411"/>
        <v>743.22</v>
      </c>
      <c r="P512">
        <f t="shared" si="412"/>
        <v>2.2200000000000002</v>
      </c>
      <c r="Q512">
        <f t="shared" si="413"/>
        <v>0</v>
      </c>
      <c r="R512">
        <f t="shared" si="414"/>
        <v>0</v>
      </c>
      <c r="S512">
        <f t="shared" si="415"/>
        <v>741</v>
      </c>
      <c r="T512">
        <f t="shared" si="416"/>
        <v>0</v>
      </c>
      <c r="U512">
        <f t="shared" si="417"/>
        <v>1.2000000000000002</v>
      </c>
      <c r="V512">
        <f t="shared" si="418"/>
        <v>0</v>
      </c>
      <c r="W512">
        <f t="shared" si="419"/>
        <v>0</v>
      </c>
      <c r="X512">
        <f t="shared" si="420"/>
        <v>518.70000000000005</v>
      </c>
      <c r="Y512">
        <f t="shared" si="421"/>
        <v>74.099999999999994</v>
      </c>
      <c r="AA512">
        <v>-1</v>
      </c>
      <c r="AB512">
        <f t="shared" si="422"/>
        <v>743.22</v>
      </c>
      <c r="AC512">
        <f>ROUND(((ES512*3)),6)</f>
        <v>2.2200000000000002</v>
      </c>
      <c r="AD512">
        <f>ROUND(((((ET512*3))-((EU512*3)))+AE512),6)</f>
        <v>0</v>
      </c>
      <c r="AE512">
        <f>ROUND(((EU512*3)),6)</f>
        <v>0</v>
      </c>
      <c r="AF512">
        <f>ROUND(((EV512*3)),6)</f>
        <v>741</v>
      </c>
      <c r="AG512">
        <f t="shared" si="423"/>
        <v>0</v>
      </c>
      <c r="AH512">
        <f>((EW512*3))</f>
        <v>1.2000000000000002</v>
      </c>
      <c r="AI512">
        <f>((EX512*3))</f>
        <v>0</v>
      </c>
      <c r="AJ512">
        <f t="shared" si="424"/>
        <v>0</v>
      </c>
      <c r="AK512">
        <v>247.74</v>
      </c>
      <c r="AL512">
        <v>0.74</v>
      </c>
      <c r="AM512">
        <v>0</v>
      </c>
      <c r="AN512">
        <v>0</v>
      </c>
      <c r="AO512">
        <v>247</v>
      </c>
      <c r="AP512">
        <v>0</v>
      </c>
      <c r="AQ512">
        <v>0.4</v>
      </c>
      <c r="AR512">
        <v>0</v>
      </c>
      <c r="AS512">
        <v>0</v>
      </c>
      <c r="AT512">
        <v>70</v>
      </c>
      <c r="AU512">
        <v>10</v>
      </c>
      <c r="AV512">
        <v>1</v>
      </c>
      <c r="AW512">
        <v>1</v>
      </c>
      <c r="AZ512">
        <v>1</v>
      </c>
      <c r="BA512">
        <v>1</v>
      </c>
      <c r="BB512">
        <v>1</v>
      </c>
      <c r="BC512">
        <v>1</v>
      </c>
      <c r="BD512" t="s">
        <v>3</v>
      </c>
      <c r="BE512" t="s">
        <v>3</v>
      </c>
      <c r="BF512" t="s">
        <v>3</v>
      </c>
      <c r="BG512" t="s">
        <v>3</v>
      </c>
      <c r="BH512">
        <v>0</v>
      </c>
      <c r="BI512">
        <v>4</v>
      </c>
      <c r="BJ512" t="s">
        <v>464</v>
      </c>
      <c r="BM512">
        <v>0</v>
      </c>
      <c r="BN512">
        <v>0</v>
      </c>
      <c r="BO512" t="s">
        <v>3</v>
      </c>
      <c r="BP512">
        <v>0</v>
      </c>
      <c r="BQ512">
        <v>1</v>
      </c>
      <c r="BR512">
        <v>0</v>
      </c>
      <c r="BS512">
        <v>1</v>
      </c>
      <c r="BT512">
        <v>1</v>
      </c>
      <c r="BU512">
        <v>1</v>
      </c>
      <c r="BV512">
        <v>1</v>
      </c>
      <c r="BW512">
        <v>1</v>
      </c>
      <c r="BX512">
        <v>1</v>
      </c>
      <c r="BY512" t="s">
        <v>3</v>
      </c>
      <c r="BZ512">
        <v>70</v>
      </c>
      <c r="CA512">
        <v>10</v>
      </c>
      <c r="CB512" t="s">
        <v>3</v>
      </c>
      <c r="CE512">
        <v>0</v>
      </c>
      <c r="CF512">
        <v>0</v>
      </c>
      <c r="CG512">
        <v>0</v>
      </c>
      <c r="CM512">
        <v>0</v>
      </c>
      <c r="CN512" t="s">
        <v>3</v>
      </c>
      <c r="CO512">
        <v>0</v>
      </c>
      <c r="CP512">
        <f t="shared" si="425"/>
        <v>743.22</v>
      </c>
      <c r="CQ512">
        <f t="shared" si="426"/>
        <v>2.2200000000000002</v>
      </c>
      <c r="CR512">
        <f>(((((ET512*3))*BB512-((EU512*3))*BS512)+AE512*BS512)*AV512)</f>
        <v>0</v>
      </c>
      <c r="CS512">
        <f t="shared" si="427"/>
        <v>0</v>
      </c>
      <c r="CT512">
        <f t="shared" si="428"/>
        <v>741</v>
      </c>
      <c r="CU512">
        <f t="shared" si="429"/>
        <v>0</v>
      </c>
      <c r="CV512">
        <f t="shared" si="430"/>
        <v>1.2000000000000002</v>
      </c>
      <c r="CW512">
        <f t="shared" si="431"/>
        <v>0</v>
      </c>
      <c r="CX512">
        <f t="shared" si="432"/>
        <v>0</v>
      </c>
      <c r="CY512">
        <f t="shared" si="433"/>
        <v>518.70000000000005</v>
      </c>
      <c r="CZ512">
        <f t="shared" si="434"/>
        <v>74.099999999999994</v>
      </c>
      <c r="DC512" t="s">
        <v>3</v>
      </c>
      <c r="DD512" t="s">
        <v>449</v>
      </c>
      <c r="DE512" t="s">
        <v>449</v>
      </c>
      <c r="DF512" t="s">
        <v>449</v>
      </c>
      <c r="DG512" t="s">
        <v>449</v>
      </c>
      <c r="DH512" t="s">
        <v>3</v>
      </c>
      <c r="DI512" t="s">
        <v>449</v>
      </c>
      <c r="DJ512" t="s">
        <v>449</v>
      </c>
      <c r="DK512" t="s">
        <v>3</v>
      </c>
      <c r="DL512" t="s">
        <v>3</v>
      </c>
      <c r="DM512" t="s">
        <v>3</v>
      </c>
      <c r="DN512">
        <v>0</v>
      </c>
      <c r="DO512">
        <v>0</v>
      </c>
      <c r="DP512">
        <v>1</v>
      </c>
      <c r="DQ512">
        <v>1</v>
      </c>
      <c r="DU512">
        <v>16987630</v>
      </c>
      <c r="DV512" t="s">
        <v>19</v>
      </c>
      <c r="DW512" t="s">
        <v>19</v>
      </c>
      <c r="DX512">
        <v>1</v>
      </c>
      <c r="DZ512" t="s">
        <v>3</v>
      </c>
      <c r="EA512" t="s">
        <v>3</v>
      </c>
      <c r="EB512" t="s">
        <v>3</v>
      </c>
      <c r="EC512" t="s">
        <v>3</v>
      </c>
      <c r="EE512">
        <v>1441815344</v>
      </c>
      <c r="EF512">
        <v>1</v>
      </c>
      <c r="EG512" t="s">
        <v>21</v>
      </c>
      <c r="EH512">
        <v>0</v>
      </c>
      <c r="EI512" t="s">
        <v>3</v>
      </c>
      <c r="EJ512">
        <v>4</v>
      </c>
      <c r="EK512">
        <v>0</v>
      </c>
      <c r="EL512" t="s">
        <v>22</v>
      </c>
      <c r="EM512" t="s">
        <v>23</v>
      </c>
      <c r="EO512" t="s">
        <v>3</v>
      </c>
      <c r="EQ512">
        <v>1024</v>
      </c>
      <c r="ER512">
        <v>247.74</v>
      </c>
      <c r="ES512">
        <v>0.74</v>
      </c>
      <c r="ET512">
        <v>0</v>
      </c>
      <c r="EU512">
        <v>0</v>
      </c>
      <c r="EV512">
        <v>247</v>
      </c>
      <c r="EW512">
        <v>0.4</v>
      </c>
      <c r="EX512">
        <v>0</v>
      </c>
      <c r="EY512">
        <v>0</v>
      </c>
      <c r="FQ512">
        <v>0</v>
      </c>
      <c r="FR512">
        <f t="shared" si="435"/>
        <v>0</v>
      </c>
      <c r="FS512">
        <v>0</v>
      </c>
      <c r="FX512">
        <v>70</v>
      </c>
      <c r="FY512">
        <v>10</v>
      </c>
      <c r="GA512" t="s">
        <v>3</v>
      </c>
      <c r="GD512">
        <v>0</v>
      </c>
      <c r="GF512">
        <v>691946262</v>
      </c>
      <c r="GG512">
        <v>2</v>
      </c>
      <c r="GH512">
        <v>1</v>
      </c>
      <c r="GI512">
        <v>-2</v>
      </c>
      <c r="GJ512">
        <v>0</v>
      </c>
      <c r="GK512">
        <f>ROUND(R512*(R12)/100,2)</f>
        <v>0</v>
      </c>
      <c r="GL512">
        <f t="shared" si="436"/>
        <v>0</v>
      </c>
      <c r="GM512">
        <f t="shared" si="437"/>
        <v>1336.02</v>
      </c>
      <c r="GN512">
        <f t="shared" si="438"/>
        <v>0</v>
      </c>
      <c r="GO512">
        <f t="shared" si="439"/>
        <v>0</v>
      </c>
      <c r="GP512">
        <f t="shared" si="440"/>
        <v>1336.02</v>
      </c>
      <c r="GR512">
        <v>0</v>
      </c>
      <c r="GS512">
        <v>3</v>
      </c>
      <c r="GT512">
        <v>0</v>
      </c>
      <c r="GU512" t="s">
        <v>3</v>
      </c>
      <c r="GV512">
        <f t="shared" si="441"/>
        <v>0</v>
      </c>
      <c r="GW512">
        <v>1</v>
      </c>
      <c r="GX512">
        <f t="shared" si="442"/>
        <v>0</v>
      </c>
      <c r="HA512">
        <v>0</v>
      </c>
      <c r="HB512">
        <v>0</v>
      </c>
      <c r="HC512">
        <f t="shared" si="443"/>
        <v>0</v>
      </c>
      <c r="HE512" t="s">
        <v>3</v>
      </c>
      <c r="HF512" t="s">
        <v>3</v>
      </c>
      <c r="HM512" t="s">
        <v>3</v>
      </c>
      <c r="HN512" t="s">
        <v>3</v>
      </c>
      <c r="HO512" t="s">
        <v>3</v>
      </c>
      <c r="HP512" t="s">
        <v>3</v>
      </c>
      <c r="HQ512" t="s">
        <v>3</v>
      </c>
      <c r="IK512">
        <v>0</v>
      </c>
    </row>
    <row r="513" spans="1:245" x14ac:dyDescent="0.2">
      <c r="A513">
        <v>17</v>
      </c>
      <c r="B513">
        <v>1</v>
      </c>
      <c r="C513">
        <f>ROW(SmtRes!A401)</f>
        <v>401</v>
      </c>
      <c r="D513">
        <f>ROW(EtalonRes!A646)</f>
        <v>646</v>
      </c>
      <c r="E513" t="s">
        <v>3</v>
      </c>
      <c r="F513" t="s">
        <v>479</v>
      </c>
      <c r="G513" t="s">
        <v>851</v>
      </c>
      <c r="H513" t="s">
        <v>19</v>
      </c>
      <c r="I513">
        <v>1</v>
      </c>
      <c r="J513">
        <v>0</v>
      </c>
      <c r="K513">
        <v>1</v>
      </c>
      <c r="O513">
        <f t="shared" si="411"/>
        <v>4371.8999999999996</v>
      </c>
      <c r="P513">
        <f t="shared" si="412"/>
        <v>0</v>
      </c>
      <c r="Q513">
        <f t="shared" si="413"/>
        <v>0</v>
      </c>
      <c r="R513">
        <f t="shared" si="414"/>
        <v>0</v>
      </c>
      <c r="S513">
        <f t="shared" si="415"/>
        <v>4371.8999999999996</v>
      </c>
      <c r="T513">
        <f t="shared" si="416"/>
        <v>0</v>
      </c>
      <c r="U513">
        <f t="shared" si="417"/>
        <v>7.08</v>
      </c>
      <c r="V513">
        <f t="shared" si="418"/>
        <v>0</v>
      </c>
      <c r="W513">
        <f t="shared" si="419"/>
        <v>0</v>
      </c>
      <c r="X513">
        <f t="shared" si="420"/>
        <v>3060.33</v>
      </c>
      <c r="Y513">
        <f t="shared" si="421"/>
        <v>437.19</v>
      </c>
      <c r="AA513">
        <v>-1</v>
      </c>
      <c r="AB513">
        <f t="shared" si="422"/>
        <v>4371.8999999999996</v>
      </c>
      <c r="AC513">
        <f>ROUND(((ES513*118)),6)</f>
        <v>0</v>
      </c>
      <c r="AD513">
        <f>ROUND(((((ET513*118))-((EU513*118)))+AE513),6)</f>
        <v>0</v>
      </c>
      <c r="AE513">
        <f>ROUND(((EU513*118)),6)</f>
        <v>0</v>
      </c>
      <c r="AF513">
        <f>ROUND(((EV513*118)),6)</f>
        <v>4371.8999999999996</v>
      </c>
      <c r="AG513">
        <f t="shared" si="423"/>
        <v>0</v>
      </c>
      <c r="AH513">
        <f>((EW513*118))</f>
        <v>7.08</v>
      </c>
      <c r="AI513">
        <f>((EX513*118))</f>
        <v>0</v>
      </c>
      <c r="AJ513">
        <f t="shared" si="424"/>
        <v>0</v>
      </c>
      <c r="AK513">
        <v>37.049999999999997</v>
      </c>
      <c r="AL513">
        <v>0</v>
      </c>
      <c r="AM513">
        <v>0</v>
      </c>
      <c r="AN513">
        <v>0</v>
      </c>
      <c r="AO513">
        <v>37.049999999999997</v>
      </c>
      <c r="AP513">
        <v>0</v>
      </c>
      <c r="AQ513">
        <v>0.06</v>
      </c>
      <c r="AR513">
        <v>0</v>
      </c>
      <c r="AS513">
        <v>0</v>
      </c>
      <c r="AT513">
        <v>70</v>
      </c>
      <c r="AU513">
        <v>10</v>
      </c>
      <c r="AV513">
        <v>1</v>
      </c>
      <c r="AW513">
        <v>1</v>
      </c>
      <c r="AZ513">
        <v>1</v>
      </c>
      <c r="BA513">
        <v>1</v>
      </c>
      <c r="BB513">
        <v>1</v>
      </c>
      <c r="BC513">
        <v>1</v>
      </c>
      <c r="BD513" t="s">
        <v>3</v>
      </c>
      <c r="BE513" t="s">
        <v>3</v>
      </c>
      <c r="BF513" t="s">
        <v>3</v>
      </c>
      <c r="BG513" t="s">
        <v>3</v>
      </c>
      <c r="BH513">
        <v>0</v>
      </c>
      <c r="BI513">
        <v>4</v>
      </c>
      <c r="BJ513" t="s">
        <v>480</v>
      </c>
      <c r="BM513">
        <v>0</v>
      </c>
      <c r="BN513">
        <v>0</v>
      </c>
      <c r="BO513" t="s">
        <v>3</v>
      </c>
      <c r="BP513">
        <v>0</v>
      </c>
      <c r="BQ513">
        <v>1</v>
      </c>
      <c r="BR513">
        <v>0</v>
      </c>
      <c r="BS513">
        <v>1</v>
      </c>
      <c r="BT513">
        <v>1</v>
      </c>
      <c r="BU513">
        <v>1</v>
      </c>
      <c r="BV513">
        <v>1</v>
      </c>
      <c r="BW513">
        <v>1</v>
      </c>
      <c r="BX513">
        <v>1</v>
      </c>
      <c r="BY513" t="s">
        <v>3</v>
      </c>
      <c r="BZ513">
        <v>70</v>
      </c>
      <c r="CA513">
        <v>10</v>
      </c>
      <c r="CB513" t="s">
        <v>3</v>
      </c>
      <c r="CE513">
        <v>0</v>
      </c>
      <c r="CF513">
        <v>0</v>
      </c>
      <c r="CG513">
        <v>0</v>
      </c>
      <c r="CM513">
        <v>0</v>
      </c>
      <c r="CN513" t="s">
        <v>3</v>
      </c>
      <c r="CO513">
        <v>0</v>
      </c>
      <c r="CP513">
        <f t="shared" si="425"/>
        <v>4371.8999999999996</v>
      </c>
      <c r="CQ513">
        <f t="shared" si="426"/>
        <v>0</v>
      </c>
      <c r="CR513">
        <f>(((((ET513*118))*BB513-((EU513*118))*BS513)+AE513*BS513)*AV513)</f>
        <v>0</v>
      </c>
      <c r="CS513">
        <f t="shared" si="427"/>
        <v>0</v>
      </c>
      <c r="CT513">
        <f t="shared" si="428"/>
        <v>4371.8999999999996</v>
      </c>
      <c r="CU513">
        <f t="shared" si="429"/>
        <v>0</v>
      </c>
      <c r="CV513">
        <f t="shared" si="430"/>
        <v>7.08</v>
      </c>
      <c r="CW513">
        <f t="shared" si="431"/>
        <v>0</v>
      </c>
      <c r="CX513">
        <f t="shared" si="432"/>
        <v>0</v>
      </c>
      <c r="CY513">
        <f t="shared" si="433"/>
        <v>3060.33</v>
      </c>
      <c r="CZ513">
        <f t="shared" si="434"/>
        <v>437.19</v>
      </c>
      <c r="DC513" t="s">
        <v>3</v>
      </c>
      <c r="DD513" t="s">
        <v>408</v>
      </c>
      <c r="DE513" t="s">
        <v>408</v>
      </c>
      <c r="DF513" t="s">
        <v>408</v>
      </c>
      <c r="DG513" t="s">
        <v>408</v>
      </c>
      <c r="DH513" t="s">
        <v>3</v>
      </c>
      <c r="DI513" t="s">
        <v>408</v>
      </c>
      <c r="DJ513" t="s">
        <v>408</v>
      </c>
      <c r="DK513" t="s">
        <v>3</v>
      </c>
      <c r="DL513" t="s">
        <v>3</v>
      </c>
      <c r="DM513" t="s">
        <v>3</v>
      </c>
      <c r="DN513">
        <v>0</v>
      </c>
      <c r="DO513">
        <v>0</v>
      </c>
      <c r="DP513">
        <v>1</v>
      </c>
      <c r="DQ513">
        <v>1</v>
      </c>
      <c r="DU513">
        <v>16987630</v>
      </c>
      <c r="DV513" t="s">
        <v>19</v>
      </c>
      <c r="DW513" t="s">
        <v>19</v>
      </c>
      <c r="DX513">
        <v>1</v>
      </c>
      <c r="DZ513" t="s">
        <v>3</v>
      </c>
      <c r="EA513" t="s">
        <v>3</v>
      </c>
      <c r="EB513" t="s">
        <v>3</v>
      </c>
      <c r="EC513" t="s">
        <v>3</v>
      </c>
      <c r="EE513">
        <v>1441815344</v>
      </c>
      <c r="EF513">
        <v>1</v>
      </c>
      <c r="EG513" t="s">
        <v>21</v>
      </c>
      <c r="EH513">
        <v>0</v>
      </c>
      <c r="EI513" t="s">
        <v>3</v>
      </c>
      <c r="EJ513">
        <v>4</v>
      </c>
      <c r="EK513">
        <v>0</v>
      </c>
      <c r="EL513" t="s">
        <v>22</v>
      </c>
      <c r="EM513" t="s">
        <v>23</v>
      </c>
      <c r="EO513" t="s">
        <v>3</v>
      </c>
      <c r="EQ513">
        <v>1024</v>
      </c>
      <c r="ER513">
        <v>37.049999999999997</v>
      </c>
      <c r="ES513">
        <v>0</v>
      </c>
      <c r="ET513">
        <v>0</v>
      </c>
      <c r="EU513">
        <v>0</v>
      </c>
      <c r="EV513">
        <v>37.049999999999997</v>
      </c>
      <c r="EW513">
        <v>0.06</v>
      </c>
      <c r="EX513">
        <v>0</v>
      </c>
      <c r="EY513">
        <v>0</v>
      </c>
      <c r="FQ513">
        <v>0</v>
      </c>
      <c r="FR513">
        <f t="shared" si="435"/>
        <v>0</v>
      </c>
      <c r="FS513">
        <v>0</v>
      </c>
      <c r="FX513">
        <v>70</v>
      </c>
      <c r="FY513">
        <v>10</v>
      </c>
      <c r="GA513" t="s">
        <v>3</v>
      </c>
      <c r="GD513">
        <v>0</v>
      </c>
      <c r="GF513">
        <v>961642571</v>
      </c>
      <c r="GG513">
        <v>2</v>
      </c>
      <c r="GH513">
        <v>1</v>
      </c>
      <c r="GI513">
        <v>-2</v>
      </c>
      <c r="GJ513">
        <v>0</v>
      </c>
      <c r="GK513">
        <f>ROUND(R513*(R12)/100,2)</f>
        <v>0</v>
      </c>
      <c r="GL513">
        <f t="shared" si="436"/>
        <v>0</v>
      </c>
      <c r="GM513">
        <f t="shared" si="437"/>
        <v>7869.42</v>
      </c>
      <c r="GN513">
        <f t="shared" si="438"/>
        <v>0</v>
      </c>
      <c r="GO513">
        <f t="shared" si="439"/>
        <v>0</v>
      </c>
      <c r="GP513">
        <f t="shared" si="440"/>
        <v>7869.42</v>
      </c>
      <c r="GR513">
        <v>0</v>
      </c>
      <c r="GS513">
        <v>3</v>
      </c>
      <c r="GT513">
        <v>0</v>
      </c>
      <c r="GU513" t="s">
        <v>3</v>
      </c>
      <c r="GV513">
        <f t="shared" si="441"/>
        <v>0</v>
      </c>
      <c r="GW513">
        <v>1</v>
      </c>
      <c r="GX513">
        <f t="shared" si="442"/>
        <v>0</v>
      </c>
      <c r="HA513">
        <v>0</v>
      </c>
      <c r="HB513">
        <v>0</v>
      </c>
      <c r="HC513">
        <f t="shared" si="443"/>
        <v>0</v>
      </c>
      <c r="HE513" t="s">
        <v>3</v>
      </c>
      <c r="HF513" t="s">
        <v>3</v>
      </c>
      <c r="HM513" t="s">
        <v>3</v>
      </c>
      <c r="HN513" t="s">
        <v>3</v>
      </c>
      <c r="HO513" t="s">
        <v>3</v>
      </c>
      <c r="HP513" t="s">
        <v>3</v>
      </c>
      <c r="HQ513" t="s">
        <v>3</v>
      </c>
      <c r="IK513">
        <v>0</v>
      </c>
    </row>
    <row r="514" spans="1:245" x14ac:dyDescent="0.2">
      <c r="A514">
        <v>17</v>
      </c>
      <c r="B514">
        <v>1</v>
      </c>
      <c r="C514">
        <f>ROW(SmtRes!A403)</f>
        <v>403</v>
      </c>
      <c r="D514">
        <f>ROW(EtalonRes!A648)</f>
        <v>648</v>
      </c>
      <c r="E514" t="s">
        <v>3</v>
      </c>
      <c r="F514" t="s">
        <v>481</v>
      </c>
      <c r="G514" t="s">
        <v>852</v>
      </c>
      <c r="H514" t="s">
        <v>19</v>
      </c>
      <c r="I514">
        <v>1</v>
      </c>
      <c r="J514">
        <v>0</v>
      </c>
      <c r="K514">
        <v>1</v>
      </c>
      <c r="O514">
        <f t="shared" si="411"/>
        <v>475.56</v>
      </c>
      <c r="P514">
        <f t="shared" si="412"/>
        <v>6.28</v>
      </c>
      <c r="Q514">
        <f t="shared" si="413"/>
        <v>0</v>
      </c>
      <c r="R514">
        <f t="shared" si="414"/>
        <v>0</v>
      </c>
      <c r="S514">
        <f t="shared" si="415"/>
        <v>469.28</v>
      </c>
      <c r="T514">
        <f t="shared" si="416"/>
        <v>0</v>
      </c>
      <c r="U514">
        <f t="shared" si="417"/>
        <v>0.76</v>
      </c>
      <c r="V514">
        <f t="shared" si="418"/>
        <v>0</v>
      </c>
      <c r="W514">
        <f t="shared" si="419"/>
        <v>0</v>
      </c>
      <c r="X514">
        <f t="shared" si="420"/>
        <v>328.5</v>
      </c>
      <c r="Y514">
        <f t="shared" si="421"/>
        <v>46.93</v>
      </c>
      <c r="AA514">
        <v>-1</v>
      </c>
      <c r="AB514">
        <f t="shared" si="422"/>
        <v>475.56</v>
      </c>
      <c r="AC514">
        <f>ROUND(((ES514*4)),6)</f>
        <v>6.28</v>
      </c>
      <c r="AD514">
        <f>ROUND(((((ET514*4))-((EU514*4)))+AE514),6)</f>
        <v>0</v>
      </c>
      <c r="AE514">
        <f>ROUND(((EU514*4)),6)</f>
        <v>0</v>
      </c>
      <c r="AF514">
        <f>ROUND(((EV514*4)),6)</f>
        <v>469.28</v>
      </c>
      <c r="AG514">
        <f t="shared" si="423"/>
        <v>0</v>
      </c>
      <c r="AH514">
        <f>((EW514*4))</f>
        <v>0.76</v>
      </c>
      <c r="AI514">
        <f>((EX514*4))</f>
        <v>0</v>
      </c>
      <c r="AJ514">
        <f t="shared" si="424"/>
        <v>0</v>
      </c>
      <c r="AK514">
        <v>118.89</v>
      </c>
      <c r="AL514">
        <v>1.57</v>
      </c>
      <c r="AM514">
        <v>0</v>
      </c>
      <c r="AN514">
        <v>0</v>
      </c>
      <c r="AO514">
        <v>117.32</v>
      </c>
      <c r="AP514">
        <v>0</v>
      </c>
      <c r="AQ514">
        <v>0.19</v>
      </c>
      <c r="AR514">
        <v>0</v>
      </c>
      <c r="AS514">
        <v>0</v>
      </c>
      <c r="AT514">
        <v>70</v>
      </c>
      <c r="AU514">
        <v>10</v>
      </c>
      <c r="AV514">
        <v>1</v>
      </c>
      <c r="AW514">
        <v>1</v>
      </c>
      <c r="AZ514">
        <v>1</v>
      </c>
      <c r="BA514">
        <v>1</v>
      </c>
      <c r="BB514">
        <v>1</v>
      </c>
      <c r="BC514">
        <v>1</v>
      </c>
      <c r="BD514" t="s">
        <v>3</v>
      </c>
      <c r="BE514" t="s">
        <v>3</v>
      </c>
      <c r="BF514" t="s">
        <v>3</v>
      </c>
      <c r="BG514" t="s">
        <v>3</v>
      </c>
      <c r="BH514">
        <v>0</v>
      </c>
      <c r="BI514">
        <v>4</v>
      </c>
      <c r="BJ514" t="s">
        <v>482</v>
      </c>
      <c r="BM514">
        <v>0</v>
      </c>
      <c r="BN514">
        <v>0</v>
      </c>
      <c r="BO514" t="s">
        <v>3</v>
      </c>
      <c r="BP514">
        <v>0</v>
      </c>
      <c r="BQ514">
        <v>1</v>
      </c>
      <c r="BR514">
        <v>0</v>
      </c>
      <c r="BS514">
        <v>1</v>
      </c>
      <c r="BT514">
        <v>1</v>
      </c>
      <c r="BU514">
        <v>1</v>
      </c>
      <c r="BV514">
        <v>1</v>
      </c>
      <c r="BW514">
        <v>1</v>
      </c>
      <c r="BX514">
        <v>1</v>
      </c>
      <c r="BY514" t="s">
        <v>3</v>
      </c>
      <c r="BZ514">
        <v>70</v>
      </c>
      <c r="CA514">
        <v>10</v>
      </c>
      <c r="CB514" t="s">
        <v>3</v>
      </c>
      <c r="CE514">
        <v>0</v>
      </c>
      <c r="CF514">
        <v>0</v>
      </c>
      <c r="CG514">
        <v>0</v>
      </c>
      <c r="CM514">
        <v>0</v>
      </c>
      <c r="CN514" t="s">
        <v>3</v>
      </c>
      <c r="CO514">
        <v>0</v>
      </c>
      <c r="CP514">
        <f t="shared" si="425"/>
        <v>475.55999999999995</v>
      </c>
      <c r="CQ514">
        <f t="shared" si="426"/>
        <v>6.28</v>
      </c>
      <c r="CR514">
        <f>(((((ET514*4))*BB514-((EU514*4))*BS514)+AE514*BS514)*AV514)</f>
        <v>0</v>
      </c>
      <c r="CS514">
        <f t="shared" si="427"/>
        <v>0</v>
      </c>
      <c r="CT514">
        <f t="shared" si="428"/>
        <v>469.28</v>
      </c>
      <c r="CU514">
        <f t="shared" si="429"/>
        <v>0</v>
      </c>
      <c r="CV514">
        <f t="shared" si="430"/>
        <v>0.76</v>
      </c>
      <c r="CW514">
        <f t="shared" si="431"/>
        <v>0</v>
      </c>
      <c r="CX514">
        <f t="shared" si="432"/>
        <v>0</v>
      </c>
      <c r="CY514">
        <f t="shared" si="433"/>
        <v>328.49599999999998</v>
      </c>
      <c r="CZ514">
        <f t="shared" si="434"/>
        <v>46.92799999999999</v>
      </c>
      <c r="DC514" t="s">
        <v>3</v>
      </c>
      <c r="DD514" t="s">
        <v>66</v>
      </c>
      <c r="DE514" t="s">
        <v>66</v>
      </c>
      <c r="DF514" t="s">
        <v>66</v>
      </c>
      <c r="DG514" t="s">
        <v>66</v>
      </c>
      <c r="DH514" t="s">
        <v>3</v>
      </c>
      <c r="DI514" t="s">
        <v>66</v>
      </c>
      <c r="DJ514" t="s">
        <v>66</v>
      </c>
      <c r="DK514" t="s">
        <v>3</v>
      </c>
      <c r="DL514" t="s">
        <v>3</v>
      </c>
      <c r="DM514" t="s">
        <v>3</v>
      </c>
      <c r="DN514">
        <v>0</v>
      </c>
      <c r="DO514">
        <v>0</v>
      </c>
      <c r="DP514">
        <v>1</v>
      </c>
      <c r="DQ514">
        <v>1</v>
      </c>
      <c r="DU514">
        <v>16987630</v>
      </c>
      <c r="DV514" t="s">
        <v>19</v>
      </c>
      <c r="DW514" t="s">
        <v>19</v>
      </c>
      <c r="DX514">
        <v>1</v>
      </c>
      <c r="DZ514" t="s">
        <v>3</v>
      </c>
      <c r="EA514" t="s">
        <v>3</v>
      </c>
      <c r="EB514" t="s">
        <v>3</v>
      </c>
      <c r="EC514" t="s">
        <v>3</v>
      </c>
      <c r="EE514">
        <v>1441815344</v>
      </c>
      <c r="EF514">
        <v>1</v>
      </c>
      <c r="EG514" t="s">
        <v>21</v>
      </c>
      <c r="EH514">
        <v>0</v>
      </c>
      <c r="EI514" t="s">
        <v>3</v>
      </c>
      <c r="EJ514">
        <v>4</v>
      </c>
      <c r="EK514">
        <v>0</v>
      </c>
      <c r="EL514" t="s">
        <v>22</v>
      </c>
      <c r="EM514" t="s">
        <v>23</v>
      </c>
      <c r="EO514" t="s">
        <v>3</v>
      </c>
      <c r="EQ514">
        <v>1024</v>
      </c>
      <c r="ER514">
        <v>118.89</v>
      </c>
      <c r="ES514">
        <v>1.57</v>
      </c>
      <c r="ET514">
        <v>0</v>
      </c>
      <c r="EU514">
        <v>0</v>
      </c>
      <c r="EV514">
        <v>117.32</v>
      </c>
      <c r="EW514">
        <v>0.19</v>
      </c>
      <c r="EX514">
        <v>0</v>
      </c>
      <c r="EY514">
        <v>0</v>
      </c>
      <c r="FQ514">
        <v>0</v>
      </c>
      <c r="FR514">
        <f t="shared" si="435"/>
        <v>0</v>
      </c>
      <c r="FS514">
        <v>0</v>
      </c>
      <c r="FX514">
        <v>70</v>
      </c>
      <c r="FY514">
        <v>10</v>
      </c>
      <c r="GA514" t="s">
        <v>3</v>
      </c>
      <c r="GD514">
        <v>0</v>
      </c>
      <c r="GF514">
        <v>-1551014199</v>
      </c>
      <c r="GG514">
        <v>2</v>
      </c>
      <c r="GH514">
        <v>1</v>
      </c>
      <c r="GI514">
        <v>-2</v>
      </c>
      <c r="GJ514">
        <v>0</v>
      </c>
      <c r="GK514">
        <f>ROUND(R514*(R12)/100,2)</f>
        <v>0</v>
      </c>
      <c r="GL514">
        <f t="shared" si="436"/>
        <v>0</v>
      </c>
      <c r="GM514">
        <f t="shared" si="437"/>
        <v>850.99</v>
      </c>
      <c r="GN514">
        <f t="shared" si="438"/>
        <v>0</v>
      </c>
      <c r="GO514">
        <f t="shared" si="439"/>
        <v>0</v>
      </c>
      <c r="GP514">
        <f t="shared" si="440"/>
        <v>850.99</v>
      </c>
      <c r="GR514">
        <v>0</v>
      </c>
      <c r="GS514">
        <v>3</v>
      </c>
      <c r="GT514">
        <v>0</v>
      </c>
      <c r="GU514" t="s">
        <v>3</v>
      </c>
      <c r="GV514">
        <f t="shared" si="441"/>
        <v>0</v>
      </c>
      <c r="GW514">
        <v>1</v>
      </c>
      <c r="GX514">
        <f t="shared" si="442"/>
        <v>0</v>
      </c>
      <c r="HA514">
        <v>0</v>
      </c>
      <c r="HB514">
        <v>0</v>
      </c>
      <c r="HC514">
        <f t="shared" si="443"/>
        <v>0</v>
      </c>
      <c r="HE514" t="s">
        <v>3</v>
      </c>
      <c r="HF514" t="s">
        <v>3</v>
      </c>
      <c r="HM514" t="s">
        <v>3</v>
      </c>
      <c r="HN514" t="s">
        <v>3</v>
      </c>
      <c r="HO514" t="s">
        <v>3</v>
      </c>
      <c r="HP514" t="s">
        <v>3</v>
      </c>
      <c r="HQ514" t="s">
        <v>3</v>
      </c>
      <c r="IK514">
        <v>0</v>
      </c>
    </row>
    <row r="515" spans="1:245" x14ac:dyDescent="0.2">
      <c r="A515">
        <v>17</v>
      </c>
      <c r="B515">
        <v>1</v>
      </c>
      <c r="C515">
        <f>ROW(SmtRes!A408)</f>
        <v>408</v>
      </c>
      <c r="D515">
        <f>ROW(EtalonRes!A653)</f>
        <v>653</v>
      </c>
      <c r="E515" t="s">
        <v>483</v>
      </c>
      <c r="F515" t="s">
        <v>452</v>
      </c>
      <c r="G515" t="s">
        <v>484</v>
      </c>
      <c r="H515" t="s">
        <v>19</v>
      </c>
      <c r="I515">
        <v>1</v>
      </c>
      <c r="J515">
        <v>0</v>
      </c>
      <c r="K515">
        <v>1</v>
      </c>
      <c r="O515">
        <f t="shared" si="411"/>
        <v>9390.7999999999993</v>
      </c>
      <c r="P515">
        <f t="shared" si="412"/>
        <v>128.44999999999999</v>
      </c>
      <c r="Q515">
        <f t="shared" si="413"/>
        <v>0</v>
      </c>
      <c r="R515">
        <f t="shared" si="414"/>
        <v>0</v>
      </c>
      <c r="S515">
        <f t="shared" si="415"/>
        <v>9262.35</v>
      </c>
      <c r="T515">
        <f t="shared" si="416"/>
        <v>0</v>
      </c>
      <c r="U515">
        <f t="shared" si="417"/>
        <v>15</v>
      </c>
      <c r="V515">
        <f t="shared" si="418"/>
        <v>0</v>
      </c>
      <c r="W515">
        <f t="shared" si="419"/>
        <v>0</v>
      </c>
      <c r="X515">
        <f t="shared" si="420"/>
        <v>6483.65</v>
      </c>
      <c r="Y515">
        <f t="shared" si="421"/>
        <v>926.24</v>
      </c>
      <c r="AA515">
        <v>1473070128</v>
      </c>
      <c r="AB515">
        <f t="shared" si="422"/>
        <v>9390.7999999999993</v>
      </c>
      <c r="AC515">
        <f>ROUND((ES515),6)</f>
        <v>128.44999999999999</v>
      </c>
      <c r="AD515">
        <f>ROUND((((ET515)-(EU515))+AE515),6)</f>
        <v>0</v>
      </c>
      <c r="AE515">
        <f>ROUND((EU515),6)</f>
        <v>0</v>
      </c>
      <c r="AF515">
        <f>ROUND((EV515),6)</f>
        <v>9262.35</v>
      </c>
      <c r="AG515">
        <f t="shared" si="423"/>
        <v>0</v>
      </c>
      <c r="AH515">
        <f>(EW515)</f>
        <v>15</v>
      </c>
      <c r="AI515">
        <f>(EX515)</f>
        <v>0</v>
      </c>
      <c r="AJ515">
        <f t="shared" si="424"/>
        <v>0</v>
      </c>
      <c r="AK515">
        <v>9390.7999999999993</v>
      </c>
      <c r="AL515">
        <v>128.44999999999999</v>
      </c>
      <c r="AM515">
        <v>0</v>
      </c>
      <c r="AN515">
        <v>0</v>
      </c>
      <c r="AO515">
        <v>9262.35</v>
      </c>
      <c r="AP515">
        <v>0</v>
      </c>
      <c r="AQ515">
        <v>15</v>
      </c>
      <c r="AR515">
        <v>0</v>
      </c>
      <c r="AS515">
        <v>0</v>
      </c>
      <c r="AT515">
        <v>70</v>
      </c>
      <c r="AU515">
        <v>10</v>
      </c>
      <c r="AV515">
        <v>1</v>
      </c>
      <c r="AW515">
        <v>1</v>
      </c>
      <c r="AZ515">
        <v>1</v>
      </c>
      <c r="BA515">
        <v>1</v>
      </c>
      <c r="BB515">
        <v>1</v>
      </c>
      <c r="BC515">
        <v>1</v>
      </c>
      <c r="BD515" t="s">
        <v>3</v>
      </c>
      <c r="BE515" t="s">
        <v>3</v>
      </c>
      <c r="BF515" t="s">
        <v>3</v>
      </c>
      <c r="BG515" t="s">
        <v>3</v>
      </c>
      <c r="BH515">
        <v>0</v>
      </c>
      <c r="BI515">
        <v>4</v>
      </c>
      <c r="BJ515" t="s">
        <v>454</v>
      </c>
      <c r="BM515">
        <v>0</v>
      </c>
      <c r="BN515">
        <v>0</v>
      </c>
      <c r="BO515" t="s">
        <v>3</v>
      </c>
      <c r="BP515">
        <v>0</v>
      </c>
      <c r="BQ515">
        <v>1</v>
      </c>
      <c r="BR515">
        <v>0</v>
      </c>
      <c r="BS515">
        <v>1</v>
      </c>
      <c r="BT515">
        <v>1</v>
      </c>
      <c r="BU515">
        <v>1</v>
      </c>
      <c r="BV515">
        <v>1</v>
      </c>
      <c r="BW515">
        <v>1</v>
      </c>
      <c r="BX515">
        <v>1</v>
      </c>
      <c r="BY515" t="s">
        <v>3</v>
      </c>
      <c r="BZ515">
        <v>70</v>
      </c>
      <c r="CA515">
        <v>10</v>
      </c>
      <c r="CB515" t="s">
        <v>3</v>
      </c>
      <c r="CE515">
        <v>0</v>
      </c>
      <c r="CF515">
        <v>0</v>
      </c>
      <c r="CG515">
        <v>0</v>
      </c>
      <c r="CM515">
        <v>0</v>
      </c>
      <c r="CN515" t="s">
        <v>3</v>
      </c>
      <c r="CO515">
        <v>0</v>
      </c>
      <c r="CP515">
        <f t="shared" si="425"/>
        <v>9390.8000000000011</v>
      </c>
      <c r="CQ515">
        <f t="shared" si="426"/>
        <v>128.44999999999999</v>
      </c>
      <c r="CR515">
        <f>((((ET515)*BB515-(EU515)*BS515)+AE515*BS515)*AV515)</f>
        <v>0</v>
      </c>
      <c r="CS515">
        <f t="shared" si="427"/>
        <v>0</v>
      </c>
      <c r="CT515">
        <f t="shared" si="428"/>
        <v>9262.35</v>
      </c>
      <c r="CU515">
        <f t="shared" si="429"/>
        <v>0</v>
      </c>
      <c r="CV515">
        <f t="shared" si="430"/>
        <v>15</v>
      </c>
      <c r="CW515">
        <f t="shared" si="431"/>
        <v>0</v>
      </c>
      <c r="CX515">
        <f t="shared" si="432"/>
        <v>0</v>
      </c>
      <c r="CY515">
        <f t="shared" si="433"/>
        <v>6483.6450000000004</v>
      </c>
      <c r="CZ515">
        <f t="shared" si="434"/>
        <v>926.23500000000001</v>
      </c>
      <c r="DC515" t="s">
        <v>3</v>
      </c>
      <c r="DD515" t="s">
        <v>3</v>
      </c>
      <c r="DE515" t="s">
        <v>3</v>
      </c>
      <c r="DF515" t="s">
        <v>3</v>
      </c>
      <c r="DG515" t="s">
        <v>3</v>
      </c>
      <c r="DH515" t="s">
        <v>3</v>
      </c>
      <c r="DI515" t="s">
        <v>3</v>
      </c>
      <c r="DJ515" t="s">
        <v>3</v>
      </c>
      <c r="DK515" t="s">
        <v>3</v>
      </c>
      <c r="DL515" t="s">
        <v>3</v>
      </c>
      <c r="DM515" t="s">
        <v>3</v>
      </c>
      <c r="DN515">
        <v>0</v>
      </c>
      <c r="DO515">
        <v>0</v>
      </c>
      <c r="DP515">
        <v>1</v>
      </c>
      <c r="DQ515">
        <v>1</v>
      </c>
      <c r="DU515">
        <v>16987630</v>
      </c>
      <c r="DV515" t="s">
        <v>19</v>
      </c>
      <c r="DW515" t="s">
        <v>19</v>
      </c>
      <c r="DX515">
        <v>1</v>
      </c>
      <c r="DZ515" t="s">
        <v>3</v>
      </c>
      <c r="EA515" t="s">
        <v>3</v>
      </c>
      <c r="EB515" t="s">
        <v>3</v>
      </c>
      <c r="EC515" t="s">
        <v>3</v>
      </c>
      <c r="EE515">
        <v>1441815344</v>
      </c>
      <c r="EF515">
        <v>1</v>
      </c>
      <c r="EG515" t="s">
        <v>21</v>
      </c>
      <c r="EH515">
        <v>0</v>
      </c>
      <c r="EI515" t="s">
        <v>3</v>
      </c>
      <c r="EJ515">
        <v>4</v>
      </c>
      <c r="EK515">
        <v>0</v>
      </c>
      <c r="EL515" t="s">
        <v>22</v>
      </c>
      <c r="EM515" t="s">
        <v>23</v>
      </c>
      <c r="EO515" t="s">
        <v>3</v>
      </c>
      <c r="EQ515">
        <v>0</v>
      </c>
      <c r="ER515">
        <v>9390.7999999999993</v>
      </c>
      <c r="ES515">
        <v>128.44999999999999</v>
      </c>
      <c r="ET515">
        <v>0</v>
      </c>
      <c r="EU515">
        <v>0</v>
      </c>
      <c r="EV515">
        <v>9262.35</v>
      </c>
      <c r="EW515">
        <v>15</v>
      </c>
      <c r="EX515">
        <v>0</v>
      </c>
      <c r="EY515">
        <v>0</v>
      </c>
      <c r="FQ515">
        <v>0</v>
      </c>
      <c r="FR515">
        <f t="shared" si="435"/>
        <v>0</v>
      </c>
      <c r="FS515">
        <v>0</v>
      </c>
      <c r="FX515">
        <v>70</v>
      </c>
      <c r="FY515">
        <v>10</v>
      </c>
      <c r="GA515" t="s">
        <v>3</v>
      </c>
      <c r="GD515">
        <v>0</v>
      </c>
      <c r="GF515">
        <v>899743421</v>
      </c>
      <c r="GG515">
        <v>2</v>
      </c>
      <c r="GH515">
        <v>1</v>
      </c>
      <c r="GI515">
        <v>-2</v>
      </c>
      <c r="GJ515">
        <v>0</v>
      </c>
      <c r="GK515">
        <f>ROUND(R515*(R12)/100,2)</f>
        <v>0</v>
      </c>
      <c r="GL515">
        <f t="shared" si="436"/>
        <v>0</v>
      </c>
      <c r="GM515">
        <f t="shared" si="437"/>
        <v>16800.689999999999</v>
      </c>
      <c r="GN515">
        <f t="shared" si="438"/>
        <v>0</v>
      </c>
      <c r="GO515">
        <f t="shared" si="439"/>
        <v>0</v>
      </c>
      <c r="GP515">
        <f t="shared" si="440"/>
        <v>16800.689999999999</v>
      </c>
      <c r="GR515">
        <v>0</v>
      </c>
      <c r="GS515">
        <v>3</v>
      </c>
      <c r="GT515">
        <v>0</v>
      </c>
      <c r="GU515" t="s">
        <v>3</v>
      </c>
      <c r="GV515">
        <f t="shared" si="441"/>
        <v>0</v>
      </c>
      <c r="GW515">
        <v>1</v>
      </c>
      <c r="GX515">
        <f t="shared" si="442"/>
        <v>0</v>
      </c>
      <c r="HA515">
        <v>0</v>
      </c>
      <c r="HB515">
        <v>0</v>
      </c>
      <c r="HC515">
        <f t="shared" si="443"/>
        <v>0</v>
      </c>
      <c r="HE515" t="s">
        <v>3</v>
      </c>
      <c r="HF515" t="s">
        <v>3</v>
      </c>
      <c r="HM515" t="s">
        <v>3</v>
      </c>
      <c r="HN515" t="s">
        <v>3</v>
      </c>
      <c r="HO515" t="s">
        <v>3</v>
      </c>
      <c r="HP515" t="s">
        <v>3</v>
      </c>
      <c r="HQ515" t="s">
        <v>3</v>
      </c>
      <c r="IK515">
        <v>0</v>
      </c>
    </row>
    <row r="516" spans="1:245" x14ac:dyDescent="0.2">
      <c r="A516">
        <v>17</v>
      </c>
      <c r="B516">
        <v>1</v>
      </c>
      <c r="C516">
        <f>ROW(SmtRes!A410)</f>
        <v>410</v>
      </c>
      <c r="D516">
        <f>ROW(EtalonRes!A655)</f>
        <v>655</v>
      </c>
      <c r="E516" t="s">
        <v>3</v>
      </c>
      <c r="F516" t="s">
        <v>455</v>
      </c>
      <c r="G516" t="s">
        <v>485</v>
      </c>
      <c r="H516" t="s">
        <v>19</v>
      </c>
      <c r="I516">
        <v>1</v>
      </c>
      <c r="J516">
        <v>0</v>
      </c>
      <c r="K516">
        <v>1</v>
      </c>
      <c r="O516">
        <f t="shared" si="411"/>
        <v>928.44</v>
      </c>
      <c r="P516">
        <f t="shared" si="412"/>
        <v>2.2200000000000002</v>
      </c>
      <c r="Q516">
        <f t="shared" si="413"/>
        <v>0</v>
      </c>
      <c r="R516">
        <f t="shared" si="414"/>
        <v>0</v>
      </c>
      <c r="S516">
        <f t="shared" si="415"/>
        <v>926.22</v>
      </c>
      <c r="T516">
        <f t="shared" si="416"/>
        <v>0</v>
      </c>
      <c r="U516">
        <f t="shared" si="417"/>
        <v>1.5</v>
      </c>
      <c r="V516">
        <f t="shared" si="418"/>
        <v>0</v>
      </c>
      <c r="W516">
        <f t="shared" si="419"/>
        <v>0</v>
      </c>
      <c r="X516">
        <f t="shared" si="420"/>
        <v>648.35</v>
      </c>
      <c r="Y516">
        <f t="shared" si="421"/>
        <v>92.62</v>
      </c>
      <c r="AA516">
        <v>-1</v>
      </c>
      <c r="AB516">
        <f t="shared" si="422"/>
        <v>928.44</v>
      </c>
      <c r="AC516">
        <f>ROUND(((ES516*3)),6)</f>
        <v>2.2200000000000002</v>
      </c>
      <c r="AD516">
        <f>ROUND(((((ET516*3))-((EU516*3)))+AE516),6)</f>
        <v>0</v>
      </c>
      <c r="AE516">
        <f>ROUND(((EU516*3)),6)</f>
        <v>0</v>
      </c>
      <c r="AF516">
        <f>ROUND(((EV516*3)),6)</f>
        <v>926.22</v>
      </c>
      <c r="AG516">
        <f t="shared" si="423"/>
        <v>0</v>
      </c>
      <c r="AH516">
        <f>((EW516*3))</f>
        <v>1.5</v>
      </c>
      <c r="AI516">
        <f>((EX516*3))</f>
        <v>0</v>
      </c>
      <c r="AJ516">
        <f t="shared" si="424"/>
        <v>0</v>
      </c>
      <c r="AK516">
        <v>309.48</v>
      </c>
      <c r="AL516">
        <v>0.74</v>
      </c>
      <c r="AM516">
        <v>0</v>
      </c>
      <c r="AN516">
        <v>0</v>
      </c>
      <c r="AO516">
        <v>308.74</v>
      </c>
      <c r="AP516">
        <v>0</v>
      </c>
      <c r="AQ516">
        <v>0.5</v>
      </c>
      <c r="AR516">
        <v>0</v>
      </c>
      <c r="AS516">
        <v>0</v>
      </c>
      <c r="AT516">
        <v>70</v>
      </c>
      <c r="AU516">
        <v>10</v>
      </c>
      <c r="AV516">
        <v>1</v>
      </c>
      <c r="AW516">
        <v>1</v>
      </c>
      <c r="AZ516">
        <v>1</v>
      </c>
      <c r="BA516">
        <v>1</v>
      </c>
      <c r="BB516">
        <v>1</v>
      </c>
      <c r="BC516">
        <v>1</v>
      </c>
      <c r="BD516" t="s">
        <v>3</v>
      </c>
      <c r="BE516" t="s">
        <v>3</v>
      </c>
      <c r="BF516" t="s">
        <v>3</v>
      </c>
      <c r="BG516" t="s">
        <v>3</v>
      </c>
      <c r="BH516">
        <v>0</v>
      </c>
      <c r="BI516">
        <v>4</v>
      </c>
      <c r="BJ516" t="s">
        <v>457</v>
      </c>
      <c r="BM516">
        <v>0</v>
      </c>
      <c r="BN516">
        <v>0</v>
      </c>
      <c r="BO516" t="s">
        <v>3</v>
      </c>
      <c r="BP516">
        <v>0</v>
      </c>
      <c r="BQ516">
        <v>1</v>
      </c>
      <c r="BR516">
        <v>0</v>
      </c>
      <c r="BS516">
        <v>1</v>
      </c>
      <c r="BT516">
        <v>1</v>
      </c>
      <c r="BU516">
        <v>1</v>
      </c>
      <c r="BV516">
        <v>1</v>
      </c>
      <c r="BW516">
        <v>1</v>
      </c>
      <c r="BX516">
        <v>1</v>
      </c>
      <c r="BY516" t="s">
        <v>3</v>
      </c>
      <c r="BZ516">
        <v>70</v>
      </c>
      <c r="CA516">
        <v>10</v>
      </c>
      <c r="CB516" t="s">
        <v>3</v>
      </c>
      <c r="CE516">
        <v>0</v>
      </c>
      <c r="CF516">
        <v>0</v>
      </c>
      <c r="CG516">
        <v>0</v>
      </c>
      <c r="CM516">
        <v>0</v>
      </c>
      <c r="CN516" t="s">
        <v>3</v>
      </c>
      <c r="CO516">
        <v>0</v>
      </c>
      <c r="CP516">
        <f t="shared" si="425"/>
        <v>928.44</v>
      </c>
      <c r="CQ516">
        <f t="shared" si="426"/>
        <v>2.2200000000000002</v>
      </c>
      <c r="CR516">
        <f>(((((ET516*3))*BB516-((EU516*3))*BS516)+AE516*BS516)*AV516)</f>
        <v>0</v>
      </c>
      <c r="CS516">
        <f t="shared" si="427"/>
        <v>0</v>
      </c>
      <c r="CT516">
        <f t="shared" si="428"/>
        <v>926.22</v>
      </c>
      <c r="CU516">
        <f t="shared" si="429"/>
        <v>0</v>
      </c>
      <c r="CV516">
        <f t="shared" si="430"/>
        <v>1.5</v>
      </c>
      <c r="CW516">
        <f t="shared" si="431"/>
        <v>0</v>
      </c>
      <c r="CX516">
        <f t="shared" si="432"/>
        <v>0</v>
      </c>
      <c r="CY516">
        <f t="shared" si="433"/>
        <v>648.35400000000004</v>
      </c>
      <c r="CZ516">
        <f t="shared" si="434"/>
        <v>92.622000000000014</v>
      </c>
      <c r="DC516" t="s">
        <v>3</v>
      </c>
      <c r="DD516" t="s">
        <v>449</v>
      </c>
      <c r="DE516" t="s">
        <v>449</v>
      </c>
      <c r="DF516" t="s">
        <v>449</v>
      </c>
      <c r="DG516" t="s">
        <v>449</v>
      </c>
      <c r="DH516" t="s">
        <v>3</v>
      </c>
      <c r="DI516" t="s">
        <v>449</v>
      </c>
      <c r="DJ516" t="s">
        <v>449</v>
      </c>
      <c r="DK516" t="s">
        <v>3</v>
      </c>
      <c r="DL516" t="s">
        <v>3</v>
      </c>
      <c r="DM516" t="s">
        <v>3</v>
      </c>
      <c r="DN516">
        <v>0</v>
      </c>
      <c r="DO516">
        <v>0</v>
      </c>
      <c r="DP516">
        <v>1</v>
      </c>
      <c r="DQ516">
        <v>1</v>
      </c>
      <c r="DU516">
        <v>16987630</v>
      </c>
      <c r="DV516" t="s">
        <v>19</v>
      </c>
      <c r="DW516" t="s">
        <v>19</v>
      </c>
      <c r="DX516">
        <v>1</v>
      </c>
      <c r="DZ516" t="s">
        <v>3</v>
      </c>
      <c r="EA516" t="s">
        <v>3</v>
      </c>
      <c r="EB516" t="s">
        <v>3</v>
      </c>
      <c r="EC516" t="s">
        <v>3</v>
      </c>
      <c r="EE516">
        <v>1441815344</v>
      </c>
      <c r="EF516">
        <v>1</v>
      </c>
      <c r="EG516" t="s">
        <v>21</v>
      </c>
      <c r="EH516">
        <v>0</v>
      </c>
      <c r="EI516" t="s">
        <v>3</v>
      </c>
      <c r="EJ516">
        <v>4</v>
      </c>
      <c r="EK516">
        <v>0</v>
      </c>
      <c r="EL516" t="s">
        <v>22</v>
      </c>
      <c r="EM516" t="s">
        <v>23</v>
      </c>
      <c r="EO516" t="s">
        <v>3</v>
      </c>
      <c r="EQ516">
        <v>1024</v>
      </c>
      <c r="ER516">
        <v>309.48</v>
      </c>
      <c r="ES516">
        <v>0.74</v>
      </c>
      <c r="ET516">
        <v>0</v>
      </c>
      <c r="EU516">
        <v>0</v>
      </c>
      <c r="EV516">
        <v>308.74</v>
      </c>
      <c r="EW516">
        <v>0.5</v>
      </c>
      <c r="EX516">
        <v>0</v>
      </c>
      <c r="EY516">
        <v>0</v>
      </c>
      <c r="FQ516">
        <v>0</v>
      </c>
      <c r="FR516">
        <f t="shared" si="435"/>
        <v>0</v>
      </c>
      <c r="FS516">
        <v>0</v>
      </c>
      <c r="FX516">
        <v>70</v>
      </c>
      <c r="FY516">
        <v>10</v>
      </c>
      <c r="GA516" t="s">
        <v>3</v>
      </c>
      <c r="GD516">
        <v>0</v>
      </c>
      <c r="GF516">
        <v>139908063</v>
      </c>
      <c r="GG516">
        <v>2</v>
      </c>
      <c r="GH516">
        <v>1</v>
      </c>
      <c r="GI516">
        <v>-2</v>
      </c>
      <c r="GJ516">
        <v>0</v>
      </c>
      <c r="GK516">
        <f>ROUND(R516*(R12)/100,2)</f>
        <v>0</v>
      </c>
      <c r="GL516">
        <f t="shared" si="436"/>
        <v>0</v>
      </c>
      <c r="GM516">
        <f t="shared" si="437"/>
        <v>1669.41</v>
      </c>
      <c r="GN516">
        <f t="shared" si="438"/>
        <v>0</v>
      </c>
      <c r="GO516">
        <f t="shared" si="439"/>
        <v>0</v>
      </c>
      <c r="GP516">
        <f t="shared" si="440"/>
        <v>1669.41</v>
      </c>
      <c r="GR516">
        <v>0</v>
      </c>
      <c r="GS516">
        <v>3</v>
      </c>
      <c r="GT516">
        <v>0</v>
      </c>
      <c r="GU516" t="s">
        <v>3</v>
      </c>
      <c r="GV516">
        <f t="shared" si="441"/>
        <v>0</v>
      </c>
      <c r="GW516">
        <v>1</v>
      </c>
      <c r="GX516">
        <f t="shared" si="442"/>
        <v>0</v>
      </c>
      <c r="HA516">
        <v>0</v>
      </c>
      <c r="HB516">
        <v>0</v>
      </c>
      <c r="HC516">
        <f t="shared" si="443"/>
        <v>0</v>
      </c>
      <c r="HE516" t="s">
        <v>3</v>
      </c>
      <c r="HF516" t="s">
        <v>3</v>
      </c>
      <c r="HM516" t="s">
        <v>3</v>
      </c>
      <c r="HN516" t="s">
        <v>3</v>
      </c>
      <c r="HO516" t="s">
        <v>3</v>
      </c>
      <c r="HP516" t="s">
        <v>3</v>
      </c>
      <c r="HQ516" t="s">
        <v>3</v>
      </c>
      <c r="IK516">
        <v>0</v>
      </c>
    </row>
    <row r="517" spans="1:245" x14ac:dyDescent="0.2">
      <c r="A517">
        <v>17</v>
      </c>
      <c r="B517">
        <v>1</v>
      </c>
      <c r="C517">
        <f>ROW(SmtRes!A415)</f>
        <v>415</v>
      </c>
      <c r="D517">
        <f>ROW(EtalonRes!A660)</f>
        <v>660</v>
      </c>
      <c r="E517" t="s">
        <v>486</v>
      </c>
      <c r="F517" t="s">
        <v>459</v>
      </c>
      <c r="G517" t="s">
        <v>460</v>
      </c>
      <c r="H517" t="s">
        <v>19</v>
      </c>
      <c r="I517">
        <v>1</v>
      </c>
      <c r="J517">
        <v>0</v>
      </c>
      <c r="K517">
        <v>1</v>
      </c>
      <c r="O517">
        <f t="shared" ref="O517:O548" si="444">ROUND(CP517,2)</f>
        <v>7512.64</v>
      </c>
      <c r="P517">
        <f t="shared" ref="P517:P548" si="445">ROUND(CQ517*I517,2)</f>
        <v>102.76</v>
      </c>
      <c r="Q517">
        <f t="shared" ref="Q517:Q548" si="446">ROUND(CR517*I517,2)</f>
        <v>0</v>
      </c>
      <c r="R517">
        <f t="shared" ref="R517:R548" si="447">ROUND(CS517*I517,2)</f>
        <v>0</v>
      </c>
      <c r="S517">
        <f t="shared" ref="S517:S548" si="448">ROUND(CT517*I517,2)</f>
        <v>7409.88</v>
      </c>
      <c r="T517">
        <f t="shared" ref="T517:T548" si="449">ROUND(CU517*I517,2)</f>
        <v>0</v>
      </c>
      <c r="U517">
        <f t="shared" ref="U517:U548" si="450">CV517*I517</f>
        <v>12</v>
      </c>
      <c r="V517">
        <f t="shared" ref="V517:V548" si="451">CW517*I517</f>
        <v>0</v>
      </c>
      <c r="W517">
        <f t="shared" ref="W517:W548" si="452">ROUND(CX517*I517,2)</f>
        <v>0</v>
      </c>
      <c r="X517">
        <f t="shared" ref="X517:X548" si="453">ROUND(CY517,2)</f>
        <v>5186.92</v>
      </c>
      <c r="Y517">
        <f t="shared" ref="Y517:Y548" si="454">ROUND(CZ517,2)</f>
        <v>740.99</v>
      </c>
      <c r="AA517">
        <v>1473070128</v>
      </c>
      <c r="AB517">
        <f t="shared" ref="AB517:AB548" si="455">ROUND((AC517+AD517+AF517),6)</f>
        <v>7512.64</v>
      </c>
      <c r="AC517">
        <f>ROUND((ES517),6)</f>
        <v>102.76</v>
      </c>
      <c r="AD517">
        <f>ROUND((((ET517)-(EU517))+AE517),6)</f>
        <v>0</v>
      </c>
      <c r="AE517">
        <f>ROUND((EU517),6)</f>
        <v>0</v>
      </c>
      <c r="AF517">
        <f>ROUND((EV517),6)</f>
        <v>7409.88</v>
      </c>
      <c r="AG517">
        <f t="shared" ref="AG517:AG548" si="456">ROUND((AP517),6)</f>
        <v>0</v>
      </c>
      <c r="AH517">
        <f>(EW517)</f>
        <v>12</v>
      </c>
      <c r="AI517">
        <f>(EX517)</f>
        <v>0</v>
      </c>
      <c r="AJ517">
        <f t="shared" ref="AJ517:AJ548" si="457">(AS517)</f>
        <v>0</v>
      </c>
      <c r="AK517">
        <v>7512.64</v>
      </c>
      <c r="AL517">
        <v>102.76</v>
      </c>
      <c r="AM517">
        <v>0</v>
      </c>
      <c r="AN517">
        <v>0</v>
      </c>
      <c r="AO517">
        <v>7409.88</v>
      </c>
      <c r="AP517">
        <v>0</v>
      </c>
      <c r="AQ517">
        <v>12</v>
      </c>
      <c r="AR517">
        <v>0</v>
      </c>
      <c r="AS517">
        <v>0</v>
      </c>
      <c r="AT517">
        <v>70</v>
      </c>
      <c r="AU517">
        <v>10</v>
      </c>
      <c r="AV517">
        <v>1</v>
      </c>
      <c r="AW517">
        <v>1</v>
      </c>
      <c r="AZ517">
        <v>1</v>
      </c>
      <c r="BA517">
        <v>1</v>
      </c>
      <c r="BB517">
        <v>1</v>
      </c>
      <c r="BC517">
        <v>1</v>
      </c>
      <c r="BD517" t="s">
        <v>3</v>
      </c>
      <c r="BE517" t="s">
        <v>3</v>
      </c>
      <c r="BF517" t="s">
        <v>3</v>
      </c>
      <c r="BG517" t="s">
        <v>3</v>
      </c>
      <c r="BH517">
        <v>0</v>
      </c>
      <c r="BI517">
        <v>4</v>
      </c>
      <c r="BJ517" t="s">
        <v>461</v>
      </c>
      <c r="BM517">
        <v>0</v>
      </c>
      <c r="BN517">
        <v>0</v>
      </c>
      <c r="BO517" t="s">
        <v>3</v>
      </c>
      <c r="BP517">
        <v>0</v>
      </c>
      <c r="BQ517">
        <v>1</v>
      </c>
      <c r="BR517">
        <v>0</v>
      </c>
      <c r="BS517">
        <v>1</v>
      </c>
      <c r="BT517">
        <v>1</v>
      </c>
      <c r="BU517">
        <v>1</v>
      </c>
      <c r="BV517">
        <v>1</v>
      </c>
      <c r="BW517">
        <v>1</v>
      </c>
      <c r="BX517">
        <v>1</v>
      </c>
      <c r="BY517" t="s">
        <v>3</v>
      </c>
      <c r="BZ517">
        <v>70</v>
      </c>
      <c r="CA517">
        <v>10</v>
      </c>
      <c r="CB517" t="s">
        <v>3</v>
      </c>
      <c r="CE517">
        <v>0</v>
      </c>
      <c r="CF517">
        <v>0</v>
      </c>
      <c r="CG517">
        <v>0</v>
      </c>
      <c r="CM517">
        <v>0</v>
      </c>
      <c r="CN517" t="s">
        <v>3</v>
      </c>
      <c r="CO517">
        <v>0</v>
      </c>
      <c r="CP517">
        <f t="shared" ref="CP517:CP548" si="458">(P517+Q517+S517)</f>
        <v>7512.64</v>
      </c>
      <c r="CQ517">
        <f t="shared" ref="CQ517:CQ548" si="459">(AC517*BC517*AW517)</f>
        <v>102.76</v>
      </c>
      <c r="CR517">
        <f>((((ET517)*BB517-(EU517)*BS517)+AE517*BS517)*AV517)</f>
        <v>0</v>
      </c>
      <c r="CS517">
        <f t="shared" ref="CS517:CS548" si="460">(AE517*BS517*AV517)</f>
        <v>0</v>
      </c>
      <c r="CT517">
        <f t="shared" ref="CT517:CT548" si="461">(AF517*BA517*AV517)</f>
        <v>7409.88</v>
      </c>
      <c r="CU517">
        <f t="shared" ref="CU517:CU548" si="462">AG517</f>
        <v>0</v>
      </c>
      <c r="CV517">
        <f t="shared" ref="CV517:CV548" si="463">(AH517*AV517)</f>
        <v>12</v>
      </c>
      <c r="CW517">
        <f t="shared" ref="CW517:CW548" si="464">AI517</f>
        <v>0</v>
      </c>
      <c r="CX517">
        <f t="shared" ref="CX517:CX548" si="465">AJ517</f>
        <v>0</v>
      </c>
      <c r="CY517">
        <f t="shared" ref="CY517:CY548" si="466">((S517*BZ517)/100)</f>
        <v>5186.9160000000002</v>
      </c>
      <c r="CZ517">
        <f t="shared" ref="CZ517:CZ548" si="467">((S517*CA517)/100)</f>
        <v>740.98800000000006</v>
      </c>
      <c r="DC517" t="s">
        <v>3</v>
      </c>
      <c r="DD517" t="s">
        <v>3</v>
      </c>
      <c r="DE517" t="s">
        <v>3</v>
      </c>
      <c r="DF517" t="s">
        <v>3</v>
      </c>
      <c r="DG517" t="s">
        <v>3</v>
      </c>
      <c r="DH517" t="s">
        <v>3</v>
      </c>
      <c r="DI517" t="s">
        <v>3</v>
      </c>
      <c r="DJ517" t="s">
        <v>3</v>
      </c>
      <c r="DK517" t="s">
        <v>3</v>
      </c>
      <c r="DL517" t="s">
        <v>3</v>
      </c>
      <c r="DM517" t="s">
        <v>3</v>
      </c>
      <c r="DN517">
        <v>0</v>
      </c>
      <c r="DO517">
        <v>0</v>
      </c>
      <c r="DP517">
        <v>1</v>
      </c>
      <c r="DQ517">
        <v>1</v>
      </c>
      <c r="DU517">
        <v>16987630</v>
      </c>
      <c r="DV517" t="s">
        <v>19</v>
      </c>
      <c r="DW517" t="s">
        <v>19</v>
      </c>
      <c r="DX517">
        <v>1</v>
      </c>
      <c r="DZ517" t="s">
        <v>3</v>
      </c>
      <c r="EA517" t="s">
        <v>3</v>
      </c>
      <c r="EB517" t="s">
        <v>3</v>
      </c>
      <c r="EC517" t="s">
        <v>3</v>
      </c>
      <c r="EE517">
        <v>1441815344</v>
      </c>
      <c r="EF517">
        <v>1</v>
      </c>
      <c r="EG517" t="s">
        <v>21</v>
      </c>
      <c r="EH517">
        <v>0</v>
      </c>
      <c r="EI517" t="s">
        <v>3</v>
      </c>
      <c r="EJ517">
        <v>4</v>
      </c>
      <c r="EK517">
        <v>0</v>
      </c>
      <c r="EL517" t="s">
        <v>22</v>
      </c>
      <c r="EM517" t="s">
        <v>23</v>
      </c>
      <c r="EO517" t="s">
        <v>3</v>
      </c>
      <c r="EQ517">
        <v>0</v>
      </c>
      <c r="ER517">
        <v>7512.64</v>
      </c>
      <c r="ES517">
        <v>102.76</v>
      </c>
      <c r="ET517">
        <v>0</v>
      </c>
      <c r="EU517">
        <v>0</v>
      </c>
      <c r="EV517">
        <v>7409.88</v>
      </c>
      <c r="EW517">
        <v>12</v>
      </c>
      <c r="EX517">
        <v>0</v>
      </c>
      <c r="EY517">
        <v>0</v>
      </c>
      <c r="FQ517">
        <v>0</v>
      </c>
      <c r="FR517">
        <f t="shared" ref="FR517:FR548" si="468">ROUND(IF(BI517=3,GM517,0),2)</f>
        <v>0</v>
      </c>
      <c r="FS517">
        <v>0</v>
      </c>
      <c r="FX517">
        <v>70</v>
      </c>
      <c r="FY517">
        <v>10</v>
      </c>
      <c r="GA517" t="s">
        <v>3</v>
      </c>
      <c r="GD517">
        <v>0</v>
      </c>
      <c r="GF517">
        <v>-1703927579</v>
      </c>
      <c r="GG517">
        <v>2</v>
      </c>
      <c r="GH517">
        <v>1</v>
      </c>
      <c r="GI517">
        <v>-2</v>
      </c>
      <c r="GJ517">
        <v>0</v>
      </c>
      <c r="GK517">
        <f>ROUND(R517*(R12)/100,2)</f>
        <v>0</v>
      </c>
      <c r="GL517">
        <f t="shared" ref="GL517:GL548" si="469">ROUND(IF(AND(BH517=3,BI517=3,FS517&lt;&gt;0),P517,0),2)</f>
        <v>0</v>
      </c>
      <c r="GM517">
        <f t="shared" ref="GM517:GM548" si="470">ROUND(O517+X517+Y517+GK517,2)+GX517</f>
        <v>13440.55</v>
      </c>
      <c r="GN517">
        <f t="shared" ref="GN517:GN548" si="471">IF(OR(BI517=0,BI517=1),GM517-GX517,0)</f>
        <v>0</v>
      </c>
      <c r="GO517">
        <f t="shared" ref="GO517:GO548" si="472">IF(BI517=2,GM517-GX517,0)</f>
        <v>0</v>
      </c>
      <c r="GP517">
        <f t="shared" ref="GP517:GP548" si="473">IF(BI517=4,GM517-GX517,0)</f>
        <v>13440.55</v>
      </c>
      <c r="GR517">
        <v>0</v>
      </c>
      <c r="GS517">
        <v>3</v>
      </c>
      <c r="GT517">
        <v>0</v>
      </c>
      <c r="GU517" t="s">
        <v>3</v>
      </c>
      <c r="GV517">
        <f t="shared" ref="GV517:GV548" si="474">ROUND((GT517),6)</f>
        <v>0</v>
      </c>
      <c r="GW517">
        <v>1</v>
      </c>
      <c r="GX517">
        <f t="shared" ref="GX517:GX548" si="475">ROUND(HC517*I517,2)</f>
        <v>0</v>
      </c>
      <c r="HA517">
        <v>0</v>
      </c>
      <c r="HB517">
        <v>0</v>
      </c>
      <c r="HC517">
        <f t="shared" ref="HC517:HC548" si="476">GV517*GW517</f>
        <v>0</v>
      </c>
      <c r="HE517" t="s">
        <v>3</v>
      </c>
      <c r="HF517" t="s">
        <v>3</v>
      </c>
      <c r="HM517" t="s">
        <v>3</v>
      </c>
      <c r="HN517" t="s">
        <v>3</v>
      </c>
      <c r="HO517" t="s">
        <v>3</v>
      </c>
      <c r="HP517" t="s">
        <v>3</v>
      </c>
      <c r="HQ517" t="s">
        <v>3</v>
      </c>
      <c r="IK517">
        <v>0</v>
      </c>
    </row>
    <row r="518" spans="1:245" x14ac:dyDescent="0.2">
      <c r="A518">
        <v>17</v>
      </c>
      <c r="B518">
        <v>1</v>
      </c>
      <c r="C518">
        <f>ROW(SmtRes!A417)</f>
        <v>417</v>
      </c>
      <c r="D518">
        <f>ROW(EtalonRes!A662)</f>
        <v>662</v>
      </c>
      <c r="E518" t="s">
        <v>3</v>
      </c>
      <c r="F518" t="s">
        <v>462</v>
      </c>
      <c r="G518" t="s">
        <v>463</v>
      </c>
      <c r="H518" t="s">
        <v>19</v>
      </c>
      <c r="I518">
        <v>1</v>
      </c>
      <c r="J518">
        <v>0</v>
      </c>
      <c r="K518">
        <v>1</v>
      </c>
      <c r="O518">
        <f t="shared" si="444"/>
        <v>743.22</v>
      </c>
      <c r="P518">
        <f t="shared" si="445"/>
        <v>2.2200000000000002</v>
      </c>
      <c r="Q518">
        <f t="shared" si="446"/>
        <v>0</v>
      </c>
      <c r="R518">
        <f t="shared" si="447"/>
        <v>0</v>
      </c>
      <c r="S518">
        <f t="shared" si="448"/>
        <v>741</v>
      </c>
      <c r="T518">
        <f t="shared" si="449"/>
        <v>0</v>
      </c>
      <c r="U518">
        <f t="shared" si="450"/>
        <v>1.2000000000000002</v>
      </c>
      <c r="V518">
        <f t="shared" si="451"/>
        <v>0</v>
      </c>
      <c r="W518">
        <f t="shared" si="452"/>
        <v>0</v>
      </c>
      <c r="X518">
        <f t="shared" si="453"/>
        <v>518.70000000000005</v>
      </c>
      <c r="Y518">
        <f t="shared" si="454"/>
        <v>74.099999999999994</v>
      </c>
      <c r="AA518">
        <v>-1</v>
      </c>
      <c r="AB518">
        <f t="shared" si="455"/>
        <v>743.22</v>
      </c>
      <c r="AC518">
        <f>ROUND(((ES518*3)),6)</f>
        <v>2.2200000000000002</v>
      </c>
      <c r="AD518">
        <f>ROUND(((((ET518*3))-((EU518*3)))+AE518),6)</f>
        <v>0</v>
      </c>
      <c r="AE518">
        <f>ROUND(((EU518*3)),6)</f>
        <v>0</v>
      </c>
      <c r="AF518">
        <f>ROUND(((EV518*3)),6)</f>
        <v>741</v>
      </c>
      <c r="AG518">
        <f t="shared" si="456"/>
        <v>0</v>
      </c>
      <c r="AH518">
        <f>((EW518*3))</f>
        <v>1.2000000000000002</v>
      </c>
      <c r="AI518">
        <f>((EX518*3))</f>
        <v>0</v>
      </c>
      <c r="AJ518">
        <f t="shared" si="457"/>
        <v>0</v>
      </c>
      <c r="AK518">
        <v>247.74</v>
      </c>
      <c r="AL518">
        <v>0.74</v>
      </c>
      <c r="AM518">
        <v>0</v>
      </c>
      <c r="AN518">
        <v>0</v>
      </c>
      <c r="AO518">
        <v>247</v>
      </c>
      <c r="AP518">
        <v>0</v>
      </c>
      <c r="AQ518">
        <v>0.4</v>
      </c>
      <c r="AR518">
        <v>0</v>
      </c>
      <c r="AS518">
        <v>0</v>
      </c>
      <c r="AT518">
        <v>70</v>
      </c>
      <c r="AU518">
        <v>10</v>
      </c>
      <c r="AV518">
        <v>1</v>
      </c>
      <c r="AW518">
        <v>1</v>
      </c>
      <c r="AZ518">
        <v>1</v>
      </c>
      <c r="BA518">
        <v>1</v>
      </c>
      <c r="BB518">
        <v>1</v>
      </c>
      <c r="BC518">
        <v>1</v>
      </c>
      <c r="BD518" t="s">
        <v>3</v>
      </c>
      <c r="BE518" t="s">
        <v>3</v>
      </c>
      <c r="BF518" t="s">
        <v>3</v>
      </c>
      <c r="BG518" t="s">
        <v>3</v>
      </c>
      <c r="BH518">
        <v>0</v>
      </c>
      <c r="BI518">
        <v>4</v>
      </c>
      <c r="BJ518" t="s">
        <v>464</v>
      </c>
      <c r="BM518">
        <v>0</v>
      </c>
      <c r="BN518">
        <v>0</v>
      </c>
      <c r="BO518" t="s">
        <v>3</v>
      </c>
      <c r="BP518">
        <v>0</v>
      </c>
      <c r="BQ518">
        <v>1</v>
      </c>
      <c r="BR518">
        <v>0</v>
      </c>
      <c r="BS518">
        <v>1</v>
      </c>
      <c r="BT518">
        <v>1</v>
      </c>
      <c r="BU518">
        <v>1</v>
      </c>
      <c r="BV518">
        <v>1</v>
      </c>
      <c r="BW518">
        <v>1</v>
      </c>
      <c r="BX518">
        <v>1</v>
      </c>
      <c r="BY518" t="s">
        <v>3</v>
      </c>
      <c r="BZ518">
        <v>70</v>
      </c>
      <c r="CA518">
        <v>10</v>
      </c>
      <c r="CB518" t="s">
        <v>3</v>
      </c>
      <c r="CE518">
        <v>0</v>
      </c>
      <c r="CF518">
        <v>0</v>
      </c>
      <c r="CG518">
        <v>0</v>
      </c>
      <c r="CM518">
        <v>0</v>
      </c>
      <c r="CN518" t="s">
        <v>3</v>
      </c>
      <c r="CO518">
        <v>0</v>
      </c>
      <c r="CP518">
        <f t="shared" si="458"/>
        <v>743.22</v>
      </c>
      <c r="CQ518">
        <f t="shared" si="459"/>
        <v>2.2200000000000002</v>
      </c>
      <c r="CR518">
        <f>(((((ET518*3))*BB518-((EU518*3))*BS518)+AE518*BS518)*AV518)</f>
        <v>0</v>
      </c>
      <c r="CS518">
        <f t="shared" si="460"/>
        <v>0</v>
      </c>
      <c r="CT518">
        <f t="shared" si="461"/>
        <v>741</v>
      </c>
      <c r="CU518">
        <f t="shared" si="462"/>
        <v>0</v>
      </c>
      <c r="CV518">
        <f t="shared" si="463"/>
        <v>1.2000000000000002</v>
      </c>
      <c r="CW518">
        <f t="shared" si="464"/>
        <v>0</v>
      </c>
      <c r="CX518">
        <f t="shared" si="465"/>
        <v>0</v>
      </c>
      <c r="CY518">
        <f t="shared" si="466"/>
        <v>518.70000000000005</v>
      </c>
      <c r="CZ518">
        <f t="shared" si="467"/>
        <v>74.099999999999994</v>
      </c>
      <c r="DC518" t="s">
        <v>3</v>
      </c>
      <c r="DD518" t="s">
        <v>449</v>
      </c>
      <c r="DE518" t="s">
        <v>449</v>
      </c>
      <c r="DF518" t="s">
        <v>449</v>
      </c>
      <c r="DG518" t="s">
        <v>449</v>
      </c>
      <c r="DH518" t="s">
        <v>3</v>
      </c>
      <c r="DI518" t="s">
        <v>449</v>
      </c>
      <c r="DJ518" t="s">
        <v>449</v>
      </c>
      <c r="DK518" t="s">
        <v>3</v>
      </c>
      <c r="DL518" t="s">
        <v>3</v>
      </c>
      <c r="DM518" t="s">
        <v>3</v>
      </c>
      <c r="DN518">
        <v>0</v>
      </c>
      <c r="DO518">
        <v>0</v>
      </c>
      <c r="DP518">
        <v>1</v>
      </c>
      <c r="DQ518">
        <v>1</v>
      </c>
      <c r="DU518">
        <v>16987630</v>
      </c>
      <c r="DV518" t="s">
        <v>19</v>
      </c>
      <c r="DW518" t="s">
        <v>19</v>
      </c>
      <c r="DX518">
        <v>1</v>
      </c>
      <c r="DZ518" t="s">
        <v>3</v>
      </c>
      <c r="EA518" t="s">
        <v>3</v>
      </c>
      <c r="EB518" t="s">
        <v>3</v>
      </c>
      <c r="EC518" t="s">
        <v>3</v>
      </c>
      <c r="EE518">
        <v>1441815344</v>
      </c>
      <c r="EF518">
        <v>1</v>
      </c>
      <c r="EG518" t="s">
        <v>21</v>
      </c>
      <c r="EH518">
        <v>0</v>
      </c>
      <c r="EI518" t="s">
        <v>3</v>
      </c>
      <c r="EJ518">
        <v>4</v>
      </c>
      <c r="EK518">
        <v>0</v>
      </c>
      <c r="EL518" t="s">
        <v>22</v>
      </c>
      <c r="EM518" t="s">
        <v>23</v>
      </c>
      <c r="EO518" t="s">
        <v>3</v>
      </c>
      <c r="EQ518">
        <v>1024</v>
      </c>
      <c r="ER518">
        <v>247.74</v>
      </c>
      <c r="ES518">
        <v>0.74</v>
      </c>
      <c r="ET518">
        <v>0</v>
      </c>
      <c r="EU518">
        <v>0</v>
      </c>
      <c r="EV518">
        <v>247</v>
      </c>
      <c r="EW518">
        <v>0.4</v>
      </c>
      <c r="EX518">
        <v>0</v>
      </c>
      <c r="EY518">
        <v>0</v>
      </c>
      <c r="FQ518">
        <v>0</v>
      </c>
      <c r="FR518">
        <f t="shared" si="468"/>
        <v>0</v>
      </c>
      <c r="FS518">
        <v>0</v>
      </c>
      <c r="FX518">
        <v>70</v>
      </c>
      <c r="FY518">
        <v>10</v>
      </c>
      <c r="GA518" t="s">
        <v>3</v>
      </c>
      <c r="GD518">
        <v>0</v>
      </c>
      <c r="GF518">
        <v>973532321</v>
      </c>
      <c r="GG518">
        <v>2</v>
      </c>
      <c r="GH518">
        <v>1</v>
      </c>
      <c r="GI518">
        <v>-2</v>
      </c>
      <c r="GJ518">
        <v>0</v>
      </c>
      <c r="GK518">
        <f>ROUND(R518*(R12)/100,2)</f>
        <v>0</v>
      </c>
      <c r="GL518">
        <f t="shared" si="469"/>
        <v>0</v>
      </c>
      <c r="GM518">
        <f t="shared" si="470"/>
        <v>1336.02</v>
      </c>
      <c r="GN518">
        <f t="shared" si="471"/>
        <v>0</v>
      </c>
      <c r="GO518">
        <f t="shared" si="472"/>
        <v>0</v>
      </c>
      <c r="GP518">
        <f t="shared" si="473"/>
        <v>1336.02</v>
      </c>
      <c r="GR518">
        <v>0</v>
      </c>
      <c r="GS518">
        <v>3</v>
      </c>
      <c r="GT518">
        <v>0</v>
      </c>
      <c r="GU518" t="s">
        <v>3</v>
      </c>
      <c r="GV518">
        <f t="shared" si="474"/>
        <v>0</v>
      </c>
      <c r="GW518">
        <v>1</v>
      </c>
      <c r="GX518">
        <f t="shared" si="475"/>
        <v>0</v>
      </c>
      <c r="HA518">
        <v>0</v>
      </c>
      <c r="HB518">
        <v>0</v>
      </c>
      <c r="HC518">
        <f t="shared" si="476"/>
        <v>0</v>
      </c>
      <c r="HE518" t="s">
        <v>3</v>
      </c>
      <c r="HF518" t="s">
        <v>3</v>
      </c>
      <c r="HM518" t="s">
        <v>3</v>
      </c>
      <c r="HN518" t="s">
        <v>3</v>
      </c>
      <c r="HO518" t="s">
        <v>3</v>
      </c>
      <c r="HP518" t="s">
        <v>3</v>
      </c>
      <c r="HQ518" t="s">
        <v>3</v>
      </c>
      <c r="IK518">
        <v>0</v>
      </c>
    </row>
    <row r="519" spans="1:245" x14ac:dyDescent="0.2">
      <c r="A519">
        <v>17</v>
      </c>
      <c r="B519">
        <v>1</v>
      </c>
      <c r="C519">
        <f>ROW(SmtRes!A422)</f>
        <v>422</v>
      </c>
      <c r="D519">
        <f>ROW(EtalonRes!A667)</f>
        <v>667</v>
      </c>
      <c r="E519" t="s">
        <v>487</v>
      </c>
      <c r="F519" t="s">
        <v>488</v>
      </c>
      <c r="G519" t="s">
        <v>489</v>
      </c>
      <c r="H519" t="s">
        <v>19</v>
      </c>
      <c r="I519">
        <v>1</v>
      </c>
      <c r="J519">
        <v>0</v>
      </c>
      <c r="K519">
        <v>1</v>
      </c>
      <c r="O519">
        <f t="shared" si="444"/>
        <v>5634.49</v>
      </c>
      <c r="P519">
        <f t="shared" si="445"/>
        <v>77.08</v>
      </c>
      <c r="Q519">
        <f t="shared" si="446"/>
        <v>0</v>
      </c>
      <c r="R519">
        <f t="shared" si="447"/>
        <v>0</v>
      </c>
      <c r="S519">
        <f t="shared" si="448"/>
        <v>5557.41</v>
      </c>
      <c r="T519">
        <f t="shared" si="449"/>
        <v>0</v>
      </c>
      <c r="U519">
        <f t="shared" si="450"/>
        <v>9</v>
      </c>
      <c r="V519">
        <f t="shared" si="451"/>
        <v>0</v>
      </c>
      <c r="W519">
        <f t="shared" si="452"/>
        <v>0</v>
      </c>
      <c r="X519">
        <f t="shared" si="453"/>
        <v>3890.19</v>
      </c>
      <c r="Y519">
        <f t="shared" si="454"/>
        <v>555.74</v>
      </c>
      <c r="AA519">
        <v>1473070128</v>
      </c>
      <c r="AB519">
        <f t="shared" si="455"/>
        <v>5634.49</v>
      </c>
      <c r="AC519">
        <f>ROUND((ES519),6)</f>
        <v>77.08</v>
      </c>
      <c r="AD519">
        <f>ROUND((((ET519)-(EU519))+AE519),6)</f>
        <v>0</v>
      </c>
      <c r="AE519">
        <f>ROUND((EU519),6)</f>
        <v>0</v>
      </c>
      <c r="AF519">
        <f>ROUND((EV519),6)</f>
        <v>5557.41</v>
      </c>
      <c r="AG519">
        <f t="shared" si="456"/>
        <v>0</v>
      </c>
      <c r="AH519">
        <f>(EW519)</f>
        <v>9</v>
      </c>
      <c r="AI519">
        <f>(EX519)</f>
        <v>0</v>
      </c>
      <c r="AJ519">
        <f t="shared" si="457"/>
        <v>0</v>
      </c>
      <c r="AK519">
        <v>5634.49</v>
      </c>
      <c r="AL519">
        <v>77.08</v>
      </c>
      <c r="AM519">
        <v>0</v>
      </c>
      <c r="AN519">
        <v>0</v>
      </c>
      <c r="AO519">
        <v>5557.41</v>
      </c>
      <c r="AP519">
        <v>0</v>
      </c>
      <c r="AQ519">
        <v>9</v>
      </c>
      <c r="AR519">
        <v>0</v>
      </c>
      <c r="AS519">
        <v>0</v>
      </c>
      <c r="AT519">
        <v>70</v>
      </c>
      <c r="AU519">
        <v>10</v>
      </c>
      <c r="AV519">
        <v>1</v>
      </c>
      <c r="AW519">
        <v>1</v>
      </c>
      <c r="AZ519">
        <v>1</v>
      </c>
      <c r="BA519">
        <v>1</v>
      </c>
      <c r="BB519">
        <v>1</v>
      </c>
      <c r="BC519">
        <v>1</v>
      </c>
      <c r="BD519" t="s">
        <v>3</v>
      </c>
      <c r="BE519" t="s">
        <v>3</v>
      </c>
      <c r="BF519" t="s">
        <v>3</v>
      </c>
      <c r="BG519" t="s">
        <v>3</v>
      </c>
      <c r="BH519">
        <v>0</v>
      </c>
      <c r="BI519">
        <v>4</v>
      </c>
      <c r="BJ519" t="s">
        <v>490</v>
      </c>
      <c r="BM519">
        <v>0</v>
      </c>
      <c r="BN519">
        <v>0</v>
      </c>
      <c r="BO519" t="s">
        <v>3</v>
      </c>
      <c r="BP519">
        <v>0</v>
      </c>
      <c r="BQ519">
        <v>1</v>
      </c>
      <c r="BR519">
        <v>0</v>
      </c>
      <c r="BS519">
        <v>1</v>
      </c>
      <c r="BT519">
        <v>1</v>
      </c>
      <c r="BU519">
        <v>1</v>
      </c>
      <c r="BV519">
        <v>1</v>
      </c>
      <c r="BW519">
        <v>1</v>
      </c>
      <c r="BX519">
        <v>1</v>
      </c>
      <c r="BY519" t="s">
        <v>3</v>
      </c>
      <c r="BZ519">
        <v>70</v>
      </c>
      <c r="CA519">
        <v>10</v>
      </c>
      <c r="CB519" t="s">
        <v>3</v>
      </c>
      <c r="CE519">
        <v>0</v>
      </c>
      <c r="CF519">
        <v>0</v>
      </c>
      <c r="CG519">
        <v>0</v>
      </c>
      <c r="CM519">
        <v>0</v>
      </c>
      <c r="CN519" t="s">
        <v>3</v>
      </c>
      <c r="CO519">
        <v>0</v>
      </c>
      <c r="CP519">
        <f t="shared" si="458"/>
        <v>5634.49</v>
      </c>
      <c r="CQ519">
        <f t="shared" si="459"/>
        <v>77.08</v>
      </c>
      <c r="CR519">
        <f>((((ET519)*BB519-(EU519)*BS519)+AE519*BS519)*AV519)</f>
        <v>0</v>
      </c>
      <c r="CS519">
        <f t="shared" si="460"/>
        <v>0</v>
      </c>
      <c r="CT519">
        <f t="shared" si="461"/>
        <v>5557.41</v>
      </c>
      <c r="CU519">
        <f t="shared" si="462"/>
        <v>0</v>
      </c>
      <c r="CV519">
        <f t="shared" si="463"/>
        <v>9</v>
      </c>
      <c r="CW519">
        <f t="shared" si="464"/>
        <v>0</v>
      </c>
      <c r="CX519">
        <f t="shared" si="465"/>
        <v>0</v>
      </c>
      <c r="CY519">
        <f t="shared" si="466"/>
        <v>3890.1869999999999</v>
      </c>
      <c r="CZ519">
        <f t="shared" si="467"/>
        <v>555.74099999999999</v>
      </c>
      <c r="DC519" t="s">
        <v>3</v>
      </c>
      <c r="DD519" t="s">
        <v>3</v>
      </c>
      <c r="DE519" t="s">
        <v>3</v>
      </c>
      <c r="DF519" t="s">
        <v>3</v>
      </c>
      <c r="DG519" t="s">
        <v>3</v>
      </c>
      <c r="DH519" t="s">
        <v>3</v>
      </c>
      <c r="DI519" t="s">
        <v>3</v>
      </c>
      <c r="DJ519" t="s">
        <v>3</v>
      </c>
      <c r="DK519" t="s">
        <v>3</v>
      </c>
      <c r="DL519" t="s">
        <v>3</v>
      </c>
      <c r="DM519" t="s">
        <v>3</v>
      </c>
      <c r="DN519">
        <v>0</v>
      </c>
      <c r="DO519">
        <v>0</v>
      </c>
      <c r="DP519">
        <v>1</v>
      </c>
      <c r="DQ519">
        <v>1</v>
      </c>
      <c r="DU519">
        <v>16987630</v>
      </c>
      <c r="DV519" t="s">
        <v>19</v>
      </c>
      <c r="DW519" t="s">
        <v>19</v>
      </c>
      <c r="DX519">
        <v>1</v>
      </c>
      <c r="DZ519" t="s">
        <v>3</v>
      </c>
      <c r="EA519" t="s">
        <v>3</v>
      </c>
      <c r="EB519" t="s">
        <v>3</v>
      </c>
      <c r="EC519" t="s">
        <v>3</v>
      </c>
      <c r="EE519">
        <v>1441815344</v>
      </c>
      <c r="EF519">
        <v>1</v>
      </c>
      <c r="EG519" t="s">
        <v>21</v>
      </c>
      <c r="EH519">
        <v>0</v>
      </c>
      <c r="EI519" t="s">
        <v>3</v>
      </c>
      <c r="EJ519">
        <v>4</v>
      </c>
      <c r="EK519">
        <v>0</v>
      </c>
      <c r="EL519" t="s">
        <v>22</v>
      </c>
      <c r="EM519" t="s">
        <v>23</v>
      </c>
      <c r="EO519" t="s">
        <v>3</v>
      </c>
      <c r="EQ519">
        <v>0</v>
      </c>
      <c r="ER519">
        <v>5634.49</v>
      </c>
      <c r="ES519">
        <v>77.08</v>
      </c>
      <c r="ET519">
        <v>0</v>
      </c>
      <c r="EU519">
        <v>0</v>
      </c>
      <c r="EV519">
        <v>5557.41</v>
      </c>
      <c r="EW519">
        <v>9</v>
      </c>
      <c r="EX519">
        <v>0</v>
      </c>
      <c r="EY519">
        <v>0</v>
      </c>
      <c r="FQ519">
        <v>0</v>
      </c>
      <c r="FR519">
        <f t="shared" si="468"/>
        <v>0</v>
      </c>
      <c r="FS519">
        <v>0</v>
      </c>
      <c r="FX519">
        <v>70</v>
      </c>
      <c r="FY519">
        <v>10</v>
      </c>
      <c r="GA519" t="s">
        <v>3</v>
      </c>
      <c r="GD519">
        <v>0</v>
      </c>
      <c r="GF519">
        <v>905582053</v>
      </c>
      <c r="GG519">
        <v>2</v>
      </c>
      <c r="GH519">
        <v>1</v>
      </c>
      <c r="GI519">
        <v>-2</v>
      </c>
      <c r="GJ519">
        <v>0</v>
      </c>
      <c r="GK519">
        <f>ROUND(R519*(R12)/100,2)</f>
        <v>0</v>
      </c>
      <c r="GL519">
        <f t="shared" si="469"/>
        <v>0</v>
      </c>
      <c r="GM519">
        <f t="shared" si="470"/>
        <v>10080.42</v>
      </c>
      <c r="GN519">
        <f t="shared" si="471"/>
        <v>0</v>
      </c>
      <c r="GO519">
        <f t="shared" si="472"/>
        <v>0</v>
      </c>
      <c r="GP519">
        <f t="shared" si="473"/>
        <v>10080.42</v>
      </c>
      <c r="GR519">
        <v>0</v>
      </c>
      <c r="GS519">
        <v>3</v>
      </c>
      <c r="GT519">
        <v>0</v>
      </c>
      <c r="GU519" t="s">
        <v>3</v>
      </c>
      <c r="GV519">
        <f t="shared" si="474"/>
        <v>0</v>
      </c>
      <c r="GW519">
        <v>1</v>
      </c>
      <c r="GX519">
        <f t="shared" si="475"/>
        <v>0</v>
      </c>
      <c r="HA519">
        <v>0</v>
      </c>
      <c r="HB519">
        <v>0</v>
      </c>
      <c r="HC519">
        <f t="shared" si="476"/>
        <v>0</v>
      </c>
      <c r="HE519" t="s">
        <v>3</v>
      </c>
      <c r="HF519" t="s">
        <v>3</v>
      </c>
      <c r="HM519" t="s">
        <v>3</v>
      </c>
      <c r="HN519" t="s">
        <v>3</v>
      </c>
      <c r="HO519" t="s">
        <v>3</v>
      </c>
      <c r="HP519" t="s">
        <v>3</v>
      </c>
      <c r="HQ519" t="s">
        <v>3</v>
      </c>
      <c r="IK519">
        <v>0</v>
      </c>
    </row>
    <row r="520" spans="1:245" x14ac:dyDescent="0.2">
      <c r="A520">
        <v>17</v>
      </c>
      <c r="B520">
        <v>1</v>
      </c>
      <c r="C520">
        <f>ROW(SmtRes!A423)</f>
        <v>423</v>
      </c>
      <c r="D520">
        <f>ROW(EtalonRes!A668)</f>
        <v>668</v>
      </c>
      <c r="E520" t="s">
        <v>3</v>
      </c>
      <c r="F520" t="s">
        <v>491</v>
      </c>
      <c r="G520" t="s">
        <v>492</v>
      </c>
      <c r="H520" t="s">
        <v>19</v>
      </c>
      <c r="I520">
        <v>1</v>
      </c>
      <c r="J520">
        <v>0</v>
      </c>
      <c r="K520">
        <v>1</v>
      </c>
      <c r="O520">
        <f t="shared" si="444"/>
        <v>555.75</v>
      </c>
      <c r="P520">
        <f t="shared" si="445"/>
        <v>0</v>
      </c>
      <c r="Q520">
        <f t="shared" si="446"/>
        <v>0</v>
      </c>
      <c r="R520">
        <f t="shared" si="447"/>
        <v>0</v>
      </c>
      <c r="S520">
        <f t="shared" si="448"/>
        <v>555.75</v>
      </c>
      <c r="T520">
        <f t="shared" si="449"/>
        <v>0</v>
      </c>
      <c r="U520">
        <f t="shared" si="450"/>
        <v>0.89999999999999991</v>
      </c>
      <c r="V520">
        <f t="shared" si="451"/>
        <v>0</v>
      </c>
      <c r="W520">
        <f t="shared" si="452"/>
        <v>0</v>
      </c>
      <c r="X520">
        <f t="shared" si="453"/>
        <v>389.03</v>
      </c>
      <c r="Y520">
        <f t="shared" si="454"/>
        <v>55.58</v>
      </c>
      <c r="AA520">
        <v>-1</v>
      </c>
      <c r="AB520">
        <f t="shared" si="455"/>
        <v>555.75</v>
      </c>
      <c r="AC520">
        <f>ROUND(((ES520*3)),6)</f>
        <v>0</v>
      </c>
      <c r="AD520">
        <f>ROUND(((((ET520*3))-((EU520*3)))+AE520),6)</f>
        <v>0</v>
      </c>
      <c r="AE520">
        <f>ROUND(((EU520*3)),6)</f>
        <v>0</v>
      </c>
      <c r="AF520">
        <f>ROUND(((EV520*3)),6)</f>
        <v>555.75</v>
      </c>
      <c r="AG520">
        <f t="shared" si="456"/>
        <v>0</v>
      </c>
      <c r="AH520">
        <f>((EW520*3))</f>
        <v>0.89999999999999991</v>
      </c>
      <c r="AI520">
        <f>((EX520*3))</f>
        <v>0</v>
      </c>
      <c r="AJ520">
        <f t="shared" si="457"/>
        <v>0</v>
      </c>
      <c r="AK520">
        <v>185.25</v>
      </c>
      <c r="AL520">
        <v>0</v>
      </c>
      <c r="AM520">
        <v>0</v>
      </c>
      <c r="AN520">
        <v>0</v>
      </c>
      <c r="AO520">
        <v>185.25</v>
      </c>
      <c r="AP520">
        <v>0</v>
      </c>
      <c r="AQ520">
        <v>0.3</v>
      </c>
      <c r="AR520">
        <v>0</v>
      </c>
      <c r="AS520">
        <v>0</v>
      </c>
      <c r="AT520">
        <v>70</v>
      </c>
      <c r="AU520">
        <v>10</v>
      </c>
      <c r="AV520">
        <v>1</v>
      </c>
      <c r="AW520">
        <v>1</v>
      </c>
      <c r="AZ520">
        <v>1</v>
      </c>
      <c r="BA520">
        <v>1</v>
      </c>
      <c r="BB520">
        <v>1</v>
      </c>
      <c r="BC520">
        <v>1</v>
      </c>
      <c r="BD520" t="s">
        <v>3</v>
      </c>
      <c r="BE520" t="s">
        <v>3</v>
      </c>
      <c r="BF520" t="s">
        <v>3</v>
      </c>
      <c r="BG520" t="s">
        <v>3</v>
      </c>
      <c r="BH520">
        <v>0</v>
      </c>
      <c r="BI520">
        <v>4</v>
      </c>
      <c r="BJ520" t="s">
        <v>493</v>
      </c>
      <c r="BM520">
        <v>0</v>
      </c>
      <c r="BN520">
        <v>0</v>
      </c>
      <c r="BO520" t="s">
        <v>3</v>
      </c>
      <c r="BP520">
        <v>0</v>
      </c>
      <c r="BQ520">
        <v>1</v>
      </c>
      <c r="BR520">
        <v>0</v>
      </c>
      <c r="BS520">
        <v>1</v>
      </c>
      <c r="BT520">
        <v>1</v>
      </c>
      <c r="BU520">
        <v>1</v>
      </c>
      <c r="BV520">
        <v>1</v>
      </c>
      <c r="BW520">
        <v>1</v>
      </c>
      <c r="BX520">
        <v>1</v>
      </c>
      <c r="BY520" t="s">
        <v>3</v>
      </c>
      <c r="BZ520">
        <v>70</v>
      </c>
      <c r="CA520">
        <v>10</v>
      </c>
      <c r="CB520" t="s">
        <v>3</v>
      </c>
      <c r="CE520">
        <v>0</v>
      </c>
      <c r="CF520">
        <v>0</v>
      </c>
      <c r="CG520">
        <v>0</v>
      </c>
      <c r="CM520">
        <v>0</v>
      </c>
      <c r="CN520" t="s">
        <v>3</v>
      </c>
      <c r="CO520">
        <v>0</v>
      </c>
      <c r="CP520">
        <f t="shared" si="458"/>
        <v>555.75</v>
      </c>
      <c r="CQ520">
        <f t="shared" si="459"/>
        <v>0</v>
      </c>
      <c r="CR520">
        <f>(((((ET520*3))*BB520-((EU520*3))*BS520)+AE520*BS520)*AV520)</f>
        <v>0</v>
      </c>
      <c r="CS520">
        <f t="shared" si="460"/>
        <v>0</v>
      </c>
      <c r="CT520">
        <f t="shared" si="461"/>
        <v>555.75</v>
      </c>
      <c r="CU520">
        <f t="shared" si="462"/>
        <v>0</v>
      </c>
      <c r="CV520">
        <f t="shared" si="463"/>
        <v>0.89999999999999991</v>
      </c>
      <c r="CW520">
        <f t="shared" si="464"/>
        <v>0</v>
      </c>
      <c r="CX520">
        <f t="shared" si="465"/>
        <v>0</v>
      </c>
      <c r="CY520">
        <f t="shared" si="466"/>
        <v>389.02499999999998</v>
      </c>
      <c r="CZ520">
        <f t="shared" si="467"/>
        <v>55.575000000000003</v>
      </c>
      <c r="DC520" t="s">
        <v>3</v>
      </c>
      <c r="DD520" t="s">
        <v>449</v>
      </c>
      <c r="DE520" t="s">
        <v>449</v>
      </c>
      <c r="DF520" t="s">
        <v>449</v>
      </c>
      <c r="DG520" t="s">
        <v>449</v>
      </c>
      <c r="DH520" t="s">
        <v>3</v>
      </c>
      <c r="DI520" t="s">
        <v>449</v>
      </c>
      <c r="DJ520" t="s">
        <v>449</v>
      </c>
      <c r="DK520" t="s">
        <v>3</v>
      </c>
      <c r="DL520" t="s">
        <v>3</v>
      </c>
      <c r="DM520" t="s">
        <v>3</v>
      </c>
      <c r="DN520">
        <v>0</v>
      </c>
      <c r="DO520">
        <v>0</v>
      </c>
      <c r="DP520">
        <v>1</v>
      </c>
      <c r="DQ520">
        <v>1</v>
      </c>
      <c r="DU520">
        <v>16987630</v>
      </c>
      <c r="DV520" t="s">
        <v>19</v>
      </c>
      <c r="DW520" t="s">
        <v>19</v>
      </c>
      <c r="DX520">
        <v>1</v>
      </c>
      <c r="DZ520" t="s">
        <v>3</v>
      </c>
      <c r="EA520" t="s">
        <v>3</v>
      </c>
      <c r="EB520" t="s">
        <v>3</v>
      </c>
      <c r="EC520" t="s">
        <v>3</v>
      </c>
      <c r="EE520">
        <v>1441815344</v>
      </c>
      <c r="EF520">
        <v>1</v>
      </c>
      <c r="EG520" t="s">
        <v>21</v>
      </c>
      <c r="EH520">
        <v>0</v>
      </c>
      <c r="EI520" t="s">
        <v>3</v>
      </c>
      <c r="EJ520">
        <v>4</v>
      </c>
      <c r="EK520">
        <v>0</v>
      </c>
      <c r="EL520" t="s">
        <v>22</v>
      </c>
      <c r="EM520" t="s">
        <v>23</v>
      </c>
      <c r="EO520" t="s">
        <v>3</v>
      </c>
      <c r="EQ520">
        <v>1024</v>
      </c>
      <c r="ER520">
        <v>185.25</v>
      </c>
      <c r="ES520">
        <v>0</v>
      </c>
      <c r="ET520">
        <v>0</v>
      </c>
      <c r="EU520">
        <v>0</v>
      </c>
      <c r="EV520">
        <v>185.25</v>
      </c>
      <c r="EW520">
        <v>0.3</v>
      </c>
      <c r="EX520">
        <v>0</v>
      </c>
      <c r="EY520">
        <v>0</v>
      </c>
      <c r="FQ520">
        <v>0</v>
      </c>
      <c r="FR520">
        <f t="shared" si="468"/>
        <v>0</v>
      </c>
      <c r="FS520">
        <v>0</v>
      </c>
      <c r="FX520">
        <v>70</v>
      </c>
      <c r="FY520">
        <v>10</v>
      </c>
      <c r="GA520" t="s">
        <v>3</v>
      </c>
      <c r="GD520">
        <v>0</v>
      </c>
      <c r="GF520">
        <v>452805103</v>
      </c>
      <c r="GG520">
        <v>2</v>
      </c>
      <c r="GH520">
        <v>1</v>
      </c>
      <c r="GI520">
        <v>-2</v>
      </c>
      <c r="GJ520">
        <v>0</v>
      </c>
      <c r="GK520">
        <f>ROUND(R520*(R12)/100,2)</f>
        <v>0</v>
      </c>
      <c r="GL520">
        <f t="shared" si="469"/>
        <v>0</v>
      </c>
      <c r="GM520">
        <f t="shared" si="470"/>
        <v>1000.36</v>
      </c>
      <c r="GN520">
        <f t="shared" si="471"/>
        <v>0</v>
      </c>
      <c r="GO520">
        <f t="shared" si="472"/>
        <v>0</v>
      </c>
      <c r="GP520">
        <f t="shared" si="473"/>
        <v>1000.36</v>
      </c>
      <c r="GR520">
        <v>0</v>
      </c>
      <c r="GS520">
        <v>3</v>
      </c>
      <c r="GT520">
        <v>0</v>
      </c>
      <c r="GU520" t="s">
        <v>3</v>
      </c>
      <c r="GV520">
        <f t="shared" si="474"/>
        <v>0</v>
      </c>
      <c r="GW520">
        <v>1</v>
      </c>
      <c r="GX520">
        <f t="shared" si="475"/>
        <v>0</v>
      </c>
      <c r="HA520">
        <v>0</v>
      </c>
      <c r="HB520">
        <v>0</v>
      </c>
      <c r="HC520">
        <f t="shared" si="476"/>
        <v>0</v>
      </c>
      <c r="HE520" t="s">
        <v>3</v>
      </c>
      <c r="HF520" t="s">
        <v>3</v>
      </c>
      <c r="HM520" t="s">
        <v>3</v>
      </c>
      <c r="HN520" t="s">
        <v>3</v>
      </c>
      <c r="HO520" t="s">
        <v>3</v>
      </c>
      <c r="HP520" t="s">
        <v>3</v>
      </c>
      <c r="HQ520" t="s">
        <v>3</v>
      </c>
      <c r="IK520">
        <v>0</v>
      </c>
    </row>
    <row r="521" spans="1:245" x14ac:dyDescent="0.2">
      <c r="A521">
        <v>17</v>
      </c>
      <c r="B521">
        <v>1</v>
      </c>
      <c r="C521">
        <f>ROW(SmtRes!A428)</f>
        <v>428</v>
      </c>
      <c r="D521">
        <f>ROW(EtalonRes!A673)</f>
        <v>673</v>
      </c>
      <c r="E521" t="s">
        <v>494</v>
      </c>
      <c r="F521" t="s">
        <v>452</v>
      </c>
      <c r="G521" t="s">
        <v>453</v>
      </c>
      <c r="H521" t="s">
        <v>19</v>
      </c>
      <c r="I521">
        <v>34</v>
      </c>
      <c r="J521">
        <v>0</v>
      </c>
      <c r="K521">
        <v>34</v>
      </c>
      <c r="O521">
        <f t="shared" si="444"/>
        <v>319287.2</v>
      </c>
      <c r="P521">
        <f t="shared" si="445"/>
        <v>4367.3</v>
      </c>
      <c r="Q521">
        <f t="shared" si="446"/>
        <v>0</v>
      </c>
      <c r="R521">
        <f t="shared" si="447"/>
        <v>0</v>
      </c>
      <c r="S521">
        <f t="shared" si="448"/>
        <v>314919.90000000002</v>
      </c>
      <c r="T521">
        <f t="shared" si="449"/>
        <v>0</v>
      </c>
      <c r="U521">
        <f t="shared" si="450"/>
        <v>510</v>
      </c>
      <c r="V521">
        <f t="shared" si="451"/>
        <v>0</v>
      </c>
      <c r="W521">
        <f t="shared" si="452"/>
        <v>0</v>
      </c>
      <c r="X521">
        <f t="shared" si="453"/>
        <v>220443.93</v>
      </c>
      <c r="Y521">
        <f t="shared" si="454"/>
        <v>31491.99</v>
      </c>
      <c r="AA521">
        <v>1473070128</v>
      </c>
      <c r="AB521">
        <f t="shared" si="455"/>
        <v>9390.7999999999993</v>
      </c>
      <c r="AC521">
        <f>ROUND((ES521),6)</f>
        <v>128.44999999999999</v>
      </c>
      <c r="AD521">
        <f>ROUND((((ET521)-(EU521))+AE521),6)</f>
        <v>0</v>
      </c>
      <c r="AE521">
        <f>ROUND((EU521),6)</f>
        <v>0</v>
      </c>
      <c r="AF521">
        <f>ROUND((EV521),6)</f>
        <v>9262.35</v>
      </c>
      <c r="AG521">
        <f t="shared" si="456"/>
        <v>0</v>
      </c>
      <c r="AH521">
        <f>(EW521)</f>
        <v>15</v>
      </c>
      <c r="AI521">
        <f>(EX521)</f>
        <v>0</v>
      </c>
      <c r="AJ521">
        <f t="shared" si="457"/>
        <v>0</v>
      </c>
      <c r="AK521">
        <v>9390.7999999999993</v>
      </c>
      <c r="AL521">
        <v>128.44999999999999</v>
      </c>
      <c r="AM521">
        <v>0</v>
      </c>
      <c r="AN521">
        <v>0</v>
      </c>
      <c r="AO521">
        <v>9262.35</v>
      </c>
      <c r="AP521">
        <v>0</v>
      </c>
      <c r="AQ521">
        <v>15</v>
      </c>
      <c r="AR521">
        <v>0</v>
      </c>
      <c r="AS521">
        <v>0</v>
      </c>
      <c r="AT521">
        <v>70</v>
      </c>
      <c r="AU521">
        <v>10</v>
      </c>
      <c r="AV521">
        <v>1</v>
      </c>
      <c r="AW521">
        <v>1</v>
      </c>
      <c r="AZ521">
        <v>1</v>
      </c>
      <c r="BA521">
        <v>1</v>
      </c>
      <c r="BB521">
        <v>1</v>
      </c>
      <c r="BC521">
        <v>1</v>
      </c>
      <c r="BD521" t="s">
        <v>3</v>
      </c>
      <c r="BE521" t="s">
        <v>3</v>
      </c>
      <c r="BF521" t="s">
        <v>3</v>
      </c>
      <c r="BG521" t="s">
        <v>3</v>
      </c>
      <c r="BH521">
        <v>0</v>
      </c>
      <c r="BI521">
        <v>4</v>
      </c>
      <c r="BJ521" t="s">
        <v>454</v>
      </c>
      <c r="BM521">
        <v>0</v>
      </c>
      <c r="BN521">
        <v>0</v>
      </c>
      <c r="BO521" t="s">
        <v>3</v>
      </c>
      <c r="BP521">
        <v>0</v>
      </c>
      <c r="BQ521">
        <v>1</v>
      </c>
      <c r="BR521">
        <v>0</v>
      </c>
      <c r="BS521">
        <v>1</v>
      </c>
      <c r="BT521">
        <v>1</v>
      </c>
      <c r="BU521">
        <v>1</v>
      </c>
      <c r="BV521">
        <v>1</v>
      </c>
      <c r="BW521">
        <v>1</v>
      </c>
      <c r="BX521">
        <v>1</v>
      </c>
      <c r="BY521" t="s">
        <v>3</v>
      </c>
      <c r="BZ521">
        <v>70</v>
      </c>
      <c r="CA521">
        <v>10</v>
      </c>
      <c r="CB521" t="s">
        <v>3</v>
      </c>
      <c r="CE521">
        <v>0</v>
      </c>
      <c r="CF521">
        <v>0</v>
      </c>
      <c r="CG521">
        <v>0</v>
      </c>
      <c r="CM521">
        <v>0</v>
      </c>
      <c r="CN521" t="s">
        <v>3</v>
      </c>
      <c r="CO521">
        <v>0</v>
      </c>
      <c r="CP521">
        <f t="shared" si="458"/>
        <v>319287.2</v>
      </c>
      <c r="CQ521">
        <f t="shared" si="459"/>
        <v>128.44999999999999</v>
      </c>
      <c r="CR521">
        <f>((((ET521)*BB521-(EU521)*BS521)+AE521*BS521)*AV521)</f>
        <v>0</v>
      </c>
      <c r="CS521">
        <f t="shared" si="460"/>
        <v>0</v>
      </c>
      <c r="CT521">
        <f t="shared" si="461"/>
        <v>9262.35</v>
      </c>
      <c r="CU521">
        <f t="shared" si="462"/>
        <v>0</v>
      </c>
      <c r="CV521">
        <f t="shared" si="463"/>
        <v>15</v>
      </c>
      <c r="CW521">
        <f t="shared" si="464"/>
        <v>0</v>
      </c>
      <c r="CX521">
        <f t="shared" si="465"/>
        <v>0</v>
      </c>
      <c r="CY521">
        <f t="shared" si="466"/>
        <v>220443.93</v>
      </c>
      <c r="CZ521">
        <f t="shared" si="467"/>
        <v>31491.99</v>
      </c>
      <c r="DC521" t="s">
        <v>3</v>
      </c>
      <c r="DD521" t="s">
        <v>3</v>
      </c>
      <c r="DE521" t="s">
        <v>3</v>
      </c>
      <c r="DF521" t="s">
        <v>3</v>
      </c>
      <c r="DG521" t="s">
        <v>3</v>
      </c>
      <c r="DH521" t="s">
        <v>3</v>
      </c>
      <c r="DI521" t="s">
        <v>3</v>
      </c>
      <c r="DJ521" t="s">
        <v>3</v>
      </c>
      <c r="DK521" t="s">
        <v>3</v>
      </c>
      <c r="DL521" t="s">
        <v>3</v>
      </c>
      <c r="DM521" t="s">
        <v>3</v>
      </c>
      <c r="DN521">
        <v>0</v>
      </c>
      <c r="DO521">
        <v>0</v>
      </c>
      <c r="DP521">
        <v>1</v>
      </c>
      <c r="DQ521">
        <v>1</v>
      </c>
      <c r="DU521">
        <v>16987630</v>
      </c>
      <c r="DV521" t="s">
        <v>19</v>
      </c>
      <c r="DW521" t="s">
        <v>19</v>
      </c>
      <c r="DX521">
        <v>1</v>
      </c>
      <c r="DZ521" t="s">
        <v>3</v>
      </c>
      <c r="EA521" t="s">
        <v>3</v>
      </c>
      <c r="EB521" t="s">
        <v>3</v>
      </c>
      <c r="EC521" t="s">
        <v>3</v>
      </c>
      <c r="EE521">
        <v>1441815344</v>
      </c>
      <c r="EF521">
        <v>1</v>
      </c>
      <c r="EG521" t="s">
        <v>21</v>
      </c>
      <c r="EH521">
        <v>0</v>
      </c>
      <c r="EI521" t="s">
        <v>3</v>
      </c>
      <c r="EJ521">
        <v>4</v>
      </c>
      <c r="EK521">
        <v>0</v>
      </c>
      <c r="EL521" t="s">
        <v>22</v>
      </c>
      <c r="EM521" t="s">
        <v>23</v>
      </c>
      <c r="EO521" t="s">
        <v>3</v>
      </c>
      <c r="EQ521">
        <v>0</v>
      </c>
      <c r="ER521">
        <v>9390.7999999999993</v>
      </c>
      <c r="ES521">
        <v>128.44999999999999</v>
      </c>
      <c r="ET521">
        <v>0</v>
      </c>
      <c r="EU521">
        <v>0</v>
      </c>
      <c r="EV521">
        <v>9262.35</v>
      </c>
      <c r="EW521">
        <v>15</v>
      </c>
      <c r="EX521">
        <v>0</v>
      </c>
      <c r="EY521">
        <v>0</v>
      </c>
      <c r="FQ521">
        <v>0</v>
      </c>
      <c r="FR521">
        <f t="shared" si="468"/>
        <v>0</v>
      </c>
      <c r="FS521">
        <v>0</v>
      </c>
      <c r="FX521">
        <v>70</v>
      </c>
      <c r="FY521">
        <v>10</v>
      </c>
      <c r="GA521" t="s">
        <v>3</v>
      </c>
      <c r="GD521">
        <v>0</v>
      </c>
      <c r="GF521">
        <v>921553025</v>
      </c>
      <c r="GG521">
        <v>2</v>
      </c>
      <c r="GH521">
        <v>1</v>
      </c>
      <c r="GI521">
        <v>-2</v>
      </c>
      <c r="GJ521">
        <v>0</v>
      </c>
      <c r="GK521">
        <f>ROUND(R521*(R12)/100,2)</f>
        <v>0</v>
      </c>
      <c r="GL521">
        <f t="shared" si="469"/>
        <v>0</v>
      </c>
      <c r="GM521">
        <f t="shared" si="470"/>
        <v>571223.12</v>
      </c>
      <c r="GN521">
        <f t="shared" si="471"/>
        <v>0</v>
      </c>
      <c r="GO521">
        <f t="shared" si="472"/>
        <v>0</v>
      </c>
      <c r="GP521">
        <f t="shared" si="473"/>
        <v>571223.12</v>
      </c>
      <c r="GR521">
        <v>0</v>
      </c>
      <c r="GS521">
        <v>3</v>
      </c>
      <c r="GT521">
        <v>0</v>
      </c>
      <c r="GU521" t="s">
        <v>3</v>
      </c>
      <c r="GV521">
        <f t="shared" si="474"/>
        <v>0</v>
      </c>
      <c r="GW521">
        <v>1</v>
      </c>
      <c r="GX521">
        <f t="shared" si="475"/>
        <v>0</v>
      </c>
      <c r="HA521">
        <v>0</v>
      </c>
      <c r="HB521">
        <v>0</v>
      </c>
      <c r="HC521">
        <f t="shared" si="476"/>
        <v>0</v>
      </c>
      <c r="HE521" t="s">
        <v>3</v>
      </c>
      <c r="HF521" t="s">
        <v>3</v>
      </c>
      <c r="HM521" t="s">
        <v>3</v>
      </c>
      <c r="HN521" t="s">
        <v>3</v>
      </c>
      <c r="HO521" t="s">
        <v>3</v>
      </c>
      <c r="HP521" t="s">
        <v>3</v>
      </c>
      <c r="HQ521" t="s">
        <v>3</v>
      </c>
      <c r="IK521">
        <v>0</v>
      </c>
    </row>
    <row r="522" spans="1:245" x14ac:dyDescent="0.2">
      <c r="A522">
        <v>17</v>
      </c>
      <c r="B522">
        <v>1</v>
      </c>
      <c r="C522">
        <f>ROW(SmtRes!A430)</f>
        <v>430</v>
      </c>
      <c r="D522">
        <f>ROW(EtalonRes!A675)</f>
        <v>675</v>
      </c>
      <c r="E522" t="s">
        <v>3</v>
      </c>
      <c r="F522" t="s">
        <v>455</v>
      </c>
      <c r="G522" t="s">
        <v>456</v>
      </c>
      <c r="H522" t="s">
        <v>19</v>
      </c>
      <c r="I522">
        <v>34</v>
      </c>
      <c r="J522">
        <v>0</v>
      </c>
      <c r="K522">
        <v>34</v>
      </c>
      <c r="O522">
        <f t="shared" si="444"/>
        <v>31566.959999999999</v>
      </c>
      <c r="P522">
        <f t="shared" si="445"/>
        <v>75.48</v>
      </c>
      <c r="Q522">
        <f t="shared" si="446"/>
        <v>0</v>
      </c>
      <c r="R522">
        <f t="shared" si="447"/>
        <v>0</v>
      </c>
      <c r="S522">
        <f t="shared" si="448"/>
        <v>31491.48</v>
      </c>
      <c r="T522">
        <f t="shared" si="449"/>
        <v>0</v>
      </c>
      <c r="U522">
        <f t="shared" si="450"/>
        <v>51</v>
      </c>
      <c r="V522">
        <f t="shared" si="451"/>
        <v>0</v>
      </c>
      <c r="W522">
        <f t="shared" si="452"/>
        <v>0</v>
      </c>
      <c r="X522">
        <f t="shared" si="453"/>
        <v>22044.04</v>
      </c>
      <c r="Y522">
        <f t="shared" si="454"/>
        <v>3149.15</v>
      </c>
      <c r="AA522">
        <v>-1</v>
      </c>
      <c r="AB522">
        <f t="shared" si="455"/>
        <v>928.44</v>
      </c>
      <c r="AC522">
        <f>ROUND(((ES522*3)),6)</f>
        <v>2.2200000000000002</v>
      </c>
      <c r="AD522">
        <f>ROUND(((((ET522*3))-((EU522*3)))+AE522),6)</f>
        <v>0</v>
      </c>
      <c r="AE522">
        <f>ROUND(((EU522*3)),6)</f>
        <v>0</v>
      </c>
      <c r="AF522">
        <f>ROUND(((EV522*3)),6)</f>
        <v>926.22</v>
      </c>
      <c r="AG522">
        <f t="shared" si="456"/>
        <v>0</v>
      </c>
      <c r="AH522">
        <f>((EW522*3))</f>
        <v>1.5</v>
      </c>
      <c r="AI522">
        <f>((EX522*3))</f>
        <v>0</v>
      </c>
      <c r="AJ522">
        <f t="shared" si="457"/>
        <v>0</v>
      </c>
      <c r="AK522">
        <v>309.48</v>
      </c>
      <c r="AL522">
        <v>0.74</v>
      </c>
      <c r="AM522">
        <v>0</v>
      </c>
      <c r="AN522">
        <v>0</v>
      </c>
      <c r="AO522">
        <v>308.74</v>
      </c>
      <c r="AP522">
        <v>0</v>
      </c>
      <c r="AQ522">
        <v>0.5</v>
      </c>
      <c r="AR522">
        <v>0</v>
      </c>
      <c r="AS522">
        <v>0</v>
      </c>
      <c r="AT522">
        <v>70</v>
      </c>
      <c r="AU522">
        <v>10</v>
      </c>
      <c r="AV522">
        <v>1</v>
      </c>
      <c r="AW522">
        <v>1</v>
      </c>
      <c r="AZ522">
        <v>1</v>
      </c>
      <c r="BA522">
        <v>1</v>
      </c>
      <c r="BB522">
        <v>1</v>
      </c>
      <c r="BC522">
        <v>1</v>
      </c>
      <c r="BD522" t="s">
        <v>3</v>
      </c>
      <c r="BE522" t="s">
        <v>3</v>
      </c>
      <c r="BF522" t="s">
        <v>3</v>
      </c>
      <c r="BG522" t="s">
        <v>3</v>
      </c>
      <c r="BH522">
        <v>0</v>
      </c>
      <c r="BI522">
        <v>4</v>
      </c>
      <c r="BJ522" t="s">
        <v>457</v>
      </c>
      <c r="BM522">
        <v>0</v>
      </c>
      <c r="BN522">
        <v>0</v>
      </c>
      <c r="BO522" t="s">
        <v>3</v>
      </c>
      <c r="BP522">
        <v>0</v>
      </c>
      <c r="BQ522">
        <v>1</v>
      </c>
      <c r="BR522">
        <v>0</v>
      </c>
      <c r="BS522">
        <v>1</v>
      </c>
      <c r="BT522">
        <v>1</v>
      </c>
      <c r="BU522">
        <v>1</v>
      </c>
      <c r="BV522">
        <v>1</v>
      </c>
      <c r="BW522">
        <v>1</v>
      </c>
      <c r="BX522">
        <v>1</v>
      </c>
      <c r="BY522" t="s">
        <v>3</v>
      </c>
      <c r="BZ522">
        <v>70</v>
      </c>
      <c r="CA522">
        <v>10</v>
      </c>
      <c r="CB522" t="s">
        <v>3</v>
      </c>
      <c r="CE522">
        <v>0</v>
      </c>
      <c r="CF522">
        <v>0</v>
      </c>
      <c r="CG522">
        <v>0</v>
      </c>
      <c r="CM522">
        <v>0</v>
      </c>
      <c r="CN522" t="s">
        <v>3</v>
      </c>
      <c r="CO522">
        <v>0</v>
      </c>
      <c r="CP522">
        <f t="shared" si="458"/>
        <v>31566.959999999999</v>
      </c>
      <c r="CQ522">
        <f t="shared" si="459"/>
        <v>2.2200000000000002</v>
      </c>
      <c r="CR522">
        <f>(((((ET522*3))*BB522-((EU522*3))*BS522)+AE522*BS522)*AV522)</f>
        <v>0</v>
      </c>
      <c r="CS522">
        <f t="shared" si="460"/>
        <v>0</v>
      </c>
      <c r="CT522">
        <f t="shared" si="461"/>
        <v>926.22</v>
      </c>
      <c r="CU522">
        <f t="shared" si="462"/>
        <v>0</v>
      </c>
      <c r="CV522">
        <f t="shared" si="463"/>
        <v>1.5</v>
      </c>
      <c r="CW522">
        <f t="shared" si="464"/>
        <v>0</v>
      </c>
      <c r="CX522">
        <f t="shared" si="465"/>
        <v>0</v>
      </c>
      <c r="CY522">
        <f t="shared" si="466"/>
        <v>22044.036</v>
      </c>
      <c r="CZ522">
        <f t="shared" si="467"/>
        <v>3149.1479999999997</v>
      </c>
      <c r="DC522" t="s">
        <v>3</v>
      </c>
      <c r="DD522" t="s">
        <v>449</v>
      </c>
      <c r="DE522" t="s">
        <v>449</v>
      </c>
      <c r="DF522" t="s">
        <v>449</v>
      </c>
      <c r="DG522" t="s">
        <v>449</v>
      </c>
      <c r="DH522" t="s">
        <v>3</v>
      </c>
      <c r="DI522" t="s">
        <v>449</v>
      </c>
      <c r="DJ522" t="s">
        <v>449</v>
      </c>
      <c r="DK522" t="s">
        <v>3</v>
      </c>
      <c r="DL522" t="s">
        <v>3</v>
      </c>
      <c r="DM522" t="s">
        <v>3</v>
      </c>
      <c r="DN522">
        <v>0</v>
      </c>
      <c r="DO522">
        <v>0</v>
      </c>
      <c r="DP522">
        <v>1</v>
      </c>
      <c r="DQ522">
        <v>1</v>
      </c>
      <c r="DU522">
        <v>16987630</v>
      </c>
      <c r="DV522" t="s">
        <v>19</v>
      </c>
      <c r="DW522" t="s">
        <v>19</v>
      </c>
      <c r="DX522">
        <v>1</v>
      </c>
      <c r="DZ522" t="s">
        <v>3</v>
      </c>
      <c r="EA522" t="s">
        <v>3</v>
      </c>
      <c r="EB522" t="s">
        <v>3</v>
      </c>
      <c r="EC522" t="s">
        <v>3</v>
      </c>
      <c r="EE522">
        <v>1441815344</v>
      </c>
      <c r="EF522">
        <v>1</v>
      </c>
      <c r="EG522" t="s">
        <v>21</v>
      </c>
      <c r="EH522">
        <v>0</v>
      </c>
      <c r="EI522" t="s">
        <v>3</v>
      </c>
      <c r="EJ522">
        <v>4</v>
      </c>
      <c r="EK522">
        <v>0</v>
      </c>
      <c r="EL522" t="s">
        <v>22</v>
      </c>
      <c r="EM522" t="s">
        <v>23</v>
      </c>
      <c r="EO522" t="s">
        <v>3</v>
      </c>
      <c r="EQ522">
        <v>1024</v>
      </c>
      <c r="ER522">
        <v>309.48</v>
      </c>
      <c r="ES522">
        <v>0.74</v>
      </c>
      <c r="ET522">
        <v>0</v>
      </c>
      <c r="EU522">
        <v>0</v>
      </c>
      <c r="EV522">
        <v>308.74</v>
      </c>
      <c r="EW522">
        <v>0.5</v>
      </c>
      <c r="EX522">
        <v>0</v>
      </c>
      <c r="EY522">
        <v>0</v>
      </c>
      <c r="FQ522">
        <v>0</v>
      </c>
      <c r="FR522">
        <f t="shared" si="468"/>
        <v>0</v>
      </c>
      <c r="FS522">
        <v>0</v>
      </c>
      <c r="FX522">
        <v>70</v>
      </c>
      <c r="FY522">
        <v>10</v>
      </c>
      <c r="GA522" t="s">
        <v>3</v>
      </c>
      <c r="GD522">
        <v>0</v>
      </c>
      <c r="GF522">
        <v>1822339433</v>
      </c>
      <c r="GG522">
        <v>2</v>
      </c>
      <c r="GH522">
        <v>1</v>
      </c>
      <c r="GI522">
        <v>-2</v>
      </c>
      <c r="GJ522">
        <v>0</v>
      </c>
      <c r="GK522">
        <f>ROUND(R522*(R12)/100,2)</f>
        <v>0</v>
      </c>
      <c r="GL522">
        <f t="shared" si="469"/>
        <v>0</v>
      </c>
      <c r="GM522">
        <f t="shared" si="470"/>
        <v>56760.15</v>
      </c>
      <c r="GN522">
        <f t="shared" si="471"/>
        <v>0</v>
      </c>
      <c r="GO522">
        <f t="shared" si="472"/>
        <v>0</v>
      </c>
      <c r="GP522">
        <f t="shared" si="473"/>
        <v>56760.15</v>
      </c>
      <c r="GR522">
        <v>0</v>
      </c>
      <c r="GS522">
        <v>3</v>
      </c>
      <c r="GT522">
        <v>0</v>
      </c>
      <c r="GU522" t="s">
        <v>3</v>
      </c>
      <c r="GV522">
        <f t="shared" si="474"/>
        <v>0</v>
      </c>
      <c r="GW522">
        <v>1</v>
      </c>
      <c r="GX522">
        <f t="shared" si="475"/>
        <v>0</v>
      </c>
      <c r="HA522">
        <v>0</v>
      </c>
      <c r="HB522">
        <v>0</v>
      </c>
      <c r="HC522">
        <f t="shared" si="476"/>
        <v>0</v>
      </c>
      <c r="HE522" t="s">
        <v>3</v>
      </c>
      <c r="HF522" t="s">
        <v>3</v>
      </c>
      <c r="HM522" t="s">
        <v>3</v>
      </c>
      <c r="HN522" t="s">
        <v>3</v>
      </c>
      <c r="HO522" t="s">
        <v>3</v>
      </c>
      <c r="HP522" t="s">
        <v>3</v>
      </c>
      <c r="HQ522" t="s">
        <v>3</v>
      </c>
      <c r="IK522">
        <v>0</v>
      </c>
    </row>
    <row r="523" spans="1:245" x14ac:dyDescent="0.2">
      <c r="A523">
        <v>17</v>
      </c>
      <c r="B523">
        <v>1</v>
      </c>
      <c r="C523">
        <f>ROW(SmtRes!A435)</f>
        <v>435</v>
      </c>
      <c r="D523">
        <f>ROW(EtalonRes!A680)</f>
        <v>680</v>
      </c>
      <c r="E523" t="s">
        <v>495</v>
      </c>
      <c r="F523" t="s">
        <v>496</v>
      </c>
      <c r="G523" t="s">
        <v>497</v>
      </c>
      <c r="H523" t="s">
        <v>19</v>
      </c>
      <c r="I523">
        <v>2</v>
      </c>
      <c r="J523">
        <v>0</v>
      </c>
      <c r="K523">
        <v>2</v>
      </c>
      <c r="O523">
        <f t="shared" si="444"/>
        <v>22537.919999999998</v>
      </c>
      <c r="P523">
        <f t="shared" si="445"/>
        <v>308.27999999999997</v>
      </c>
      <c r="Q523">
        <f t="shared" si="446"/>
        <v>0</v>
      </c>
      <c r="R523">
        <f t="shared" si="447"/>
        <v>0</v>
      </c>
      <c r="S523">
        <f t="shared" si="448"/>
        <v>22229.64</v>
      </c>
      <c r="T523">
        <f t="shared" si="449"/>
        <v>0</v>
      </c>
      <c r="U523">
        <f t="shared" si="450"/>
        <v>36</v>
      </c>
      <c r="V523">
        <f t="shared" si="451"/>
        <v>0</v>
      </c>
      <c r="W523">
        <f t="shared" si="452"/>
        <v>0</v>
      </c>
      <c r="X523">
        <f t="shared" si="453"/>
        <v>15560.75</v>
      </c>
      <c r="Y523">
        <f t="shared" si="454"/>
        <v>2222.96</v>
      </c>
      <c r="AA523">
        <v>1473070128</v>
      </c>
      <c r="AB523">
        <f t="shared" si="455"/>
        <v>11268.96</v>
      </c>
      <c r="AC523">
        <f>ROUND((ES523),6)</f>
        <v>154.13999999999999</v>
      </c>
      <c r="AD523">
        <f>ROUND((((ET523)-(EU523))+AE523),6)</f>
        <v>0</v>
      </c>
      <c r="AE523">
        <f>ROUND((EU523),6)</f>
        <v>0</v>
      </c>
      <c r="AF523">
        <f>ROUND((EV523),6)</f>
        <v>11114.82</v>
      </c>
      <c r="AG523">
        <f t="shared" si="456"/>
        <v>0</v>
      </c>
      <c r="AH523">
        <f>(EW523)</f>
        <v>18</v>
      </c>
      <c r="AI523">
        <f>(EX523)</f>
        <v>0</v>
      </c>
      <c r="AJ523">
        <f t="shared" si="457"/>
        <v>0</v>
      </c>
      <c r="AK523">
        <v>11268.96</v>
      </c>
      <c r="AL523">
        <v>154.13999999999999</v>
      </c>
      <c r="AM523">
        <v>0</v>
      </c>
      <c r="AN523">
        <v>0</v>
      </c>
      <c r="AO523">
        <v>11114.82</v>
      </c>
      <c r="AP523">
        <v>0</v>
      </c>
      <c r="AQ523">
        <v>18</v>
      </c>
      <c r="AR523">
        <v>0</v>
      </c>
      <c r="AS523">
        <v>0</v>
      </c>
      <c r="AT523">
        <v>70</v>
      </c>
      <c r="AU523">
        <v>10</v>
      </c>
      <c r="AV523">
        <v>1</v>
      </c>
      <c r="AW523">
        <v>1</v>
      </c>
      <c r="AZ523">
        <v>1</v>
      </c>
      <c r="BA523">
        <v>1</v>
      </c>
      <c r="BB523">
        <v>1</v>
      </c>
      <c r="BC523">
        <v>1</v>
      </c>
      <c r="BD523" t="s">
        <v>3</v>
      </c>
      <c r="BE523" t="s">
        <v>3</v>
      </c>
      <c r="BF523" t="s">
        <v>3</v>
      </c>
      <c r="BG523" t="s">
        <v>3</v>
      </c>
      <c r="BH523">
        <v>0</v>
      </c>
      <c r="BI523">
        <v>4</v>
      </c>
      <c r="BJ523" t="s">
        <v>498</v>
      </c>
      <c r="BM523">
        <v>0</v>
      </c>
      <c r="BN523">
        <v>0</v>
      </c>
      <c r="BO523" t="s">
        <v>3</v>
      </c>
      <c r="BP523">
        <v>0</v>
      </c>
      <c r="BQ523">
        <v>1</v>
      </c>
      <c r="BR523">
        <v>0</v>
      </c>
      <c r="BS523">
        <v>1</v>
      </c>
      <c r="BT523">
        <v>1</v>
      </c>
      <c r="BU523">
        <v>1</v>
      </c>
      <c r="BV523">
        <v>1</v>
      </c>
      <c r="BW523">
        <v>1</v>
      </c>
      <c r="BX523">
        <v>1</v>
      </c>
      <c r="BY523" t="s">
        <v>3</v>
      </c>
      <c r="BZ523">
        <v>70</v>
      </c>
      <c r="CA523">
        <v>10</v>
      </c>
      <c r="CB523" t="s">
        <v>3</v>
      </c>
      <c r="CE523">
        <v>0</v>
      </c>
      <c r="CF523">
        <v>0</v>
      </c>
      <c r="CG523">
        <v>0</v>
      </c>
      <c r="CM523">
        <v>0</v>
      </c>
      <c r="CN523" t="s">
        <v>3</v>
      </c>
      <c r="CO523">
        <v>0</v>
      </c>
      <c r="CP523">
        <f t="shared" si="458"/>
        <v>22537.919999999998</v>
      </c>
      <c r="CQ523">
        <f t="shared" si="459"/>
        <v>154.13999999999999</v>
      </c>
      <c r="CR523">
        <f>((((ET523)*BB523-(EU523)*BS523)+AE523*BS523)*AV523)</f>
        <v>0</v>
      </c>
      <c r="CS523">
        <f t="shared" si="460"/>
        <v>0</v>
      </c>
      <c r="CT523">
        <f t="shared" si="461"/>
        <v>11114.82</v>
      </c>
      <c r="CU523">
        <f t="shared" si="462"/>
        <v>0</v>
      </c>
      <c r="CV523">
        <f t="shared" si="463"/>
        <v>18</v>
      </c>
      <c r="CW523">
        <f t="shared" si="464"/>
        <v>0</v>
      </c>
      <c r="CX523">
        <f t="shared" si="465"/>
        <v>0</v>
      </c>
      <c r="CY523">
        <f t="shared" si="466"/>
        <v>15560.748</v>
      </c>
      <c r="CZ523">
        <f t="shared" si="467"/>
        <v>2222.9639999999999</v>
      </c>
      <c r="DC523" t="s">
        <v>3</v>
      </c>
      <c r="DD523" t="s">
        <v>3</v>
      </c>
      <c r="DE523" t="s">
        <v>3</v>
      </c>
      <c r="DF523" t="s">
        <v>3</v>
      </c>
      <c r="DG523" t="s">
        <v>3</v>
      </c>
      <c r="DH523" t="s">
        <v>3</v>
      </c>
      <c r="DI523" t="s">
        <v>3</v>
      </c>
      <c r="DJ523" t="s">
        <v>3</v>
      </c>
      <c r="DK523" t="s">
        <v>3</v>
      </c>
      <c r="DL523" t="s">
        <v>3</v>
      </c>
      <c r="DM523" t="s">
        <v>3</v>
      </c>
      <c r="DN523">
        <v>0</v>
      </c>
      <c r="DO523">
        <v>0</v>
      </c>
      <c r="DP523">
        <v>1</v>
      </c>
      <c r="DQ523">
        <v>1</v>
      </c>
      <c r="DU523">
        <v>16987630</v>
      </c>
      <c r="DV523" t="s">
        <v>19</v>
      </c>
      <c r="DW523" t="s">
        <v>19</v>
      </c>
      <c r="DX523">
        <v>1</v>
      </c>
      <c r="DZ523" t="s">
        <v>3</v>
      </c>
      <c r="EA523" t="s">
        <v>3</v>
      </c>
      <c r="EB523" t="s">
        <v>3</v>
      </c>
      <c r="EC523" t="s">
        <v>3</v>
      </c>
      <c r="EE523">
        <v>1441815344</v>
      </c>
      <c r="EF523">
        <v>1</v>
      </c>
      <c r="EG523" t="s">
        <v>21</v>
      </c>
      <c r="EH523">
        <v>0</v>
      </c>
      <c r="EI523" t="s">
        <v>3</v>
      </c>
      <c r="EJ523">
        <v>4</v>
      </c>
      <c r="EK523">
        <v>0</v>
      </c>
      <c r="EL523" t="s">
        <v>22</v>
      </c>
      <c r="EM523" t="s">
        <v>23</v>
      </c>
      <c r="EO523" t="s">
        <v>3</v>
      </c>
      <c r="EQ523">
        <v>0</v>
      </c>
      <c r="ER523">
        <v>11268.96</v>
      </c>
      <c r="ES523">
        <v>154.13999999999999</v>
      </c>
      <c r="ET523">
        <v>0</v>
      </c>
      <c r="EU523">
        <v>0</v>
      </c>
      <c r="EV523">
        <v>11114.82</v>
      </c>
      <c r="EW523">
        <v>18</v>
      </c>
      <c r="EX523">
        <v>0</v>
      </c>
      <c r="EY523">
        <v>0</v>
      </c>
      <c r="FQ523">
        <v>0</v>
      </c>
      <c r="FR523">
        <f t="shared" si="468"/>
        <v>0</v>
      </c>
      <c r="FS523">
        <v>0</v>
      </c>
      <c r="FX523">
        <v>70</v>
      </c>
      <c r="FY523">
        <v>10</v>
      </c>
      <c r="GA523" t="s">
        <v>3</v>
      </c>
      <c r="GD523">
        <v>0</v>
      </c>
      <c r="GF523">
        <v>457690233</v>
      </c>
      <c r="GG523">
        <v>2</v>
      </c>
      <c r="GH523">
        <v>1</v>
      </c>
      <c r="GI523">
        <v>-2</v>
      </c>
      <c r="GJ523">
        <v>0</v>
      </c>
      <c r="GK523">
        <f>ROUND(R523*(R12)/100,2)</f>
        <v>0</v>
      </c>
      <c r="GL523">
        <f t="shared" si="469"/>
        <v>0</v>
      </c>
      <c r="GM523">
        <f t="shared" si="470"/>
        <v>40321.629999999997</v>
      </c>
      <c r="GN523">
        <f t="shared" si="471"/>
        <v>0</v>
      </c>
      <c r="GO523">
        <f t="shared" si="472"/>
        <v>0</v>
      </c>
      <c r="GP523">
        <f t="shared" si="473"/>
        <v>40321.629999999997</v>
      </c>
      <c r="GR523">
        <v>0</v>
      </c>
      <c r="GS523">
        <v>3</v>
      </c>
      <c r="GT523">
        <v>0</v>
      </c>
      <c r="GU523" t="s">
        <v>3</v>
      </c>
      <c r="GV523">
        <f t="shared" si="474"/>
        <v>0</v>
      </c>
      <c r="GW523">
        <v>1</v>
      </c>
      <c r="GX523">
        <f t="shared" si="475"/>
        <v>0</v>
      </c>
      <c r="HA523">
        <v>0</v>
      </c>
      <c r="HB523">
        <v>0</v>
      </c>
      <c r="HC523">
        <f t="shared" si="476"/>
        <v>0</v>
      </c>
      <c r="HE523" t="s">
        <v>3</v>
      </c>
      <c r="HF523" t="s">
        <v>3</v>
      </c>
      <c r="HM523" t="s">
        <v>3</v>
      </c>
      <c r="HN523" t="s">
        <v>3</v>
      </c>
      <c r="HO523" t="s">
        <v>3</v>
      </c>
      <c r="HP523" t="s">
        <v>3</v>
      </c>
      <c r="HQ523" t="s">
        <v>3</v>
      </c>
      <c r="IK523">
        <v>0</v>
      </c>
    </row>
    <row r="524" spans="1:245" x14ac:dyDescent="0.2">
      <c r="A524">
        <v>17</v>
      </c>
      <c r="B524">
        <v>1</v>
      </c>
      <c r="C524">
        <f>ROW(SmtRes!A437)</f>
        <v>437</v>
      </c>
      <c r="D524">
        <f>ROW(EtalonRes!A682)</f>
        <v>682</v>
      </c>
      <c r="E524" t="s">
        <v>3</v>
      </c>
      <c r="F524" t="s">
        <v>499</v>
      </c>
      <c r="G524" t="s">
        <v>500</v>
      </c>
      <c r="H524" t="s">
        <v>19</v>
      </c>
      <c r="I524">
        <v>2</v>
      </c>
      <c r="J524">
        <v>0</v>
      </c>
      <c r="K524">
        <v>2</v>
      </c>
      <c r="O524">
        <f t="shared" si="444"/>
        <v>2227.38</v>
      </c>
      <c r="P524">
        <f t="shared" si="445"/>
        <v>4.4400000000000004</v>
      </c>
      <c r="Q524">
        <f t="shared" si="446"/>
        <v>0</v>
      </c>
      <c r="R524">
        <f t="shared" si="447"/>
        <v>0</v>
      </c>
      <c r="S524">
        <f t="shared" si="448"/>
        <v>2222.94</v>
      </c>
      <c r="T524">
        <f t="shared" si="449"/>
        <v>0</v>
      </c>
      <c r="U524">
        <f t="shared" si="450"/>
        <v>3.5999999999999996</v>
      </c>
      <c r="V524">
        <f t="shared" si="451"/>
        <v>0</v>
      </c>
      <c r="W524">
        <f t="shared" si="452"/>
        <v>0</v>
      </c>
      <c r="X524">
        <f t="shared" si="453"/>
        <v>1556.06</v>
      </c>
      <c r="Y524">
        <f t="shared" si="454"/>
        <v>222.29</v>
      </c>
      <c r="AA524">
        <v>-1</v>
      </c>
      <c r="AB524">
        <f t="shared" si="455"/>
        <v>1113.69</v>
      </c>
      <c r="AC524">
        <f>ROUND(((ES524*3)),6)</f>
        <v>2.2200000000000002</v>
      </c>
      <c r="AD524">
        <f>ROUND(((((ET524*3))-((EU524*3)))+AE524),6)</f>
        <v>0</v>
      </c>
      <c r="AE524">
        <f>ROUND(((EU524*3)),6)</f>
        <v>0</v>
      </c>
      <c r="AF524">
        <f>ROUND(((EV524*3)),6)</f>
        <v>1111.47</v>
      </c>
      <c r="AG524">
        <f t="shared" si="456"/>
        <v>0</v>
      </c>
      <c r="AH524">
        <f>((EW524*3))</f>
        <v>1.7999999999999998</v>
      </c>
      <c r="AI524">
        <f>((EX524*3))</f>
        <v>0</v>
      </c>
      <c r="AJ524">
        <f t="shared" si="457"/>
        <v>0</v>
      </c>
      <c r="AK524">
        <v>371.23</v>
      </c>
      <c r="AL524">
        <v>0.74</v>
      </c>
      <c r="AM524">
        <v>0</v>
      </c>
      <c r="AN524">
        <v>0</v>
      </c>
      <c r="AO524">
        <v>370.49</v>
      </c>
      <c r="AP524">
        <v>0</v>
      </c>
      <c r="AQ524">
        <v>0.6</v>
      </c>
      <c r="AR524">
        <v>0</v>
      </c>
      <c r="AS524">
        <v>0</v>
      </c>
      <c r="AT524">
        <v>70</v>
      </c>
      <c r="AU524">
        <v>10</v>
      </c>
      <c r="AV524">
        <v>1</v>
      </c>
      <c r="AW524">
        <v>1</v>
      </c>
      <c r="AZ524">
        <v>1</v>
      </c>
      <c r="BA524">
        <v>1</v>
      </c>
      <c r="BB524">
        <v>1</v>
      </c>
      <c r="BC524">
        <v>1</v>
      </c>
      <c r="BD524" t="s">
        <v>3</v>
      </c>
      <c r="BE524" t="s">
        <v>3</v>
      </c>
      <c r="BF524" t="s">
        <v>3</v>
      </c>
      <c r="BG524" t="s">
        <v>3</v>
      </c>
      <c r="BH524">
        <v>0</v>
      </c>
      <c r="BI524">
        <v>4</v>
      </c>
      <c r="BJ524" t="s">
        <v>501</v>
      </c>
      <c r="BM524">
        <v>0</v>
      </c>
      <c r="BN524">
        <v>0</v>
      </c>
      <c r="BO524" t="s">
        <v>3</v>
      </c>
      <c r="BP524">
        <v>0</v>
      </c>
      <c r="BQ524">
        <v>1</v>
      </c>
      <c r="BR524">
        <v>0</v>
      </c>
      <c r="BS524">
        <v>1</v>
      </c>
      <c r="BT524">
        <v>1</v>
      </c>
      <c r="BU524">
        <v>1</v>
      </c>
      <c r="BV524">
        <v>1</v>
      </c>
      <c r="BW524">
        <v>1</v>
      </c>
      <c r="BX524">
        <v>1</v>
      </c>
      <c r="BY524" t="s">
        <v>3</v>
      </c>
      <c r="BZ524">
        <v>70</v>
      </c>
      <c r="CA524">
        <v>10</v>
      </c>
      <c r="CB524" t="s">
        <v>3</v>
      </c>
      <c r="CE524">
        <v>0</v>
      </c>
      <c r="CF524">
        <v>0</v>
      </c>
      <c r="CG524">
        <v>0</v>
      </c>
      <c r="CM524">
        <v>0</v>
      </c>
      <c r="CN524" t="s">
        <v>3</v>
      </c>
      <c r="CO524">
        <v>0</v>
      </c>
      <c r="CP524">
        <f t="shared" si="458"/>
        <v>2227.38</v>
      </c>
      <c r="CQ524">
        <f t="shared" si="459"/>
        <v>2.2200000000000002</v>
      </c>
      <c r="CR524">
        <f>(((((ET524*3))*BB524-((EU524*3))*BS524)+AE524*BS524)*AV524)</f>
        <v>0</v>
      </c>
      <c r="CS524">
        <f t="shared" si="460"/>
        <v>0</v>
      </c>
      <c r="CT524">
        <f t="shared" si="461"/>
        <v>1111.47</v>
      </c>
      <c r="CU524">
        <f t="shared" si="462"/>
        <v>0</v>
      </c>
      <c r="CV524">
        <f t="shared" si="463"/>
        <v>1.7999999999999998</v>
      </c>
      <c r="CW524">
        <f t="shared" si="464"/>
        <v>0</v>
      </c>
      <c r="CX524">
        <f t="shared" si="465"/>
        <v>0</v>
      </c>
      <c r="CY524">
        <f t="shared" si="466"/>
        <v>1556.0580000000002</v>
      </c>
      <c r="CZ524">
        <f t="shared" si="467"/>
        <v>222.29400000000001</v>
      </c>
      <c r="DC524" t="s">
        <v>3</v>
      </c>
      <c r="DD524" t="s">
        <v>449</v>
      </c>
      <c r="DE524" t="s">
        <v>449</v>
      </c>
      <c r="DF524" t="s">
        <v>449</v>
      </c>
      <c r="DG524" t="s">
        <v>449</v>
      </c>
      <c r="DH524" t="s">
        <v>3</v>
      </c>
      <c r="DI524" t="s">
        <v>449</v>
      </c>
      <c r="DJ524" t="s">
        <v>449</v>
      </c>
      <c r="DK524" t="s">
        <v>3</v>
      </c>
      <c r="DL524" t="s">
        <v>3</v>
      </c>
      <c r="DM524" t="s">
        <v>3</v>
      </c>
      <c r="DN524">
        <v>0</v>
      </c>
      <c r="DO524">
        <v>0</v>
      </c>
      <c r="DP524">
        <v>1</v>
      </c>
      <c r="DQ524">
        <v>1</v>
      </c>
      <c r="DU524">
        <v>16987630</v>
      </c>
      <c r="DV524" t="s">
        <v>19</v>
      </c>
      <c r="DW524" t="s">
        <v>19</v>
      </c>
      <c r="DX524">
        <v>1</v>
      </c>
      <c r="DZ524" t="s">
        <v>3</v>
      </c>
      <c r="EA524" t="s">
        <v>3</v>
      </c>
      <c r="EB524" t="s">
        <v>3</v>
      </c>
      <c r="EC524" t="s">
        <v>3</v>
      </c>
      <c r="EE524">
        <v>1441815344</v>
      </c>
      <c r="EF524">
        <v>1</v>
      </c>
      <c r="EG524" t="s">
        <v>21</v>
      </c>
      <c r="EH524">
        <v>0</v>
      </c>
      <c r="EI524" t="s">
        <v>3</v>
      </c>
      <c r="EJ524">
        <v>4</v>
      </c>
      <c r="EK524">
        <v>0</v>
      </c>
      <c r="EL524" t="s">
        <v>22</v>
      </c>
      <c r="EM524" t="s">
        <v>23</v>
      </c>
      <c r="EO524" t="s">
        <v>3</v>
      </c>
      <c r="EQ524">
        <v>1024</v>
      </c>
      <c r="ER524">
        <v>371.23</v>
      </c>
      <c r="ES524">
        <v>0.74</v>
      </c>
      <c r="ET524">
        <v>0</v>
      </c>
      <c r="EU524">
        <v>0</v>
      </c>
      <c r="EV524">
        <v>370.49</v>
      </c>
      <c r="EW524">
        <v>0.6</v>
      </c>
      <c r="EX524">
        <v>0</v>
      </c>
      <c r="EY524">
        <v>0</v>
      </c>
      <c r="FQ524">
        <v>0</v>
      </c>
      <c r="FR524">
        <f t="shared" si="468"/>
        <v>0</v>
      </c>
      <c r="FS524">
        <v>0</v>
      </c>
      <c r="FX524">
        <v>70</v>
      </c>
      <c r="FY524">
        <v>10</v>
      </c>
      <c r="GA524" t="s">
        <v>3</v>
      </c>
      <c r="GD524">
        <v>0</v>
      </c>
      <c r="GF524">
        <v>-1534836832</v>
      </c>
      <c r="GG524">
        <v>2</v>
      </c>
      <c r="GH524">
        <v>1</v>
      </c>
      <c r="GI524">
        <v>-2</v>
      </c>
      <c r="GJ524">
        <v>0</v>
      </c>
      <c r="GK524">
        <f>ROUND(R524*(R12)/100,2)</f>
        <v>0</v>
      </c>
      <c r="GL524">
        <f t="shared" si="469"/>
        <v>0</v>
      </c>
      <c r="GM524">
        <f t="shared" si="470"/>
        <v>4005.73</v>
      </c>
      <c r="GN524">
        <f t="shared" si="471"/>
        <v>0</v>
      </c>
      <c r="GO524">
        <f t="shared" si="472"/>
        <v>0</v>
      </c>
      <c r="GP524">
        <f t="shared" si="473"/>
        <v>4005.73</v>
      </c>
      <c r="GR524">
        <v>0</v>
      </c>
      <c r="GS524">
        <v>3</v>
      </c>
      <c r="GT524">
        <v>0</v>
      </c>
      <c r="GU524" t="s">
        <v>3</v>
      </c>
      <c r="GV524">
        <f t="shared" si="474"/>
        <v>0</v>
      </c>
      <c r="GW524">
        <v>1</v>
      </c>
      <c r="GX524">
        <f t="shared" si="475"/>
        <v>0</v>
      </c>
      <c r="HA524">
        <v>0</v>
      </c>
      <c r="HB524">
        <v>0</v>
      </c>
      <c r="HC524">
        <f t="shared" si="476"/>
        <v>0</v>
      </c>
      <c r="HE524" t="s">
        <v>3</v>
      </c>
      <c r="HF524" t="s">
        <v>3</v>
      </c>
      <c r="HM524" t="s">
        <v>3</v>
      </c>
      <c r="HN524" t="s">
        <v>3</v>
      </c>
      <c r="HO524" t="s">
        <v>3</v>
      </c>
      <c r="HP524" t="s">
        <v>3</v>
      </c>
      <c r="HQ524" t="s">
        <v>3</v>
      </c>
      <c r="IK524">
        <v>0</v>
      </c>
    </row>
    <row r="525" spans="1:245" x14ac:dyDescent="0.2">
      <c r="A525">
        <v>17</v>
      </c>
      <c r="B525">
        <v>1</v>
      </c>
      <c r="C525">
        <f>ROW(SmtRes!A442)</f>
        <v>442</v>
      </c>
      <c r="D525">
        <f>ROW(EtalonRes!A687)</f>
        <v>687</v>
      </c>
      <c r="E525" t="s">
        <v>502</v>
      </c>
      <c r="F525" t="s">
        <v>443</v>
      </c>
      <c r="G525" t="s">
        <v>503</v>
      </c>
      <c r="H525" t="s">
        <v>19</v>
      </c>
      <c r="I525">
        <v>2</v>
      </c>
      <c r="J525">
        <v>0</v>
      </c>
      <c r="K525">
        <v>2</v>
      </c>
      <c r="O525">
        <f t="shared" si="444"/>
        <v>30050.58</v>
      </c>
      <c r="P525">
        <f t="shared" si="445"/>
        <v>411.06</v>
      </c>
      <c r="Q525">
        <f t="shared" si="446"/>
        <v>0</v>
      </c>
      <c r="R525">
        <f t="shared" si="447"/>
        <v>0</v>
      </c>
      <c r="S525">
        <f t="shared" si="448"/>
        <v>29639.52</v>
      </c>
      <c r="T525">
        <f t="shared" si="449"/>
        <v>0</v>
      </c>
      <c r="U525">
        <f t="shared" si="450"/>
        <v>48</v>
      </c>
      <c r="V525">
        <f t="shared" si="451"/>
        <v>0</v>
      </c>
      <c r="W525">
        <f t="shared" si="452"/>
        <v>0</v>
      </c>
      <c r="X525">
        <f t="shared" si="453"/>
        <v>20747.66</v>
      </c>
      <c r="Y525">
        <f t="shared" si="454"/>
        <v>2963.95</v>
      </c>
      <c r="AA525">
        <v>1473070128</v>
      </c>
      <c r="AB525">
        <f t="shared" si="455"/>
        <v>15025.29</v>
      </c>
      <c r="AC525">
        <f>ROUND((ES525),6)</f>
        <v>205.53</v>
      </c>
      <c r="AD525">
        <f>ROUND((((ET525)-(EU525))+AE525),6)</f>
        <v>0</v>
      </c>
      <c r="AE525">
        <f>ROUND((EU525),6)</f>
        <v>0</v>
      </c>
      <c r="AF525">
        <f>ROUND((EV525),6)</f>
        <v>14819.76</v>
      </c>
      <c r="AG525">
        <f t="shared" si="456"/>
        <v>0</v>
      </c>
      <c r="AH525">
        <f>(EW525)</f>
        <v>24</v>
      </c>
      <c r="AI525">
        <f>(EX525)</f>
        <v>0</v>
      </c>
      <c r="AJ525">
        <f t="shared" si="457"/>
        <v>0</v>
      </c>
      <c r="AK525">
        <v>15025.29</v>
      </c>
      <c r="AL525">
        <v>205.53</v>
      </c>
      <c r="AM525">
        <v>0</v>
      </c>
      <c r="AN525">
        <v>0</v>
      </c>
      <c r="AO525">
        <v>14819.76</v>
      </c>
      <c r="AP525">
        <v>0</v>
      </c>
      <c r="AQ525">
        <v>24</v>
      </c>
      <c r="AR525">
        <v>0</v>
      </c>
      <c r="AS525">
        <v>0</v>
      </c>
      <c r="AT525">
        <v>70</v>
      </c>
      <c r="AU525">
        <v>10</v>
      </c>
      <c r="AV525">
        <v>1</v>
      </c>
      <c r="AW525">
        <v>1</v>
      </c>
      <c r="AZ525">
        <v>1</v>
      </c>
      <c r="BA525">
        <v>1</v>
      </c>
      <c r="BB525">
        <v>1</v>
      </c>
      <c r="BC525">
        <v>1</v>
      </c>
      <c r="BD525" t="s">
        <v>3</v>
      </c>
      <c r="BE525" t="s">
        <v>3</v>
      </c>
      <c r="BF525" t="s">
        <v>3</v>
      </c>
      <c r="BG525" t="s">
        <v>3</v>
      </c>
      <c r="BH525">
        <v>0</v>
      </c>
      <c r="BI525">
        <v>4</v>
      </c>
      <c r="BJ525" t="s">
        <v>445</v>
      </c>
      <c r="BM525">
        <v>0</v>
      </c>
      <c r="BN525">
        <v>0</v>
      </c>
      <c r="BO525" t="s">
        <v>3</v>
      </c>
      <c r="BP525">
        <v>0</v>
      </c>
      <c r="BQ525">
        <v>1</v>
      </c>
      <c r="BR525">
        <v>0</v>
      </c>
      <c r="BS525">
        <v>1</v>
      </c>
      <c r="BT525">
        <v>1</v>
      </c>
      <c r="BU525">
        <v>1</v>
      </c>
      <c r="BV525">
        <v>1</v>
      </c>
      <c r="BW525">
        <v>1</v>
      </c>
      <c r="BX525">
        <v>1</v>
      </c>
      <c r="BY525" t="s">
        <v>3</v>
      </c>
      <c r="BZ525">
        <v>70</v>
      </c>
      <c r="CA525">
        <v>10</v>
      </c>
      <c r="CB525" t="s">
        <v>3</v>
      </c>
      <c r="CE525">
        <v>0</v>
      </c>
      <c r="CF525">
        <v>0</v>
      </c>
      <c r="CG525">
        <v>0</v>
      </c>
      <c r="CM525">
        <v>0</v>
      </c>
      <c r="CN525" t="s">
        <v>3</v>
      </c>
      <c r="CO525">
        <v>0</v>
      </c>
      <c r="CP525">
        <f t="shared" si="458"/>
        <v>30050.58</v>
      </c>
      <c r="CQ525">
        <f t="shared" si="459"/>
        <v>205.53</v>
      </c>
      <c r="CR525">
        <f>((((ET525)*BB525-(EU525)*BS525)+AE525*BS525)*AV525)</f>
        <v>0</v>
      </c>
      <c r="CS525">
        <f t="shared" si="460"/>
        <v>0</v>
      </c>
      <c r="CT525">
        <f t="shared" si="461"/>
        <v>14819.76</v>
      </c>
      <c r="CU525">
        <f t="shared" si="462"/>
        <v>0</v>
      </c>
      <c r="CV525">
        <f t="shared" si="463"/>
        <v>24</v>
      </c>
      <c r="CW525">
        <f t="shared" si="464"/>
        <v>0</v>
      </c>
      <c r="CX525">
        <f t="shared" si="465"/>
        <v>0</v>
      </c>
      <c r="CY525">
        <f t="shared" si="466"/>
        <v>20747.664000000001</v>
      </c>
      <c r="CZ525">
        <f t="shared" si="467"/>
        <v>2963.9520000000002</v>
      </c>
      <c r="DC525" t="s">
        <v>3</v>
      </c>
      <c r="DD525" t="s">
        <v>3</v>
      </c>
      <c r="DE525" t="s">
        <v>3</v>
      </c>
      <c r="DF525" t="s">
        <v>3</v>
      </c>
      <c r="DG525" t="s">
        <v>3</v>
      </c>
      <c r="DH525" t="s">
        <v>3</v>
      </c>
      <c r="DI525" t="s">
        <v>3</v>
      </c>
      <c r="DJ525" t="s">
        <v>3</v>
      </c>
      <c r="DK525" t="s">
        <v>3</v>
      </c>
      <c r="DL525" t="s">
        <v>3</v>
      </c>
      <c r="DM525" t="s">
        <v>3</v>
      </c>
      <c r="DN525">
        <v>0</v>
      </c>
      <c r="DO525">
        <v>0</v>
      </c>
      <c r="DP525">
        <v>1</v>
      </c>
      <c r="DQ525">
        <v>1</v>
      </c>
      <c r="DU525">
        <v>16987630</v>
      </c>
      <c r="DV525" t="s">
        <v>19</v>
      </c>
      <c r="DW525" t="s">
        <v>19</v>
      </c>
      <c r="DX525">
        <v>1</v>
      </c>
      <c r="DZ525" t="s">
        <v>3</v>
      </c>
      <c r="EA525" t="s">
        <v>3</v>
      </c>
      <c r="EB525" t="s">
        <v>3</v>
      </c>
      <c r="EC525" t="s">
        <v>3</v>
      </c>
      <c r="EE525">
        <v>1441815344</v>
      </c>
      <c r="EF525">
        <v>1</v>
      </c>
      <c r="EG525" t="s">
        <v>21</v>
      </c>
      <c r="EH525">
        <v>0</v>
      </c>
      <c r="EI525" t="s">
        <v>3</v>
      </c>
      <c r="EJ525">
        <v>4</v>
      </c>
      <c r="EK525">
        <v>0</v>
      </c>
      <c r="EL525" t="s">
        <v>22</v>
      </c>
      <c r="EM525" t="s">
        <v>23</v>
      </c>
      <c r="EO525" t="s">
        <v>3</v>
      </c>
      <c r="EQ525">
        <v>0</v>
      </c>
      <c r="ER525">
        <v>15025.29</v>
      </c>
      <c r="ES525">
        <v>205.53</v>
      </c>
      <c r="ET525">
        <v>0</v>
      </c>
      <c r="EU525">
        <v>0</v>
      </c>
      <c r="EV525">
        <v>14819.76</v>
      </c>
      <c r="EW525">
        <v>24</v>
      </c>
      <c r="EX525">
        <v>0</v>
      </c>
      <c r="EY525">
        <v>0</v>
      </c>
      <c r="FQ525">
        <v>0</v>
      </c>
      <c r="FR525">
        <f t="shared" si="468"/>
        <v>0</v>
      </c>
      <c r="FS525">
        <v>0</v>
      </c>
      <c r="FX525">
        <v>70</v>
      </c>
      <c r="FY525">
        <v>10</v>
      </c>
      <c r="GA525" t="s">
        <v>3</v>
      </c>
      <c r="GD525">
        <v>0</v>
      </c>
      <c r="GF525">
        <v>1836021843</v>
      </c>
      <c r="GG525">
        <v>2</v>
      </c>
      <c r="GH525">
        <v>1</v>
      </c>
      <c r="GI525">
        <v>-2</v>
      </c>
      <c r="GJ525">
        <v>0</v>
      </c>
      <c r="GK525">
        <f>ROUND(R525*(R12)/100,2)</f>
        <v>0</v>
      </c>
      <c r="GL525">
        <f t="shared" si="469"/>
        <v>0</v>
      </c>
      <c r="GM525">
        <f t="shared" si="470"/>
        <v>53762.19</v>
      </c>
      <c r="GN525">
        <f t="shared" si="471"/>
        <v>0</v>
      </c>
      <c r="GO525">
        <f t="shared" si="472"/>
        <v>0</v>
      </c>
      <c r="GP525">
        <f t="shared" si="473"/>
        <v>53762.19</v>
      </c>
      <c r="GR525">
        <v>0</v>
      </c>
      <c r="GS525">
        <v>3</v>
      </c>
      <c r="GT525">
        <v>0</v>
      </c>
      <c r="GU525" t="s">
        <v>3</v>
      </c>
      <c r="GV525">
        <f t="shared" si="474"/>
        <v>0</v>
      </c>
      <c r="GW525">
        <v>1</v>
      </c>
      <c r="GX525">
        <f t="shared" si="475"/>
        <v>0</v>
      </c>
      <c r="HA525">
        <v>0</v>
      </c>
      <c r="HB525">
        <v>0</v>
      </c>
      <c r="HC525">
        <f t="shared" si="476"/>
        <v>0</v>
      </c>
      <c r="HE525" t="s">
        <v>3</v>
      </c>
      <c r="HF525" t="s">
        <v>3</v>
      </c>
      <c r="HM525" t="s">
        <v>3</v>
      </c>
      <c r="HN525" t="s">
        <v>3</v>
      </c>
      <c r="HO525" t="s">
        <v>3</v>
      </c>
      <c r="HP525" t="s">
        <v>3</v>
      </c>
      <c r="HQ525" t="s">
        <v>3</v>
      </c>
      <c r="IK525">
        <v>0</v>
      </c>
    </row>
    <row r="526" spans="1:245" x14ac:dyDescent="0.2">
      <c r="A526">
        <v>17</v>
      </c>
      <c r="B526">
        <v>1</v>
      </c>
      <c r="C526">
        <f>ROW(SmtRes!A444)</f>
        <v>444</v>
      </c>
      <c r="D526">
        <f>ROW(EtalonRes!A689)</f>
        <v>689</v>
      </c>
      <c r="E526" t="s">
        <v>3</v>
      </c>
      <c r="F526" t="s">
        <v>446</v>
      </c>
      <c r="G526" t="s">
        <v>504</v>
      </c>
      <c r="H526" t="s">
        <v>19</v>
      </c>
      <c r="I526">
        <v>2</v>
      </c>
      <c r="J526">
        <v>0</v>
      </c>
      <c r="K526">
        <v>2</v>
      </c>
      <c r="O526">
        <f t="shared" si="444"/>
        <v>2968.38</v>
      </c>
      <c r="P526">
        <f t="shared" si="445"/>
        <v>4.4400000000000004</v>
      </c>
      <c r="Q526">
        <f t="shared" si="446"/>
        <v>0</v>
      </c>
      <c r="R526">
        <f t="shared" si="447"/>
        <v>0</v>
      </c>
      <c r="S526">
        <f t="shared" si="448"/>
        <v>2963.94</v>
      </c>
      <c r="T526">
        <f t="shared" si="449"/>
        <v>0</v>
      </c>
      <c r="U526">
        <f t="shared" si="450"/>
        <v>4.8000000000000007</v>
      </c>
      <c r="V526">
        <f t="shared" si="451"/>
        <v>0</v>
      </c>
      <c r="W526">
        <f t="shared" si="452"/>
        <v>0</v>
      </c>
      <c r="X526">
        <f t="shared" si="453"/>
        <v>2074.7600000000002</v>
      </c>
      <c r="Y526">
        <f t="shared" si="454"/>
        <v>296.39</v>
      </c>
      <c r="AA526">
        <v>-1</v>
      </c>
      <c r="AB526">
        <f t="shared" si="455"/>
        <v>1484.19</v>
      </c>
      <c r="AC526">
        <f>ROUND(((ES526*3)),6)</f>
        <v>2.2200000000000002</v>
      </c>
      <c r="AD526">
        <f>ROUND(((((ET526*3))-((EU526*3)))+AE526),6)</f>
        <v>0</v>
      </c>
      <c r="AE526">
        <f>ROUND(((EU526*3)),6)</f>
        <v>0</v>
      </c>
      <c r="AF526">
        <f>ROUND(((EV526*3)),6)</f>
        <v>1481.97</v>
      </c>
      <c r="AG526">
        <f t="shared" si="456"/>
        <v>0</v>
      </c>
      <c r="AH526">
        <f>((EW526*3))</f>
        <v>2.4000000000000004</v>
      </c>
      <c r="AI526">
        <f>((EX526*3))</f>
        <v>0</v>
      </c>
      <c r="AJ526">
        <f t="shared" si="457"/>
        <v>0</v>
      </c>
      <c r="AK526">
        <v>494.73</v>
      </c>
      <c r="AL526">
        <v>0.74</v>
      </c>
      <c r="AM526">
        <v>0</v>
      </c>
      <c r="AN526">
        <v>0</v>
      </c>
      <c r="AO526">
        <v>493.99</v>
      </c>
      <c r="AP526">
        <v>0</v>
      </c>
      <c r="AQ526">
        <v>0.8</v>
      </c>
      <c r="AR526">
        <v>0</v>
      </c>
      <c r="AS526">
        <v>0</v>
      </c>
      <c r="AT526">
        <v>70</v>
      </c>
      <c r="AU526">
        <v>10</v>
      </c>
      <c r="AV526">
        <v>1</v>
      </c>
      <c r="AW526">
        <v>1</v>
      </c>
      <c r="AZ526">
        <v>1</v>
      </c>
      <c r="BA526">
        <v>1</v>
      </c>
      <c r="BB526">
        <v>1</v>
      </c>
      <c r="BC526">
        <v>1</v>
      </c>
      <c r="BD526" t="s">
        <v>3</v>
      </c>
      <c r="BE526" t="s">
        <v>3</v>
      </c>
      <c r="BF526" t="s">
        <v>3</v>
      </c>
      <c r="BG526" t="s">
        <v>3</v>
      </c>
      <c r="BH526">
        <v>0</v>
      </c>
      <c r="BI526">
        <v>4</v>
      </c>
      <c r="BJ526" t="s">
        <v>448</v>
      </c>
      <c r="BM526">
        <v>0</v>
      </c>
      <c r="BN526">
        <v>0</v>
      </c>
      <c r="BO526" t="s">
        <v>3</v>
      </c>
      <c r="BP526">
        <v>0</v>
      </c>
      <c r="BQ526">
        <v>1</v>
      </c>
      <c r="BR526">
        <v>0</v>
      </c>
      <c r="BS526">
        <v>1</v>
      </c>
      <c r="BT526">
        <v>1</v>
      </c>
      <c r="BU526">
        <v>1</v>
      </c>
      <c r="BV526">
        <v>1</v>
      </c>
      <c r="BW526">
        <v>1</v>
      </c>
      <c r="BX526">
        <v>1</v>
      </c>
      <c r="BY526" t="s">
        <v>3</v>
      </c>
      <c r="BZ526">
        <v>70</v>
      </c>
      <c r="CA526">
        <v>10</v>
      </c>
      <c r="CB526" t="s">
        <v>3</v>
      </c>
      <c r="CE526">
        <v>0</v>
      </c>
      <c r="CF526">
        <v>0</v>
      </c>
      <c r="CG526">
        <v>0</v>
      </c>
      <c r="CM526">
        <v>0</v>
      </c>
      <c r="CN526" t="s">
        <v>3</v>
      </c>
      <c r="CO526">
        <v>0</v>
      </c>
      <c r="CP526">
        <f t="shared" si="458"/>
        <v>2968.38</v>
      </c>
      <c r="CQ526">
        <f t="shared" si="459"/>
        <v>2.2200000000000002</v>
      </c>
      <c r="CR526">
        <f>(((((ET526*3))*BB526-((EU526*3))*BS526)+AE526*BS526)*AV526)</f>
        <v>0</v>
      </c>
      <c r="CS526">
        <f t="shared" si="460"/>
        <v>0</v>
      </c>
      <c r="CT526">
        <f t="shared" si="461"/>
        <v>1481.97</v>
      </c>
      <c r="CU526">
        <f t="shared" si="462"/>
        <v>0</v>
      </c>
      <c r="CV526">
        <f t="shared" si="463"/>
        <v>2.4000000000000004</v>
      </c>
      <c r="CW526">
        <f t="shared" si="464"/>
        <v>0</v>
      </c>
      <c r="CX526">
        <f t="shared" si="465"/>
        <v>0</v>
      </c>
      <c r="CY526">
        <f t="shared" si="466"/>
        <v>2074.7580000000003</v>
      </c>
      <c r="CZ526">
        <f t="shared" si="467"/>
        <v>296.39400000000001</v>
      </c>
      <c r="DC526" t="s">
        <v>3</v>
      </c>
      <c r="DD526" t="s">
        <v>449</v>
      </c>
      <c r="DE526" t="s">
        <v>449</v>
      </c>
      <c r="DF526" t="s">
        <v>449</v>
      </c>
      <c r="DG526" t="s">
        <v>449</v>
      </c>
      <c r="DH526" t="s">
        <v>3</v>
      </c>
      <c r="DI526" t="s">
        <v>449</v>
      </c>
      <c r="DJ526" t="s">
        <v>449</v>
      </c>
      <c r="DK526" t="s">
        <v>3</v>
      </c>
      <c r="DL526" t="s">
        <v>3</v>
      </c>
      <c r="DM526" t="s">
        <v>3</v>
      </c>
      <c r="DN526">
        <v>0</v>
      </c>
      <c r="DO526">
        <v>0</v>
      </c>
      <c r="DP526">
        <v>1</v>
      </c>
      <c r="DQ526">
        <v>1</v>
      </c>
      <c r="DU526">
        <v>16987630</v>
      </c>
      <c r="DV526" t="s">
        <v>19</v>
      </c>
      <c r="DW526" t="s">
        <v>19</v>
      </c>
      <c r="DX526">
        <v>1</v>
      </c>
      <c r="DZ526" t="s">
        <v>3</v>
      </c>
      <c r="EA526" t="s">
        <v>3</v>
      </c>
      <c r="EB526" t="s">
        <v>3</v>
      </c>
      <c r="EC526" t="s">
        <v>3</v>
      </c>
      <c r="EE526">
        <v>1441815344</v>
      </c>
      <c r="EF526">
        <v>1</v>
      </c>
      <c r="EG526" t="s">
        <v>21</v>
      </c>
      <c r="EH526">
        <v>0</v>
      </c>
      <c r="EI526" t="s">
        <v>3</v>
      </c>
      <c r="EJ526">
        <v>4</v>
      </c>
      <c r="EK526">
        <v>0</v>
      </c>
      <c r="EL526" t="s">
        <v>22</v>
      </c>
      <c r="EM526" t="s">
        <v>23</v>
      </c>
      <c r="EO526" t="s">
        <v>3</v>
      </c>
      <c r="EQ526">
        <v>1024</v>
      </c>
      <c r="ER526">
        <v>494.73</v>
      </c>
      <c r="ES526">
        <v>0.74</v>
      </c>
      <c r="ET526">
        <v>0</v>
      </c>
      <c r="EU526">
        <v>0</v>
      </c>
      <c r="EV526">
        <v>493.99</v>
      </c>
      <c r="EW526">
        <v>0.8</v>
      </c>
      <c r="EX526">
        <v>0</v>
      </c>
      <c r="EY526">
        <v>0</v>
      </c>
      <c r="FQ526">
        <v>0</v>
      </c>
      <c r="FR526">
        <f t="shared" si="468"/>
        <v>0</v>
      </c>
      <c r="FS526">
        <v>0</v>
      </c>
      <c r="FX526">
        <v>70</v>
      </c>
      <c r="FY526">
        <v>10</v>
      </c>
      <c r="GA526" t="s">
        <v>3</v>
      </c>
      <c r="GD526">
        <v>0</v>
      </c>
      <c r="GF526">
        <v>531786333</v>
      </c>
      <c r="GG526">
        <v>2</v>
      </c>
      <c r="GH526">
        <v>1</v>
      </c>
      <c r="GI526">
        <v>-2</v>
      </c>
      <c r="GJ526">
        <v>0</v>
      </c>
      <c r="GK526">
        <f>ROUND(R526*(R12)/100,2)</f>
        <v>0</v>
      </c>
      <c r="GL526">
        <f t="shared" si="469"/>
        <v>0</v>
      </c>
      <c r="GM526">
        <f t="shared" si="470"/>
        <v>5339.53</v>
      </c>
      <c r="GN526">
        <f t="shared" si="471"/>
        <v>0</v>
      </c>
      <c r="GO526">
        <f t="shared" si="472"/>
        <v>0</v>
      </c>
      <c r="GP526">
        <f t="shared" si="473"/>
        <v>5339.53</v>
      </c>
      <c r="GR526">
        <v>0</v>
      </c>
      <c r="GS526">
        <v>3</v>
      </c>
      <c r="GT526">
        <v>0</v>
      </c>
      <c r="GU526" t="s">
        <v>3</v>
      </c>
      <c r="GV526">
        <f t="shared" si="474"/>
        <v>0</v>
      </c>
      <c r="GW526">
        <v>1</v>
      </c>
      <c r="GX526">
        <f t="shared" si="475"/>
        <v>0</v>
      </c>
      <c r="HA526">
        <v>0</v>
      </c>
      <c r="HB526">
        <v>0</v>
      </c>
      <c r="HC526">
        <f t="shared" si="476"/>
        <v>0</v>
      </c>
      <c r="HE526" t="s">
        <v>3</v>
      </c>
      <c r="HF526" t="s">
        <v>3</v>
      </c>
      <c r="HM526" t="s">
        <v>3</v>
      </c>
      <c r="HN526" t="s">
        <v>3</v>
      </c>
      <c r="HO526" t="s">
        <v>3</v>
      </c>
      <c r="HP526" t="s">
        <v>3</v>
      </c>
      <c r="HQ526" t="s">
        <v>3</v>
      </c>
      <c r="IK526">
        <v>0</v>
      </c>
    </row>
    <row r="527" spans="1:245" x14ac:dyDescent="0.2">
      <c r="A527">
        <v>17</v>
      </c>
      <c r="B527">
        <v>1</v>
      </c>
      <c r="C527">
        <f>ROW(SmtRes!A445)</f>
        <v>445</v>
      </c>
      <c r="D527">
        <f>ROW(EtalonRes!A690)</f>
        <v>690</v>
      </c>
      <c r="E527" t="s">
        <v>3</v>
      </c>
      <c r="F527" t="s">
        <v>479</v>
      </c>
      <c r="G527" t="s">
        <v>505</v>
      </c>
      <c r="H527" t="s">
        <v>19</v>
      </c>
      <c r="I527">
        <v>1</v>
      </c>
      <c r="J527">
        <v>0</v>
      </c>
      <c r="K527">
        <v>1</v>
      </c>
      <c r="O527">
        <f t="shared" si="444"/>
        <v>4371.8999999999996</v>
      </c>
      <c r="P527">
        <f t="shared" si="445"/>
        <v>0</v>
      </c>
      <c r="Q527">
        <f t="shared" si="446"/>
        <v>0</v>
      </c>
      <c r="R527">
        <f t="shared" si="447"/>
        <v>0</v>
      </c>
      <c r="S527">
        <f t="shared" si="448"/>
        <v>4371.8999999999996</v>
      </c>
      <c r="T527">
        <f t="shared" si="449"/>
        <v>0</v>
      </c>
      <c r="U527">
        <f t="shared" si="450"/>
        <v>7.08</v>
      </c>
      <c r="V527">
        <f t="shared" si="451"/>
        <v>0</v>
      </c>
      <c r="W527">
        <f t="shared" si="452"/>
        <v>0</v>
      </c>
      <c r="X527">
        <f t="shared" si="453"/>
        <v>3060.33</v>
      </c>
      <c r="Y527">
        <f t="shared" si="454"/>
        <v>437.19</v>
      </c>
      <c r="AA527">
        <v>-1</v>
      </c>
      <c r="AB527">
        <f t="shared" si="455"/>
        <v>4371.8999999999996</v>
      </c>
      <c r="AC527">
        <f>ROUND(((ES527*118)),6)</f>
        <v>0</v>
      </c>
      <c r="AD527">
        <f>ROUND(((((ET527*118))-((EU527*118)))+AE527),6)</f>
        <v>0</v>
      </c>
      <c r="AE527">
        <f>ROUND(((EU527*118)),6)</f>
        <v>0</v>
      </c>
      <c r="AF527">
        <f>ROUND(((EV527*118)),6)</f>
        <v>4371.8999999999996</v>
      </c>
      <c r="AG527">
        <f t="shared" si="456"/>
        <v>0</v>
      </c>
      <c r="AH527">
        <f>((EW527*118))</f>
        <v>7.08</v>
      </c>
      <c r="AI527">
        <f>((EX527*118))</f>
        <v>0</v>
      </c>
      <c r="AJ527">
        <f t="shared" si="457"/>
        <v>0</v>
      </c>
      <c r="AK527">
        <v>37.049999999999997</v>
      </c>
      <c r="AL527">
        <v>0</v>
      </c>
      <c r="AM527">
        <v>0</v>
      </c>
      <c r="AN527">
        <v>0</v>
      </c>
      <c r="AO527">
        <v>37.049999999999997</v>
      </c>
      <c r="AP527">
        <v>0</v>
      </c>
      <c r="AQ527">
        <v>0.06</v>
      </c>
      <c r="AR527">
        <v>0</v>
      </c>
      <c r="AS527">
        <v>0</v>
      </c>
      <c r="AT527">
        <v>70</v>
      </c>
      <c r="AU527">
        <v>10</v>
      </c>
      <c r="AV527">
        <v>1</v>
      </c>
      <c r="AW527">
        <v>1</v>
      </c>
      <c r="AZ527">
        <v>1</v>
      </c>
      <c r="BA527">
        <v>1</v>
      </c>
      <c r="BB527">
        <v>1</v>
      </c>
      <c r="BC527">
        <v>1</v>
      </c>
      <c r="BD527" t="s">
        <v>3</v>
      </c>
      <c r="BE527" t="s">
        <v>3</v>
      </c>
      <c r="BF527" t="s">
        <v>3</v>
      </c>
      <c r="BG527" t="s">
        <v>3</v>
      </c>
      <c r="BH527">
        <v>0</v>
      </c>
      <c r="BI527">
        <v>4</v>
      </c>
      <c r="BJ527" t="s">
        <v>480</v>
      </c>
      <c r="BM527">
        <v>0</v>
      </c>
      <c r="BN527">
        <v>0</v>
      </c>
      <c r="BO527" t="s">
        <v>3</v>
      </c>
      <c r="BP527">
        <v>0</v>
      </c>
      <c r="BQ527">
        <v>1</v>
      </c>
      <c r="BR527">
        <v>0</v>
      </c>
      <c r="BS527">
        <v>1</v>
      </c>
      <c r="BT527">
        <v>1</v>
      </c>
      <c r="BU527">
        <v>1</v>
      </c>
      <c r="BV527">
        <v>1</v>
      </c>
      <c r="BW527">
        <v>1</v>
      </c>
      <c r="BX527">
        <v>1</v>
      </c>
      <c r="BY527" t="s">
        <v>3</v>
      </c>
      <c r="BZ527">
        <v>70</v>
      </c>
      <c r="CA527">
        <v>10</v>
      </c>
      <c r="CB527" t="s">
        <v>3</v>
      </c>
      <c r="CE527">
        <v>0</v>
      </c>
      <c r="CF527">
        <v>0</v>
      </c>
      <c r="CG527">
        <v>0</v>
      </c>
      <c r="CM527">
        <v>0</v>
      </c>
      <c r="CN527" t="s">
        <v>3</v>
      </c>
      <c r="CO527">
        <v>0</v>
      </c>
      <c r="CP527">
        <f t="shared" si="458"/>
        <v>4371.8999999999996</v>
      </c>
      <c r="CQ527">
        <f t="shared" si="459"/>
        <v>0</v>
      </c>
      <c r="CR527">
        <f>(((((ET527*118))*BB527-((EU527*118))*BS527)+AE527*BS527)*AV527)</f>
        <v>0</v>
      </c>
      <c r="CS527">
        <f t="shared" si="460"/>
        <v>0</v>
      </c>
      <c r="CT527">
        <f t="shared" si="461"/>
        <v>4371.8999999999996</v>
      </c>
      <c r="CU527">
        <f t="shared" si="462"/>
        <v>0</v>
      </c>
      <c r="CV527">
        <f t="shared" si="463"/>
        <v>7.08</v>
      </c>
      <c r="CW527">
        <f t="shared" si="464"/>
        <v>0</v>
      </c>
      <c r="CX527">
        <f t="shared" si="465"/>
        <v>0</v>
      </c>
      <c r="CY527">
        <f t="shared" si="466"/>
        <v>3060.33</v>
      </c>
      <c r="CZ527">
        <f t="shared" si="467"/>
        <v>437.19</v>
      </c>
      <c r="DC527" t="s">
        <v>3</v>
      </c>
      <c r="DD527" t="s">
        <v>408</v>
      </c>
      <c r="DE527" t="s">
        <v>408</v>
      </c>
      <c r="DF527" t="s">
        <v>408</v>
      </c>
      <c r="DG527" t="s">
        <v>408</v>
      </c>
      <c r="DH527" t="s">
        <v>3</v>
      </c>
      <c r="DI527" t="s">
        <v>408</v>
      </c>
      <c r="DJ527" t="s">
        <v>408</v>
      </c>
      <c r="DK527" t="s">
        <v>3</v>
      </c>
      <c r="DL527" t="s">
        <v>3</v>
      </c>
      <c r="DM527" t="s">
        <v>3</v>
      </c>
      <c r="DN527">
        <v>0</v>
      </c>
      <c r="DO527">
        <v>0</v>
      </c>
      <c r="DP527">
        <v>1</v>
      </c>
      <c r="DQ527">
        <v>1</v>
      </c>
      <c r="DU527">
        <v>16987630</v>
      </c>
      <c r="DV527" t="s">
        <v>19</v>
      </c>
      <c r="DW527" t="s">
        <v>19</v>
      </c>
      <c r="DX527">
        <v>1</v>
      </c>
      <c r="DZ527" t="s">
        <v>3</v>
      </c>
      <c r="EA527" t="s">
        <v>3</v>
      </c>
      <c r="EB527" t="s">
        <v>3</v>
      </c>
      <c r="EC527" t="s">
        <v>3</v>
      </c>
      <c r="EE527">
        <v>1441815344</v>
      </c>
      <c r="EF527">
        <v>1</v>
      </c>
      <c r="EG527" t="s">
        <v>21</v>
      </c>
      <c r="EH527">
        <v>0</v>
      </c>
      <c r="EI527" t="s">
        <v>3</v>
      </c>
      <c r="EJ527">
        <v>4</v>
      </c>
      <c r="EK527">
        <v>0</v>
      </c>
      <c r="EL527" t="s">
        <v>22</v>
      </c>
      <c r="EM527" t="s">
        <v>23</v>
      </c>
      <c r="EO527" t="s">
        <v>3</v>
      </c>
      <c r="EQ527">
        <v>1024</v>
      </c>
      <c r="ER527">
        <v>37.049999999999997</v>
      </c>
      <c r="ES527">
        <v>0</v>
      </c>
      <c r="ET527">
        <v>0</v>
      </c>
      <c r="EU527">
        <v>0</v>
      </c>
      <c r="EV527">
        <v>37.049999999999997</v>
      </c>
      <c r="EW527">
        <v>0.06</v>
      </c>
      <c r="EX527">
        <v>0</v>
      </c>
      <c r="EY527">
        <v>0</v>
      </c>
      <c r="FQ527">
        <v>0</v>
      </c>
      <c r="FR527">
        <f t="shared" si="468"/>
        <v>0</v>
      </c>
      <c r="FS527">
        <v>0</v>
      </c>
      <c r="FX527">
        <v>70</v>
      </c>
      <c r="FY527">
        <v>10</v>
      </c>
      <c r="GA527" t="s">
        <v>3</v>
      </c>
      <c r="GD527">
        <v>0</v>
      </c>
      <c r="GF527">
        <v>1351535055</v>
      </c>
      <c r="GG527">
        <v>2</v>
      </c>
      <c r="GH527">
        <v>1</v>
      </c>
      <c r="GI527">
        <v>-2</v>
      </c>
      <c r="GJ527">
        <v>0</v>
      </c>
      <c r="GK527">
        <f>ROUND(R527*(R12)/100,2)</f>
        <v>0</v>
      </c>
      <c r="GL527">
        <f t="shared" si="469"/>
        <v>0</v>
      </c>
      <c r="GM527">
        <f t="shared" si="470"/>
        <v>7869.42</v>
      </c>
      <c r="GN527">
        <f t="shared" si="471"/>
        <v>0</v>
      </c>
      <c r="GO527">
        <f t="shared" si="472"/>
        <v>0</v>
      </c>
      <c r="GP527">
        <f t="shared" si="473"/>
        <v>7869.42</v>
      </c>
      <c r="GR527">
        <v>0</v>
      </c>
      <c r="GS527">
        <v>3</v>
      </c>
      <c r="GT527">
        <v>0</v>
      </c>
      <c r="GU527" t="s">
        <v>3</v>
      </c>
      <c r="GV527">
        <f t="shared" si="474"/>
        <v>0</v>
      </c>
      <c r="GW527">
        <v>1</v>
      </c>
      <c r="GX527">
        <f t="shared" si="475"/>
        <v>0</v>
      </c>
      <c r="HA527">
        <v>0</v>
      </c>
      <c r="HB527">
        <v>0</v>
      </c>
      <c r="HC527">
        <f t="shared" si="476"/>
        <v>0</v>
      </c>
      <c r="HE527" t="s">
        <v>3</v>
      </c>
      <c r="HF527" t="s">
        <v>3</v>
      </c>
      <c r="HM527" t="s">
        <v>3</v>
      </c>
      <c r="HN527" t="s">
        <v>3</v>
      </c>
      <c r="HO527" t="s">
        <v>3</v>
      </c>
      <c r="HP527" t="s">
        <v>3</v>
      </c>
      <c r="HQ527" t="s">
        <v>3</v>
      </c>
      <c r="IK527">
        <v>0</v>
      </c>
    </row>
    <row r="528" spans="1:245" x14ac:dyDescent="0.2">
      <c r="A528">
        <v>17</v>
      </c>
      <c r="B528">
        <v>1</v>
      </c>
      <c r="C528">
        <f>ROW(SmtRes!A447)</f>
        <v>447</v>
      </c>
      <c r="D528">
        <f>ROW(EtalonRes!A692)</f>
        <v>692</v>
      </c>
      <c r="E528" t="s">
        <v>3</v>
      </c>
      <c r="F528" t="s">
        <v>481</v>
      </c>
      <c r="G528" t="s">
        <v>506</v>
      </c>
      <c r="H528" t="s">
        <v>19</v>
      </c>
      <c r="I528">
        <v>1</v>
      </c>
      <c r="J528">
        <v>0</v>
      </c>
      <c r="K528">
        <v>1</v>
      </c>
      <c r="O528">
        <f t="shared" si="444"/>
        <v>475.56</v>
      </c>
      <c r="P528">
        <f t="shared" si="445"/>
        <v>6.28</v>
      </c>
      <c r="Q528">
        <f t="shared" si="446"/>
        <v>0</v>
      </c>
      <c r="R528">
        <f t="shared" si="447"/>
        <v>0</v>
      </c>
      <c r="S528">
        <f t="shared" si="448"/>
        <v>469.28</v>
      </c>
      <c r="T528">
        <f t="shared" si="449"/>
        <v>0</v>
      </c>
      <c r="U528">
        <f t="shared" si="450"/>
        <v>0.76</v>
      </c>
      <c r="V528">
        <f t="shared" si="451"/>
        <v>0</v>
      </c>
      <c r="W528">
        <f t="shared" si="452"/>
        <v>0</v>
      </c>
      <c r="X528">
        <f t="shared" si="453"/>
        <v>328.5</v>
      </c>
      <c r="Y528">
        <f t="shared" si="454"/>
        <v>46.93</v>
      </c>
      <c r="AA528">
        <v>-1</v>
      </c>
      <c r="AB528">
        <f t="shared" si="455"/>
        <v>475.56</v>
      </c>
      <c r="AC528">
        <f>ROUND(((ES528*4)),6)</f>
        <v>6.28</v>
      </c>
      <c r="AD528">
        <f>ROUND(((((ET528*4))-((EU528*4)))+AE528),6)</f>
        <v>0</v>
      </c>
      <c r="AE528">
        <f>ROUND(((EU528*4)),6)</f>
        <v>0</v>
      </c>
      <c r="AF528">
        <f>ROUND(((EV528*4)),6)</f>
        <v>469.28</v>
      </c>
      <c r="AG528">
        <f t="shared" si="456"/>
        <v>0</v>
      </c>
      <c r="AH528">
        <f>((EW528*4))</f>
        <v>0.76</v>
      </c>
      <c r="AI528">
        <f>((EX528*4))</f>
        <v>0</v>
      </c>
      <c r="AJ528">
        <f t="shared" si="457"/>
        <v>0</v>
      </c>
      <c r="AK528">
        <v>118.89</v>
      </c>
      <c r="AL528">
        <v>1.57</v>
      </c>
      <c r="AM528">
        <v>0</v>
      </c>
      <c r="AN528">
        <v>0</v>
      </c>
      <c r="AO528">
        <v>117.32</v>
      </c>
      <c r="AP528">
        <v>0</v>
      </c>
      <c r="AQ528">
        <v>0.19</v>
      </c>
      <c r="AR528">
        <v>0</v>
      </c>
      <c r="AS528">
        <v>0</v>
      </c>
      <c r="AT528">
        <v>70</v>
      </c>
      <c r="AU528">
        <v>10</v>
      </c>
      <c r="AV528">
        <v>1</v>
      </c>
      <c r="AW528">
        <v>1</v>
      </c>
      <c r="AZ528">
        <v>1</v>
      </c>
      <c r="BA528">
        <v>1</v>
      </c>
      <c r="BB528">
        <v>1</v>
      </c>
      <c r="BC528">
        <v>1</v>
      </c>
      <c r="BD528" t="s">
        <v>3</v>
      </c>
      <c r="BE528" t="s">
        <v>3</v>
      </c>
      <c r="BF528" t="s">
        <v>3</v>
      </c>
      <c r="BG528" t="s">
        <v>3</v>
      </c>
      <c r="BH528">
        <v>0</v>
      </c>
      <c r="BI528">
        <v>4</v>
      </c>
      <c r="BJ528" t="s">
        <v>482</v>
      </c>
      <c r="BM528">
        <v>0</v>
      </c>
      <c r="BN528">
        <v>0</v>
      </c>
      <c r="BO528" t="s">
        <v>3</v>
      </c>
      <c r="BP528">
        <v>0</v>
      </c>
      <c r="BQ528">
        <v>1</v>
      </c>
      <c r="BR528">
        <v>0</v>
      </c>
      <c r="BS528">
        <v>1</v>
      </c>
      <c r="BT528">
        <v>1</v>
      </c>
      <c r="BU528">
        <v>1</v>
      </c>
      <c r="BV528">
        <v>1</v>
      </c>
      <c r="BW528">
        <v>1</v>
      </c>
      <c r="BX528">
        <v>1</v>
      </c>
      <c r="BY528" t="s">
        <v>3</v>
      </c>
      <c r="BZ528">
        <v>70</v>
      </c>
      <c r="CA528">
        <v>10</v>
      </c>
      <c r="CB528" t="s">
        <v>3</v>
      </c>
      <c r="CE528">
        <v>0</v>
      </c>
      <c r="CF528">
        <v>0</v>
      </c>
      <c r="CG528">
        <v>0</v>
      </c>
      <c r="CM528">
        <v>0</v>
      </c>
      <c r="CN528" t="s">
        <v>3</v>
      </c>
      <c r="CO528">
        <v>0</v>
      </c>
      <c r="CP528">
        <f t="shared" si="458"/>
        <v>475.55999999999995</v>
      </c>
      <c r="CQ528">
        <f t="shared" si="459"/>
        <v>6.28</v>
      </c>
      <c r="CR528">
        <f>(((((ET528*4))*BB528-((EU528*4))*BS528)+AE528*BS528)*AV528)</f>
        <v>0</v>
      </c>
      <c r="CS528">
        <f t="shared" si="460"/>
        <v>0</v>
      </c>
      <c r="CT528">
        <f t="shared" si="461"/>
        <v>469.28</v>
      </c>
      <c r="CU528">
        <f t="shared" si="462"/>
        <v>0</v>
      </c>
      <c r="CV528">
        <f t="shared" si="463"/>
        <v>0.76</v>
      </c>
      <c r="CW528">
        <f t="shared" si="464"/>
        <v>0</v>
      </c>
      <c r="CX528">
        <f t="shared" si="465"/>
        <v>0</v>
      </c>
      <c r="CY528">
        <f t="shared" si="466"/>
        <v>328.49599999999998</v>
      </c>
      <c r="CZ528">
        <f t="shared" si="467"/>
        <v>46.92799999999999</v>
      </c>
      <c r="DC528" t="s">
        <v>3</v>
      </c>
      <c r="DD528" t="s">
        <v>66</v>
      </c>
      <c r="DE528" t="s">
        <v>66</v>
      </c>
      <c r="DF528" t="s">
        <v>66</v>
      </c>
      <c r="DG528" t="s">
        <v>66</v>
      </c>
      <c r="DH528" t="s">
        <v>3</v>
      </c>
      <c r="DI528" t="s">
        <v>66</v>
      </c>
      <c r="DJ528" t="s">
        <v>66</v>
      </c>
      <c r="DK528" t="s">
        <v>3</v>
      </c>
      <c r="DL528" t="s">
        <v>3</v>
      </c>
      <c r="DM528" t="s">
        <v>3</v>
      </c>
      <c r="DN528">
        <v>0</v>
      </c>
      <c r="DO528">
        <v>0</v>
      </c>
      <c r="DP528">
        <v>1</v>
      </c>
      <c r="DQ528">
        <v>1</v>
      </c>
      <c r="DU528">
        <v>16987630</v>
      </c>
      <c r="DV528" t="s">
        <v>19</v>
      </c>
      <c r="DW528" t="s">
        <v>19</v>
      </c>
      <c r="DX528">
        <v>1</v>
      </c>
      <c r="DZ528" t="s">
        <v>3</v>
      </c>
      <c r="EA528" t="s">
        <v>3</v>
      </c>
      <c r="EB528" t="s">
        <v>3</v>
      </c>
      <c r="EC528" t="s">
        <v>3</v>
      </c>
      <c r="EE528">
        <v>1441815344</v>
      </c>
      <c r="EF528">
        <v>1</v>
      </c>
      <c r="EG528" t="s">
        <v>21</v>
      </c>
      <c r="EH528">
        <v>0</v>
      </c>
      <c r="EI528" t="s">
        <v>3</v>
      </c>
      <c r="EJ528">
        <v>4</v>
      </c>
      <c r="EK528">
        <v>0</v>
      </c>
      <c r="EL528" t="s">
        <v>22</v>
      </c>
      <c r="EM528" t="s">
        <v>23</v>
      </c>
      <c r="EO528" t="s">
        <v>3</v>
      </c>
      <c r="EQ528">
        <v>1024</v>
      </c>
      <c r="ER528">
        <v>118.89</v>
      </c>
      <c r="ES528">
        <v>1.57</v>
      </c>
      <c r="ET528">
        <v>0</v>
      </c>
      <c r="EU528">
        <v>0</v>
      </c>
      <c r="EV528">
        <v>117.32</v>
      </c>
      <c r="EW528">
        <v>0.19</v>
      </c>
      <c r="EX528">
        <v>0</v>
      </c>
      <c r="EY528">
        <v>0</v>
      </c>
      <c r="FQ528">
        <v>0</v>
      </c>
      <c r="FR528">
        <f t="shared" si="468"/>
        <v>0</v>
      </c>
      <c r="FS528">
        <v>0</v>
      </c>
      <c r="FX528">
        <v>70</v>
      </c>
      <c r="FY528">
        <v>10</v>
      </c>
      <c r="GA528" t="s">
        <v>3</v>
      </c>
      <c r="GD528">
        <v>0</v>
      </c>
      <c r="GF528">
        <v>-974032747</v>
      </c>
      <c r="GG528">
        <v>2</v>
      </c>
      <c r="GH528">
        <v>1</v>
      </c>
      <c r="GI528">
        <v>-2</v>
      </c>
      <c r="GJ528">
        <v>0</v>
      </c>
      <c r="GK528">
        <f>ROUND(R528*(R12)/100,2)</f>
        <v>0</v>
      </c>
      <c r="GL528">
        <f t="shared" si="469"/>
        <v>0</v>
      </c>
      <c r="GM528">
        <f t="shared" si="470"/>
        <v>850.99</v>
      </c>
      <c r="GN528">
        <f t="shared" si="471"/>
        <v>0</v>
      </c>
      <c r="GO528">
        <f t="shared" si="472"/>
        <v>0</v>
      </c>
      <c r="GP528">
        <f t="shared" si="473"/>
        <v>850.99</v>
      </c>
      <c r="GR528">
        <v>0</v>
      </c>
      <c r="GS528">
        <v>3</v>
      </c>
      <c r="GT528">
        <v>0</v>
      </c>
      <c r="GU528" t="s">
        <v>3</v>
      </c>
      <c r="GV528">
        <f t="shared" si="474"/>
        <v>0</v>
      </c>
      <c r="GW528">
        <v>1</v>
      </c>
      <c r="GX528">
        <f t="shared" si="475"/>
        <v>0</v>
      </c>
      <c r="HA528">
        <v>0</v>
      </c>
      <c r="HB528">
        <v>0</v>
      </c>
      <c r="HC528">
        <f t="shared" si="476"/>
        <v>0</v>
      </c>
      <c r="HE528" t="s">
        <v>3</v>
      </c>
      <c r="HF528" t="s">
        <v>3</v>
      </c>
      <c r="HM528" t="s">
        <v>3</v>
      </c>
      <c r="HN528" t="s">
        <v>3</v>
      </c>
      <c r="HO528" t="s">
        <v>3</v>
      </c>
      <c r="HP528" t="s">
        <v>3</v>
      </c>
      <c r="HQ528" t="s">
        <v>3</v>
      </c>
      <c r="IK528">
        <v>0</v>
      </c>
    </row>
    <row r="529" spans="1:245" x14ac:dyDescent="0.2">
      <c r="A529">
        <v>17</v>
      </c>
      <c r="B529">
        <v>1</v>
      </c>
      <c r="C529">
        <f>ROW(SmtRes!A452)</f>
        <v>452</v>
      </c>
      <c r="D529">
        <f>ROW(EtalonRes!A697)</f>
        <v>697</v>
      </c>
      <c r="E529" t="s">
        <v>507</v>
      </c>
      <c r="F529" t="s">
        <v>443</v>
      </c>
      <c r="G529" t="s">
        <v>503</v>
      </c>
      <c r="H529" t="s">
        <v>19</v>
      </c>
      <c r="I529">
        <v>1</v>
      </c>
      <c r="J529">
        <v>0</v>
      </c>
      <c r="K529">
        <v>1</v>
      </c>
      <c r="O529">
        <f t="shared" si="444"/>
        <v>15025.29</v>
      </c>
      <c r="P529">
        <f t="shared" si="445"/>
        <v>205.53</v>
      </c>
      <c r="Q529">
        <f t="shared" si="446"/>
        <v>0</v>
      </c>
      <c r="R529">
        <f t="shared" si="447"/>
        <v>0</v>
      </c>
      <c r="S529">
        <f t="shared" si="448"/>
        <v>14819.76</v>
      </c>
      <c r="T529">
        <f t="shared" si="449"/>
        <v>0</v>
      </c>
      <c r="U529">
        <f t="shared" si="450"/>
        <v>24</v>
      </c>
      <c r="V529">
        <f t="shared" si="451"/>
        <v>0</v>
      </c>
      <c r="W529">
        <f t="shared" si="452"/>
        <v>0</v>
      </c>
      <c r="X529">
        <f t="shared" si="453"/>
        <v>10373.83</v>
      </c>
      <c r="Y529">
        <f t="shared" si="454"/>
        <v>1481.98</v>
      </c>
      <c r="AA529">
        <v>1473070128</v>
      </c>
      <c r="AB529">
        <f t="shared" si="455"/>
        <v>15025.29</v>
      </c>
      <c r="AC529">
        <f>ROUND((ES529),6)</f>
        <v>205.53</v>
      </c>
      <c r="AD529">
        <f>ROUND((((ET529)-(EU529))+AE529),6)</f>
        <v>0</v>
      </c>
      <c r="AE529">
        <f>ROUND((EU529),6)</f>
        <v>0</v>
      </c>
      <c r="AF529">
        <f>ROUND((EV529),6)</f>
        <v>14819.76</v>
      </c>
      <c r="AG529">
        <f t="shared" si="456"/>
        <v>0</v>
      </c>
      <c r="AH529">
        <f>(EW529)</f>
        <v>24</v>
      </c>
      <c r="AI529">
        <f>(EX529)</f>
        <v>0</v>
      </c>
      <c r="AJ529">
        <f t="shared" si="457"/>
        <v>0</v>
      </c>
      <c r="AK529">
        <v>15025.29</v>
      </c>
      <c r="AL529">
        <v>205.53</v>
      </c>
      <c r="AM529">
        <v>0</v>
      </c>
      <c r="AN529">
        <v>0</v>
      </c>
      <c r="AO529">
        <v>14819.76</v>
      </c>
      <c r="AP529">
        <v>0</v>
      </c>
      <c r="AQ529">
        <v>24</v>
      </c>
      <c r="AR529">
        <v>0</v>
      </c>
      <c r="AS529">
        <v>0</v>
      </c>
      <c r="AT529">
        <v>70</v>
      </c>
      <c r="AU529">
        <v>10</v>
      </c>
      <c r="AV529">
        <v>1</v>
      </c>
      <c r="AW529">
        <v>1</v>
      </c>
      <c r="AZ529">
        <v>1</v>
      </c>
      <c r="BA529">
        <v>1</v>
      </c>
      <c r="BB529">
        <v>1</v>
      </c>
      <c r="BC529">
        <v>1</v>
      </c>
      <c r="BD529" t="s">
        <v>3</v>
      </c>
      <c r="BE529" t="s">
        <v>3</v>
      </c>
      <c r="BF529" t="s">
        <v>3</v>
      </c>
      <c r="BG529" t="s">
        <v>3</v>
      </c>
      <c r="BH529">
        <v>0</v>
      </c>
      <c r="BI529">
        <v>4</v>
      </c>
      <c r="BJ529" t="s">
        <v>445</v>
      </c>
      <c r="BM529">
        <v>0</v>
      </c>
      <c r="BN529">
        <v>0</v>
      </c>
      <c r="BO529" t="s">
        <v>3</v>
      </c>
      <c r="BP529">
        <v>0</v>
      </c>
      <c r="BQ529">
        <v>1</v>
      </c>
      <c r="BR529">
        <v>0</v>
      </c>
      <c r="BS529">
        <v>1</v>
      </c>
      <c r="BT529">
        <v>1</v>
      </c>
      <c r="BU529">
        <v>1</v>
      </c>
      <c r="BV529">
        <v>1</v>
      </c>
      <c r="BW529">
        <v>1</v>
      </c>
      <c r="BX529">
        <v>1</v>
      </c>
      <c r="BY529" t="s">
        <v>3</v>
      </c>
      <c r="BZ529">
        <v>70</v>
      </c>
      <c r="CA529">
        <v>10</v>
      </c>
      <c r="CB529" t="s">
        <v>3</v>
      </c>
      <c r="CE529">
        <v>0</v>
      </c>
      <c r="CF529">
        <v>0</v>
      </c>
      <c r="CG529">
        <v>0</v>
      </c>
      <c r="CM529">
        <v>0</v>
      </c>
      <c r="CN529" t="s">
        <v>3</v>
      </c>
      <c r="CO529">
        <v>0</v>
      </c>
      <c r="CP529">
        <f t="shared" si="458"/>
        <v>15025.29</v>
      </c>
      <c r="CQ529">
        <f t="shared" si="459"/>
        <v>205.53</v>
      </c>
      <c r="CR529">
        <f>((((ET529)*BB529-(EU529)*BS529)+AE529*BS529)*AV529)</f>
        <v>0</v>
      </c>
      <c r="CS529">
        <f t="shared" si="460"/>
        <v>0</v>
      </c>
      <c r="CT529">
        <f t="shared" si="461"/>
        <v>14819.76</v>
      </c>
      <c r="CU529">
        <f t="shared" si="462"/>
        <v>0</v>
      </c>
      <c r="CV529">
        <f t="shared" si="463"/>
        <v>24</v>
      </c>
      <c r="CW529">
        <f t="shared" si="464"/>
        <v>0</v>
      </c>
      <c r="CX529">
        <f t="shared" si="465"/>
        <v>0</v>
      </c>
      <c r="CY529">
        <f t="shared" si="466"/>
        <v>10373.832</v>
      </c>
      <c r="CZ529">
        <f t="shared" si="467"/>
        <v>1481.9760000000001</v>
      </c>
      <c r="DC529" t="s">
        <v>3</v>
      </c>
      <c r="DD529" t="s">
        <v>3</v>
      </c>
      <c r="DE529" t="s">
        <v>3</v>
      </c>
      <c r="DF529" t="s">
        <v>3</v>
      </c>
      <c r="DG529" t="s">
        <v>3</v>
      </c>
      <c r="DH529" t="s">
        <v>3</v>
      </c>
      <c r="DI529" t="s">
        <v>3</v>
      </c>
      <c r="DJ529" t="s">
        <v>3</v>
      </c>
      <c r="DK529" t="s">
        <v>3</v>
      </c>
      <c r="DL529" t="s">
        <v>3</v>
      </c>
      <c r="DM529" t="s">
        <v>3</v>
      </c>
      <c r="DN529">
        <v>0</v>
      </c>
      <c r="DO529">
        <v>0</v>
      </c>
      <c r="DP529">
        <v>1</v>
      </c>
      <c r="DQ529">
        <v>1</v>
      </c>
      <c r="DU529">
        <v>16987630</v>
      </c>
      <c r="DV529" t="s">
        <v>19</v>
      </c>
      <c r="DW529" t="s">
        <v>19</v>
      </c>
      <c r="DX529">
        <v>1</v>
      </c>
      <c r="DZ529" t="s">
        <v>3</v>
      </c>
      <c r="EA529" t="s">
        <v>3</v>
      </c>
      <c r="EB529" t="s">
        <v>3</v>
      </c>
      <c r="EC529" t="s">
        <v>3</v>
      </c>
      <c r="EE529">
        <v>1441815344</v>
      </c>
      <c r="EF529">
        <v>1</v>
      </c>
      <c r="EG529" t="s">
        <v>21</v>
      </c>
      <c r="EH529">
        <v>0</v>
      </c>
      <c r="EI529" t="s">
        <v>3</v>
      </c>
      <c r="EJ529">
        <v>4</v>
      </c>
      <c r="EK529">
        <v>0</v>
      </c>
      <c r="EL529" t="s">
        <v>22</v>
      </c>
      <c r="EM529" t="s">
        <v>23</v>
      </c>
      <c r="EO529" t="s">
        <v>3</v>
      </c>
      <c r="EQ529">
        <v>0</v>
      </c>
      <c r="ER529">
        <v>15025.29</v>
      </c>
      <c r="ES529">
        <v>205.53</v>
      </c>
      <c r="ET529">
        <v>0</v>
      </c>
      <c r="EU529">
        <v>0</v>
      </c>
      <c r="EV529">
        <v>14819.76</v>
      </c>
      <c r="EW529">
        <v>24</v>
      </c>
      <c r="EX529">
        <v>0</v>
      </c>
      <c r="EY529">
        <v>0</v>
      </c>
      <c r="FQ529">
        <v>0</v>
      </c>
      <c r="FR529">
        <f t="shared" si="468"/>
        <v>0</v>
      </c>
      <c r="FS529">
        <v>0</v>
      </c>
      <c r="FX529">
        <v>70</v>
      </c>
      <c r="FY529">
        <v>10</v>
      </c>
      <c r="GA529" t="s">
        <v>3</v>
      </c>
      <c r="GD529">
        <v>0</v>
      </c>
      <c r="GF529">
        <v>1836021843</v>
      </c>
      <c r="GG529">
        <v>2</v>
      </c>
      <c r="GH529">
        <v>1</v>
      </c>
      <c r="GI529">
        <v>-2</v>
      </c>
      <c r="GJ529">
        <v>0</v>
      </c>
      <c r="GK529">
        <f>ROUND(R529*(R12)/100,2)</f>
        <v>0</v>
      </c>
      <c r="GL529">
        <f t="shared" si="469"/>
        <v>0</v>
      </c>
      <c r="GM529">
        <f t="shared" si="470"/>
        <v>26881.1</v>
      </c>
      <c r="GN529">
        <f t="shared" si="471"/>
        <v>0</v>
      </c>
      <c r="GO529">
        <f t="shared" si="472"/>
        <v>0</v>
      </c>
      <c r="GP529">
        <f t="shared" si="473"/>
        <v>26881.1</v>
      </c>
      <c r="GR529">
        <v>0</v>
      </c>
      <c r="GS529">
        <v>3</v>
      </c>
      <c r="GT529">
        <v>0</v>
      </c>
      <c r="GU529" t="s">
        <v>3</v>
      </c>
      <c r="GV529">
        <f t="shared" si="474"/>
        <v>0</v>
      </c>
      <c r="GW529">
        <v>1</v>
      </c>
      <c r="GX529">
        <f t="shared" si="475"/>
        <v>0</v>
      </c>
      <c r="HA529">
        <v>0</v>
      </c>
      <c r="HB529">
        <v>0</v>
      </c>
      <c r="HC529">
        <f t="shared" si="476"/>
        <v>0</v>
      </c>
      <c r="HE529" t="s">
        <v>3</v>
      </c>
      <c r="HF529" t="s">
        <v>3</v>
      </c>
      <c r="HM529" t="s">
        <v>3</v>
      </c>
      <c r="HN529" t="s">
        <v>3</v>
      </c>
      <c r="HO529" t="s">
        <v>3</v>
      </c>
      <c r="HP529" t="s">
        <v>3</v>
      </c>
      <c r="HQ529" t="s">
        <v>3</v>
      </c>
      <c r="IK529">
        <v>0</v>
      </c>
    </row>
    <row r="530" spans="1:245" x14ac:dyDescent="0.2">
      <c r="A530">
        <v>17</v>
      </c>
      <c r="B530">
        <v>1</v>
      </c>
      <c r="C530">
        <f>ROW(SmtRes!A454)</f>
        <v>454</v>
      </c>
      <c r="D530">
        <f>ROW(EtalonRes!A699)</f>
        <v>699</v>
      </c>
      <c r="E530" t="s">
        <v>3</v>
      </c>
      <c r="F530" t="s">
        <v>446</v>
      </c>
      <c r="G530" t="s">
        <v>504</v>
      </c>
      <c r="H530" t="s">
        <v>19</v>
      </c>
      <c r="I530">
        <v>1</v>
      </c>
      <c r="J530">
        <v>0</v>
      </c>
      <c r="K530">
        <v>1</v>
      </c>
      <c r="O530">
        <f t="shared" si="444"/>
        <v>1484.19</v>
      </c>
      <c r="P530">
        <f t="shared" si="445"/>
        <v>2.2200000000000002</v>
      </c>
      <c r="Q530">
        <f t="shared" si="446"/>
        <v>0</v>
      </c>
      <c r="R530">
        <f t="shared" si="447"/>
        <v>0</v>
      </c>
      <c r="S530">
        <f t="shared" si="448"/>
        <v>1481.97</v>
      </c>
      <c r="T530">
        <f t="shared" si="449"/>
        <v>0</v>
      </c>
      <c r="U530">
        <f t="shared" si="450"/>
        <v>2.4000000000000004</v>
      </c>
      <c r="V530">
        <f t="shared" si="451"/>
        <v>0</v>
      </c>
      <c r="W530">
        <f t="shared" si="452"/>
        <v>0</v>
      </c>
      <c r="X530">
        <f t="shared" si="453"/>
        <v>1037.3800000000001</v>
      </c>
      <c r="Y530">
        <f t="shared" si="454"/>
        <v>148.19999999999999</v>
      </c>
      <c r="AA530">
        <v>-1</v>
      </c>
      <c r="AB530">
        <f t="shared" si="455"/>
        <v>1484.19</v>
      </c>
      <c r="AC530">
        <f>ROUND(((ES530*3)),6)</f>
        <v>2.2200000000000002</v>
      </c>
      <c r="AD530">
        <f>ROUND(((((ET530*3))-((EU530*3)))+AE530),6)</f>
        <v>0</v>
      </c>
      <c r="AE530">
        <f>ROUND(((EU530*3)),6)</f>
        <v>0</v>
      </c>
      <c r="AF530">
        <f>ROUND(((EV530*3)),6)</f>
        <v>1481.97</v>
      </c>
      <c r="AG530">
        <f t="shared" si="456"/>
        <v>0</v>
      </c>
      <c r="AH530">
        <f>((EW530*3))</f>
        <v>2.4000000000000004</v>
      </c>
      <c r="AI530">
        <f>((EX530*3))</f>
        <v>0</v>
      </c>
      <c r="AJ530">
        <f t="shared" si="457"/>
        <v>0</v>
      </c>
      <c r="AK530">
        <v>494.73</v>
      </c>
      <c r="AL530">
        <v>0.74</v>
      </c>
      <c r="AM530">
        <v>0</v>
      </c>
      <c r="AN530">
        <v>0</v>
      </c>
      <c r="AO530">
        <v>493.99</v>
      </c>
      <c r="AP530">
        <v>0</v>
      </c>
      <c r="AQ530">
        <v>0.8</v>
      </c>
      <c r="AR530">
        <v>0</v>
      </c>
      <c r="AS530">
        <v>0</v>
      </c>
      <c r="AT530">
        <v>70</v>
      </c>
      <c r="AU530">
        <v>10</v>
      </c>
      <c r="AV530">
        <v>1</v>
      </c>
      <c r="AW530">
        <v>1</v>
      </c>
      <c r="AZ530">
        <v>1</v>
      </c>
      <c r="BA530">
        <v>1</v>
      </c>
      <c r="BB530">
        <v>1</v>
      </c>
      <c r="BC530">
        <v>1</v>
      </c>
      <c r="BD530" t="s">
        <v>3</v>
      </c>
      <c r="BE530" t="s">
        <v>3</v>
      </c>
      <c r="BF530" t="s">
        <v>3</v>
      </c>
      <c r="BG530" t="s">
        <v>3</v>
      </c>
      <c r="BH530">
        <v>0</v>
      </c>
      <c r="BI530">
        <v>4</v>
      </c>
      <c r="BJ530" t="s">
        <v>448</v>
      </c>
      <c r="BM530">
        <v>0</v>
      </c>
      <c r="BN530">
        <v>0</v>
      </c>
      <c r="BO530" t="s">
        <v>3</v>
      </c>
      <c r="BP530">
        <v>0</v>
      </c>
      <c r="BQ530">
        <v>1</v>
      </c>
      <c r="BR530">
        <v>0</v>
      </c>
      <c r="BS530">
        <v>1</v>
      </c>
      <c r="BT530">
        <v>1</v>
      </c>
      <c r="BU530">
        <v>1</v>
      </c>
      <c r="BV530">
        <v>1</v>
      </c>
      <c r="BW530">
        <v>1</v>
      </c>
      <c r="BX530">
        <v>1</v>
      </c>
      <c r="BY530" t="s">
        <v>3</v>
      </c>
      <c r="BZ530">
        <v>70</v>
      </c>
      <c r="CA530">
        <v>10</v>
      </c>
      <c r="CB530" t="s">
        <v>3</v>
      </c>
      <c r="CE530">
        <v>0</v>
      </c>
      <c r="CF530">
        <v>0</v>
      </c>
      <c r="CG530">
        <v>0</v>
      </c>
      <c r="CM530">
        <v>0</v>
      </c>
      <c r="CN530" t="s">
        <v>3</v>
      </c>
      <c r="CO530">
        <v>0</v>
      </c>
      <c r="CP530">
        <f t="shared" si="458"/>
        <v>1484.19</v>
      </c>
      <c r="CQ530">
        <f t="shared" si="459"/>
        <v>2.2200000000000002</v>
      </c>
      <c r="CR530">
        <f>(((((ET530*3))*BB530-((EU530*3))*BS530)+AE530*BS530)*AV530)</f>
        <v>0</v>
      </c>
      <c r="CS530">
        <f t="shared" si="460"/>
        <v>0</v>
      </c>
      <c r="CT530">
        <f t="shared" si="461"/>
        <v>1481.97</v>
      </c>
      <c r="CU530">
        <f t="shared" si="462"/>
        <v>0</v>
      </c>
      <c r="CV530">
        <f t="shared" si="463"/>
        <v>2.4000000000000004</v>
      </c>
      <c r="CW530">
        <f t="shared" si="464"/>
        <v>0</v>
      </c>
      <c r="CX530">
        <f t="shared" si="465"/>
        <v>0</v>
      </c>
      <c r="CY530">
        <f t="shared" si="466"/>
        <v>1037.3790000000001</v>
      </c>
      <c r="CZ530">
        <f t="shared" si="467"/>
        <v>148.197</v>
      </c>
      <c r="DC530" t="s">
        <v>3</v>
      </c>
      <c r="DD530" t="s">
        <v>449</v>
      </c>
      <c r="DE530" t="s">
        <v>449</v>
      </c>
      <c r="DF530" t="s">
        <v>449</v>
      </c>
      <c r="DG530" t="s">
        <v>449</v>
      </c>
      <c r="DH530" t="s">
        <v>3</v>
      </c>
      <c r="DI530" t="s">
        <v>449</v>
      </c>
      <c r="DJ530" t="s">
        <v>449</v>
      </c>
      <c r="DK530" t="s">
        <v>3</v>
      </c>
      <c r="DL530" t="s">
        <v>3</v>
      </c>
      <c r="DM530" t="s">
        <v>3</v>
      </c>
      <c r="DN530">
        <v>0</v>
      </c>
      <c r="DO530">
        <v>0</v>
      </c>
      <c r="DP530">
        <v>1</v>
      </c>
      <c r="DQ530">
        <v>1</v>
      </c>
      <c r="DU530">
        <v>16987630</v>
      </c>
      <c r="DV530" t="s">
        <v>19</v>
      </c>
      <c r="DW530" t="s">
        <v>19</v>
      </c>
      <c r="DX530">
        <v>1</v>
      </c>
      <c r="DZ530" t="s">
        <v>3</v>
      </c>
      <c r="EA530" t="s">
        <v>3</v>
      </c>
      <c r="EB530" t="s">
        <v>3</v>
      </c>
      <c r="EC530" t="s">
        <v>3</v>
      </c>
      <c r="EE530">
        <v>1441815344</v>
      </c>
      <c r="EF530">
        <v>1</v>
      </c>
      <c r="EG530" t="s">
        <v>21</v>
      </c>
      <c r="EH530">
        <v>0</v>
      </c>
      <c r="EI530" t="s">
        <v>3</v>
      </c>
      <c r="EJ530">
        <v>4</v>
      </c>
      <c r="EK530">
        <v>0</v>
      </c>
      <c r="EL530" t="s">
        <v>22</v>
      </c>
      <c r="EM530" t="s">
        <v>23</v>
      </c>
      <c r="EO530" t="s">
        <v>3</v>
      </c>
      <c r="EQ530">
        <v>1024</v>
      </c>
      <c r="ER530">
        <v>494.73</v>
      </c>
      <c r="ES530">
        <v>0.74</v>
      </c>
      <c r="ET530">
        <v>0</v>
      </c>
      <c r="EU530">
        <v>0</v>
      </c>
      <c r="EV530">
        <v>493.99</v>
      </c>
      <c r="EW530">
        <v>0.8</v>
      </c>
      <c r="EX530">
        <v>0</v>
      </c>
      <c r="EY530">
        <v>0</v>
      </c>
      <c r="FQ530">
        <v>0</v>
      </c>
      <c r="FR530">
        <f t="shared" si="468"/>
        <v>0</v>
      </c>
      <c r="FS530">
        <v>0</v>
      </c>
      <c r="FX530">
        <v>70</v>
      </c>
      <c r="FY530">
        <v>10</v>
      </c>
      <c r="GA530" t="s">
        <v>3</v>
      </c>
      <c r="GD530">
        <v>0</v>
      </c>
      <c r="GF530">
        <v>531786333</v>
      </c>
      <c r="GG530">
        <v>2</v>
      </c>
      <c r="GH530">
        <v>1</v>
      </c>
      <c r="GI530">
        <v>-2</v>
      </c>
      <c r="GJ530">
        <v>0</v>
      </c>
      <c r="GK530">
        <f>ROUND(R530*(R12)/100,2)</f>
        <v>0</v>
      </c>
      <c r="GL530">
        <f t="shared" si="469"/>
        <v>0</v>
      </c>
      <c r="GM530">
        <f t="shared" si="470"/>
        <v>2669.77</v>
      </c>
      <c r="GN530">
        <f t="shared" si="471"/>
        <v>0</v>
      </c>
      <c r="GO530">
        <f t="shared" si="472"/>
        <v>0</v>
      </c>
      <c r="GP530">
        <f t="shared" si="473"/>
        <v>2669.77</v>
      </c>
      <c r="GR530">
        <v>0</v>
      </c>
      <c r="GS530">
        <v>3</v>
      </c>
      <c r="GT530">
        <v>0</v>
      </c>
      <c r="GU530" t="s">
        <v>3</v>
      </c>
      <c r="GV530">
        <f t="shared" si="474"/>
        <v>0</v>
      </c>
      <c r="GW530">
        <v>1</v>
      </c>
      <c r="GX530">
        <f t="shared" si="475"/>
        <v>0</v>
      </c>
      <c r="HA530">
        <v>0</v>
      </c>
      <c r="HB530">
        <v>0</v>
      </c>
      <c r="HC530">
        <f t="shared" si="476"/>
        <v>0</v>
      </c>
      <c r="HE530" t="s">
        <v>3</v>
      </c>
      <c r="HF530" t="s">
        <v>3</v>
      </c>
      <c r="HM530" t="s">
        <v>3</v>
      </c>
      <c r="HN530" t="s">
        <v>3</v>
      </c>
      <c r="HO530" t="s">
        <v>3</v>
      </c>
      <c r="HP530" t="s">
        <v>3</v>
      </c>
      <c r="HQ530" t="s">
        <v>3</v>
      </c>
      <c r="IK530">
        <v>0</v>
      </c>
    </row>
    <row r="531" spans="1:245" x14ac:dyDescent="0.2">
      <c r="A531">
        <v>17</v>
      </c>
      <c r="B531">
        <v>1</v>
      </c>
      <c r="C531">
        <f>ROW(SmtRes!A459)</f>
        <v>459</v>
      </c>
      <c r="D531">
        <f>ROW(EtalonRes!A704)</f>
        <v>704</v>
      </c>
      <c r="E531" t="s">
        <v>508</v>
      </c>
      <c r="F531" t="s">
        <v>496</v>
      </c>
      <c r="G531" t="s">
        <v>497</v>
      </c>
      <c r="H531" t="s">
        <v>19</v>
      </c>
      <c r="I531">
        <v>1</v>
      </c>
      <c r="J531">
        <v>0</v>
      </c>
      <c r="K531">
        <v>1</v>
      </c>
      <c r="O531">
        <f t="shared" si="444"/>
        <v>11268.96</v>
      </c>
      <c r="P531">
        <f t="shared" si="445"/>
        <v>154.13999999999999</v>
      </c>
      <c r="Q531">
        <f t="shared" si="446"/>
        <v>0</v>
      </c>
      <c r="R531">
        <f t="shared" si="447"/>
        <v>0</v>
      </c>
      <c r="S531">
        <f t="shared" si="448"/>
        <v>11114.82</v>
      </c>
      <c r="T531">
        <f t="shared" si="449"/>
        <v>0</v>
      </c>
      <c r="U531">
        <f t="shared" si="450"/>
        <v>18</v>
      </c>
      <c r="V531">
        <f t="shared" si="451"/>
        <v>0</v>
      </c>
      <c r="W531">
        <f t="shared" si="452"/>
        <v>0</v>
      </c>
      <c r="X531">
        <f t="shared" si="453"/>
        <v>7780.37</v>
      </c>
      <c r="Y531">
        <f t="shared" si="454"/>
        <v>1111.48</v>
      </c>
      <c r="AA531">
        <v>1473070128</v>
      </c>
      <c r="AB531">
        <f t="shared" si="455"/>
        <v>11268.96</v>
      </c>
      <c r="AC531">
        <f>ROUND((ES531),6)</f>
        <v>154.13999999999999</v>
      </c>
      <c r="AD531">
        <f>ROUND((((ET531)-(EU531))+AE531),6)</f>
        <v>0</v>
      </c>
      <c r="AE531">
        <f>ROUND((EU531),6)</f>
        <v>0</v>
      </c>
      <c r="AF531">
        <f>ROUND((EV531),6)</f>
        <v>11114.82</v>
      </c>
      <c r="AG531">
        <f t="shared" si="456"/>
        <v>0</v>
      </c>
      <c r="AH531">
        <f>(EW531)</f>
        <v>18</v>
      </c>
      <c r="AI531">
        <f>(EX531)</f>
        <v>0</v>
      </c>
      <c r="AJ531">
        <f t="shared" si="457"/>
        <v>0</v>
      </c>
      <c r="AK531">
        <v>11268.96</v>
      </c>
      <c r="AL531">
        <v>154.13999999999999</v>
      </c>
      <c r="AM531">
        <v>0</v>
      </c>
      <c r="AN531">
        <v>0</v>
      </c>
      <c r="AO531">
        <v>11114.82</v>
      </c>
      <c r="AP531">
        <v>0</v>
      </c>
      <c r="AQ531">
        <v>18</v>
      </c>
      <c r="AR531">
        <v>0</v>
      </c>
      <c r="AS531">
        <v>0</v>
      </c>
      <c r="AT531">
        <v>70</v>
      </c>
      <c r="AU531">
        <v>10</v>
      </c>
      <c r="AV531">
        <v>1</v>
      </c>
      <c r="AW531">
        <v>1</v>
      </c>
      <c r="AZ531">
        <v>1</v>
      </c>
      <c r="BA531">
        <v>1</v>
      </c>
      <c r="BB531">
        <v>1</v>
      </c>
      <c r="BC531">
        <v>1</v>
      </c>
      <c r="BD531" t="s">
        <v>3</v>
      </c>
      <c r="BE531" t="s">
        <v>3</v>
      </c>
      <c r="BF531" t="s">
        <v>3</v>
      </c>
      <c r="BG531" t="s">
        <v>3</v>
      </c>
      <c r="BH531">
        <v>0</v>
      </c>
      <c r="BI531">
        <v>4</v>
      </c>
      <c r="BJ531" t="s">
        <v>498</v>
      </c>
      <c r="BM531">
        <v>0</v>
      </c>
      <c r="BN531">
        <v>0</v>
      </c>
      <c r="BO531" t="s">
        <v>3</v>
      </c>
      <c r="BP531">
        <v>0</v>
      </c>
      <c r="BQ531">
        <v>1</v>
      </c>
      <c r="BR531">
        <v>0</v>
      </c>
      <c r="BS531">
        <v>1</v>
      </c>
      <c r="BT531">
        <v>1</v>
      </c>
      <c r="BU531">
        <v>1</v>
      </c>
      <c r="BV531">
        <v>1</v>
      </c>
      <c r="BW531">
        <v>1</v>
      </c>
      <c r="BX531">
        <v>1</v>
      </c>
      <c r="BY531" t="s">
        <v>3</v>
      </c>
      <c r="BZ531">
        <v>70</v>
      </c>
      <c r="CA531">
        <v>10</v>
      </c>
      <c r="CB531" t="s">
        <v>3</v>
      </c>
      <c r="CE531">
        <v>0</v>
      </c>
      <c r="CF531">
        <v>0</v>
      </c>
      <c r="CG531">
        <v>0</v>
      </c>
      <c r="CM531">
        <v>0</v>
      </c>
      <c r="CN531" t="s">
        <v>3</v>
      </c>
      <c r="CO531">
        <v>0</v>
      </c>
      <c r="CP531">
        <f t="shared" si="458"/>
        <v>11268.96</v>
      </c>
      <c r="CQ531">
        <f t="shared" si="459"/>
        <v>154.13999999999999</v>
      </c>
      <c r="CR531">
        <f>((((ET531)*BB531-(EU531)*BS531)+AE531*BS531)*AV531)</f>
        <v>0</v>
      </c>
      <c r="CS531">
        <f t="shared" si="460"/>
        <v>0</v>
      </c>
      <c r="CT531">
        <f t="shared" si="461"/>
        <v>11114.82</v>
      </c>
      <c r="CU531">
        <f t="shared" si="462"/>
        <v>0</v>
      </c>
      <c r="CV531">
        <f t="shared" si="463"/>
        <v>18</v>
      </c>
      <c r="CW531">
        <f t="shared" si="464"/>
        <v>0</v>
      </c>
      <c r="CX531">
        <f t="shared" si="465"/>
        <v>0</v>
      </c>
      <c r="CY531">
        <f t="shared" si="466"/>
        <v>7780.3739999999998</v>
      </c>
      <c r="CZ531">
        <f t="shared" si="467"/>
        <v>1111.482</v>
      </c>
      <c r="DC531" t="s">
        <v>3</v>
      </c>
      <c r="DD531" t="s">
        <v>3</v>
      </c>
      <c r="DE531" t="s">
        <v>3</v>
      </c>
      <c r="DF531" t="s">
        <v>3</v>
      </c>
      <c r="DG531" t="s">
        <v>3</v>
      </c>
      <c r="DH531" t="s">
        <v>3</v>
      </c>
      <c r="DI531" t="s">
        <v>3</v>
      </c>
      <c r="DJ531" t="s">
        <v>3</v>
      </c>
      <c r="DK531" t="s">
        <v>3</v>
      </c>
      <c r="DL531" t="s">
        <v>3</v>
      </c>
      <c r="DM531" t="s">
        <v>3</v>
      </c>
      <c r="DN531">
        <v>0</v>
      </c>
      <c r="DO531">
        <v>0</v>
      </c>
      <c r="DP531">
        <v>1</v>
      </c>
      <c r="DQ531">
        <v>1</v>
      </c>
      <c r="DU531">
        <v>16987630</v>
      </c>
      <c r="DV531" t="s">
        <v>19</v>
      </c>
      <c r="DW531" t="s">
        <v>19</v>
      </c>
      <c r="DX531">
        <v>1</v>
      </c>
      <c r="DZ531" t="s">
        <v>3</v>
      </c>
      <c r="EA531" t="s">
        <v>3</v>
      </c>
      <c r="EB531" t="s">
        <v>3</v>
      </c>
      <c r="EC531" t="s">
        <v>3</v>
      </c>
      <c r="EE531">
        <v>1441815344</v>
      </c>
      <c r="EF531">
        <v>1</v>
      </c>
      <c r="EG531" t="s">
        <v>21</v>
      </c>
      <c r="EH531">
        <v>0</v>
      </c>
      <c r="EI531" t="s">
        <v>3</v>
      </c>
      <c r="EJ531">
        <v>4</v>
      </c>
      <c r="EK531">
        <v>0</v>
      </c>
      <c r="EL531" t="s">
        <v>22</v>
      </c>
      <c r="EM531" t="s">
        <v>23</v>
      </c>
      <c r="EO531" t="s">
        <v>3</v>
      </c>
      <c r="EQ531">
        <v>0</v>
      </c>
      <c r="ER531">
        <v>11268.96</v>
      </c>
      <c r="ES531">
        <v>154.13999999999999</v>
      </c>
      <c r="ET531">
        <v>0</v>
      </c>
      <c r="EU531">
        <v>0</v>
      </c>
      <c r="EV531">
        <v>11114.82</v>
      </c>
      <c r="EW531">
        <v>18</v>
      </c>
      <c r="EX531">
        <v>0</v>
      </c>
      <c r="EY531">
        <v>0</v>
      </c>
      <c r="FQ531">
        <v>0</v>
      </c>
      <c r="FR531">
        <f t="shared" si="468"/>
        <v>0</v>
      </c>
      <c r="FS531">
        <v>0</v>
      </c>
      <c r="FX531">
        <v>70</v>
      </c>
      <c r="FY531">
        <v>10</v>
      </c>
      <c r="GA531" t="s">
        <v>3</v>
      </c>
      <c r="GD531">
        <v>0</v>
      </c>
      <c r="GF531">
        <v>457690233</v>
      </c>
      <c r="GG531">
        <v>2</v>
      </c>
      <c r="GH531">
        <v>1</v>
      </c>
      <c r="GI531">
        <v>-2</v>
      </c>
      <c r="GJ531">
        <v>0</v>
      </c>
      <c r="GK531">
        <f>ROUND(R531*(R12)/100,2)</f>
        <v>0</v>
      </c>
      <c r="GL531">
        <f t="shared" si="469"/>
        <v>0</v>
      </c>
      <c r="GM531">
        <f t="shared" si="470"/>
        <v>20160.810000000001</v>
      </c>
      <c r="GN531">
        <f t="shared" si="471"/>
        <v>0</v>
      </c>
      <c r="GO531">
        <f t="shared" si="472"/>
        <v>0</v>
      </c>
      <c r="GP531">
        <f t="shared" si="473"/>
        <v>20160.810000000001</v>
      </c>
      <c r="GR531">
        <v>0</v>
      </c>
      <c r="GS531">
        <v>3</v>
      </c>
      <c r="GT531">
        <v>0</v>
      </c>
      <c r="GU531" t="s">
        <v>3</v>
      </c>
      <c r="GV531">
        <f t="shared" si="474"/>
        <v>0</v>
      </c>
      <c r="GW531">
        <v>1</v>
      </c>
      <c r="GX531">
        <f t="shared" si="475"/>
        <v>0</v>
      </c>
      <c r="HA531">
        <v>0</v>
      </c>
      <c r="HB531">
        <v>0</v>
      </c>
      <c r="HC531">
        <f t="shared" si="476"/>
        <v>0</v>
      </c>
      <c r="HE531" t="s">
        <v>3</v>
      </c>
      <c r="HF531" t="s">
        <v>3</v>
      </c>
      <c r="HM531" t="s">
        <v>3</v>
      </c>
      <c r="HN531" t="s">
        <v>3</v>
      </c>
      <c r="HO531" t="s">
        <v>3</v>
      </c>
      <c r="HP531" t="s">
        <v>3</v>
      </c>
      <c r="HQ531" t="s">
        <v>3</v>
      </c>
      <c r="IK531">
        <v>0</v>
      </c>
    </row>
    <row r="532" spans="1:245" x14ac:dyDescent="0.2">
      <c r="A532">
        <v>17</v>
      </c>
      <c r="B532">
        <v>1</v>
      </c>
      <c r="C532">
        <f>ROW(SmtRes!A461)</f>
        <v>461</v>
      </c>
      <c r="D532">
        <f>ROW(EtalonRes!A706)</f>
        <v>706</v>
      </c>
      <c r="E532" t="s">
        <v>3</v>
      </c>
      <c r="F532" t="s">
        <v>499</v>
      </c>
      <c r="G532" t="s">
        <v>500</v>
      </c>
      <c r="H532" t="s">
        <v>19</v>
      </c>
      <c r="I532">
        <v>1</v>
      </c>
      <c r="J532">
        <v>0</v>
      </c>
      <c r="K532">
        <v>1</v>
      </c>
      <c r="O532">
        <f t="shared" si="444"/>
        <v>1113.69</v>
      </c>
      <c r="P532">
        <f t="shared" si="445"/>
        <v>2.2200000000000002</v>
      </c>
      <c r="Q532">
        <f t="shared" si="446"/>
        <v>0</v>
      </c>
      <c r="R532">
        <f t="shared" si="447"/>
        <v>0</v>
      </c>
      <c r="S532">
        <f t="shared" si="448"/>
        <v>1111.47</v>
      </c>
      <c r="T532">
        <f t="shared" si="449"/>
        <v>0</v>
      </c>
      <c r="U532">
        <f t="shared" si="450"/>
        <v>1.7999999999999998</v>
      </c>
      <c r="V532">
        <f t="shared" si="451"/>
        <v>0</v>
      </c>
      <c r="W532">
        <f t="shared" si="452"/>
        <v>0</v>
      </c>
      <c r="X532">
        <f t="shared" si="453"/>
        <v>778.03</v>
      </c>
      <c r="Y532">
        <f t="shared" si="454"/>
        <v>111.15</v>
      </c>
      <c r="AA532">
        <v>-1</v>
      </c>
      <c r="AB532">
        <f t="shared" si="455"/>
        <v>1113.69</v>
      </c>
      <c r="AC532">
        <f>ROUND(((ES532*3)),6)</f>
        <v>2.2200000000000002</v>
      </c>
      <c r="AD532">
        <f>ROUND(((((ET532*3))-((EU532*3)))+AE532),6)</f>
        <v>0</v>
      </c>
      <c r="AE532">
        <f>ROUND(((EU532*3)),6)</f>
        <v>0</v>
      </c>
      <c r="AF532">
        <f>ROUND(((EV532*3)),6)</f>
        <v>1111.47</v>
      </c>
      <c r="AG532">
        <f t="shared" si="456"/>
        <v>0</v>
      </c>
      <c r="AH532">
        <f>((EW532*3))</f>
        <v>1.7999999999999998</v>
      </c>
      <c r="AI532">
        <f>((EX532*3))</f>
        <v>0</v>
      </c>
      <c r="AJ532">
        <f t="shared" si="457"/>
        <v>0</v>
      </c>
      <c r="AK532">
        <v>371.23</v>
      </c>
      <c r="AL532">
        <v>0.74</v>
      </c>
      <c r="AM532">
        <v>0</v>
      </c>
      <c r="AN532">
        <v>0</v>
      </c>
      <c r="AO532">
        <v>370.49</v>
      </c>
      <c r="AP532">
        <v>0</v>
      </c>
      <c r="AQ532">
        <v>0.6</v>
      </c>
      <c r="AR532">
        <v>0</v>
      </c>
      <c r="AS532">
        <v>0</v>
      </c>
      <c r="AT532">
        <v>70</v>
      </c>
      <c r="AU532">
        <v>10</v>
      </c>
      <c r="AV532">
        <v>1</v>
      </c>
      <c r="AW532">
        <v>1</v>
      </c>
      <c r="AZ532">
        <v>1</v>
      </c>
      <c r="BA532">
        <v>1</v>
      </c>
      <c r="BB532">
        <v>1</v>
      </c>
      <c r="BC532">
        <v>1</v>
      </c>
      <c r="BD532" t="s">
        <v>3</v>
      </c>
      <c r="BE532" t="s">
        <v>3</v>
      </c>
      <c r="BF532" t="s">
        <v>3</v>
      </c>
      <c r="BG532" t="s">
        <v>3</v>
      </c>
      <c r="BH532">
        <v>0</v>
      </c>
      <c r="BI532">
        <v>4</v>
      </c>
      <c r="BJ532" t="s">
        <v>501</v>
      </c>
      <c r="BM532">
        <v>0</v>
      </c>
      <c r="BN532">
        <v>0</v>
      </c>
      <c r="BO532" t="s">
        <v>3</v>
      </c>
      <c r="BP532">
        <v>0</v>
      </c>
      <c r="BQ532">
        <v>1</v>
      </c>
      <c r="BR532">
        <v>0</v>
      </c>
      <c r="BS532">
        <v>1</v>
      </c>
      <c r="BT532">
        <v>1</v>
      </c>
      <c r="BU532">
        <v>1</v>
      </c>
      <c r="BV532">
        <v>1</v>
      </c>
      <c r="BW532">
        <v>1</v>
      </c>
      <c r="BX532">
        <v>1</v>
      </c>
      <c r="BY532" t="s">
        <v>3</v>
      </c>
      <c r="BZ532">
        <v>70</v>
      </c>
      <c r="CA532">
        <v>10</v>
      </c>
      <c r="CB532" t="s">
        <v>3</v>
      </c>
      <c r="CE532">
        <v>0</v>
      </c>
      <c r="CF532">
        <v>0</v>
      </c>
      <c r="CG532">
        <v>0</v>
      </c>
      <c r="CM532">
        <v>0</v>
      </c>
      <c r="CN532" t="s">
        <v>3</v>
      </c>
      <c r="CO532">
        <v>0</v>
      </c>
      <c r="CP532">
        <f t="shared" si="458"/>
        <v>1113.69</v>
      </c>
      <c r="CQ532">
        <f t="shared" si="459"/>
        <v>2.2200000000000002</v>
      </c>
      <c r="CR532">
        <f>(((((ET532*3))*BB532-((EU532*3))*BS532)+AE532*BS532)*AV532)</f>
        <v>0</v>
      </c>
      <c r="CS532">
        <f t="shared" si="460"/>
        <v>0</v>
      </c>
      <c r="CT532">
        <f t="shared" si="461"/>
        <v>1111.47</v>
      </c>
      <c r="CU532">
        <f t="shared" si="462"/>
        <v>0</v>
      </c>
      <c r="CV532">
        <f t="shared" si="463"/>
        <v>1.7999999999999998</v>
      </c>
      <c r="CW532">
        <f t="shared" si="464"/>
        <v>0</v>
      </c>
      <c r="CX532">
        <f t="shared" si="465"/>
        <v>0</v>
      </c>
      <c r="CY532">
        <f t="shared" si="466"/>
        <v>778.02900000000011</v>
      </c>
      <c r="CZ532">
        <f t="shared" si="467"/>
        <v>111.14700000000001</v>
      </c>
      <c r="DC532" t="s">
        <v>3</v>
      </c>
      <c r="DD532" t="s">
        <v>449</v>
      </c>
      <c r="DE532" t="s">
        <v>449</v>
      </c>
      <c r="DF532" t="s">
        <v>449</v>
      </c>
      <c r="DG532" t="s">
        <v>449</v>
      </c>
      <c r="DH532" t="s">
        <v>3</v>
      </c>
      <c r="DI532" t="s">
        <v>449</v>
      </c>
      <c r="DJ532" t="s">
        <v>449</v>
      </c>
      <c r="DK532" t="s">
        <v>3</v>
      </c>
      <c r="DL532" t="s">
        <v>3</v>
      </c>
      <c r="DM532" t="s">
        <v>3</v>
      </c>
      <c r="DN532">
        <v>0</v>
      </c>
      <c r="DO532">
        <v>0</v>
      </c>
      <c r="DP532">
        <v>1</v>
      </c>
      <c r="DQ532">
        <v>1</v>
      </c>
      <c r="DU532">
        <v>16987630</v>
      </c>
      <c r="DV532" t="s">
        <v>19</v>
      </c>
      <c r="DW532" t="s">
        <v>19</v>
      </c>
      <c r="DX532">
        <v>1</v>
      </c>
      <c r="DZ532" t="s">
        <v>3</v>
      </c>
      <c r="EA532" t="s">
        <v>3</v>
      </c>
      <c r="EB532" t="s">
        <v>3</v>
      </c>
      <c r="EC532" t="s">
        <v>3</v>
      </c>
      <c r="EE532">
        <v>1441815344</v>
      </c>
      <c r="EF532">
        <v>1</v>
      </c>
      <c r="EG532" t="s">
        <v>21</v>
      </c>
      <c r="EH532">
        <v>0</v>
      </c>
      <c r="EI532" t="s">
        <v>3</v>
      </c>
      <c r="EJ532">
        <v>4</v>
      </c>
      <c r="EK532">
        <v>0</v>
      </c>
      <c r="EL532" t="s">
        <v>22</v>
      </c>
      <c r="EM532" t="s">
        <v>23</v>
      </c>
      <c r="EO532" t="s">
        <v>3</v>
      </c>
      <c r="EQ532">
        <v>1024</v>
      </c>
      <c r="ER532">
        <v>371.23</v>
      </c>
      <c r="ES532">
        <v>0.74</v>
      </c>
      <c r="ET532">
        <v>0</v>
      </c>
      <c r="EU532">
        <v>0</v>
      </c>
      <c r="EV532">
        <v>370.49</v>
      </c>
      <c r="EW532">
        <v>0.6</v>
      </c>
      <c r="EX532">
        <v>0</v>
      </c>
      <c r="EY532">
        <v>0</v>
      </c>
      <c r="FQ532">
        <v>0</v>
      </c>
      <c r="FR532">
        <f t="shared" si="468"/>
        <v>0</v>
      </c>
      <c r="FS532">
        <v>0</v>
      </c>
      <c r="FX532">
        <v>70</v>
      </c>
      <c r="FY532">
        <v>10</v>
      </c>
      <c r="GA532" t="s">
        <v>3</v>
      </c>
      <c r="GD532">
        <v>0</v>
      </c>
      <c r="GF532">
        <v>-1534836832</v>
      </c>
      <c r="GG532">
        <v>2</v>
      </c>
      <c r="GH532">
        <v>1</v>
      </c>
      <c r="GI532">
        <v>-2</v>
      </c>
      <c r="GJ532">
        <v>0</v>
      </c>
      <c r="GK532">
        <f>ROUND(R532*(R12)/100,2)</f>
        <v>0</v>
      </c>
      <c r="GL532">
        <f t="shared" si="469"/>
        <v>0</v>
      </c>
      <c r="GM532">
        <f t="shared" si="470"/>
        <v>2002.87</v>
      </c>
      <c r="GN532">
        <f t="shared" si="471"/>
        <v>0</v>
      </c>
      <c r="GO532">
        <f t="shared" si="472"/>
        <v>0</v>
      </c>
      <c r="GP532">
        <f t="shared" si="473"/>
        <v>2002.87</v>
      </c>
      <c r="GR532">
        <v>0</v>
      </c>
      <c r="GS532">
        <v>3</v>
      </c>
      <c r="GT532">
        <v>0</v>
      </c>
      <c r="GU532" t="s">
        <v>3</v>
      </c>
      <c r="GV532">
        <f t="shared" si="474"/>
        <v>0</v>
      </c>
      <c r="GW532">
        <v>1</v>
      </c>
      <c r="GX532">
        <f t="shared" si="475"/>
        <v>0</v>
      </c>
      <c r="HA532">
        <v>0</v>
      </c>
      <c r="HB532">
        <v>0</v>
      </c>
      <c r="HC532">
        <f t="shared" si="476"/>
        <v>0</v>
      </c>
      <c r="HE532" t="s">
        <v>3</v>
      </c>
      <c r="HF532" t="s">
        <v>3</v>
      </c>
      <c r="HM532" t="s">
        <v>3</v>
      </c>
      <c r="HN532" t="s">
        <v>3</v>
      </c>
      <c r="HO532" t="s">
        <v>3</v>
      </c>
      <c r="HP532" t="s">
        <v>3</v>
      </c>
      <c r="HQ532" t="s">
        <v>3</v>
      </c>
      <c r="IK532">
        <v>0</v>
      </c>
    </row>
    <row r="533" spans="1:245" x14ac:dyDescent="0.2">
      <c r="A533">
        <v>17</v>
      </c>
      <c r="B533">
        <v>1</v>
      </c>
      <c r="C533">
        <f>ROW(SmtRes!A466)</f>
        <v>466</v>
      </c>
      <c r="D533">
        <f>ROW(EtalonRes!A711)</f>
        <v>711</v>
      </c>
      <c r="E533" t="s">
        <v>509</v>
      </c>
      <c r="F533" t="s">
        <v>488</v>
      </c>
      <c r="G533" t="s">
        <v>510</v>
      </c>
      <c r="H533" t="s">
        <v>19</v>
      </c>
      <c r="I533">
        <v>1</v>
      </c>
      <c r="J533">
        <v>0</v>
      </c>
      <c r="K533">
        <v>1</v>
      </c>
      <c r="O533">
        <f t="shared" si="444"/>
        <v>5634.49</v>
      </c>
      <c r="P533">
        <f t="shared" si="445"/>
        <v>77.08</v>
      </c>
      <c r="Q533">
        <f t="shared" si="446"/>
        <v>0</v>
      </c>
      <c r="R533">
        <f t="shared" si="447"/>
        <v>0</v>
      </c>
      <c r="S533">
        <f t="shared" si="448"/>
        <v>5557.41</v>
      </c>
      <c r="T533">
        <f t="shared" si="449"/>
        <v>0</v>
      </c>
      <c r="U533">
        <f t="shared" si="450"/>
        <v>9</v>
      </c>
      <c r="V533">
        <f t="shared" si="451"/>
        <v>0</v>
      </c>
      <c r="W533">
        <f t="shared" si="452"/>
        <v>0</v>
      </c>
      <c r="X533">
        <f t="shared" si="453"/>
        <v>3890.19</v>
      </c>
      <c r="Y533">
        <f t="shared" si="454"/>
        <v>555.74</v>
      </c>
      <c r="AA533">
        <v>1473070128</v>
      </c>
      <c r="AB533">
        <f t="shared" si="455"/>
        <v>5634.49</v>
      </c>
      <c r="AC533">
        <f>ROUND((ES533),6)</f>
        <v>77.08</v>
      </c>
      <c r="AD533">
        <f>ROUND((((ET533)-(EU533))+AE533),6)</f>
        <v>0</v>
      </c>
      <c r="AE533">
        <f>ROUND((EU533),6)</f>
        <v>0</v>
      </c>
      <c r="AF533">
        <f>ROUND((EV533),6)</f>
        <v>5557.41</v>
      </c>
      <c r="AG533">
        <f t="shared" si="456"/>
        <v>0</v>
      </c>
      <c r="AH533">
        <f>(EW533)</f>
        <v>9</v>
      </c>
      <c r="AI533">
        <f>(EX533)</f>
        <v>0</v>
      </c>
      <c r="AJ533">
        <f t="shared" si="457"/>
        <v>0</v>
      </c>
      <c r="AK533">
        <v>5634.49</v>
      </c>
      <c r="AL533">
        <v>77.08</v>
      </c>
      <c r="AM533">
        <v>0</v>
      </c>
      <c r="AN533">
        <v>0</v>
      </c>
      <c r="AO533">
        <v>5557.41</v>
      </c>
      <c r="AP533">
        <v>0</v>
      </c>
      <c r="AQ533">
        <v>9</v>
      </c>
      <c r="AR533">
        <v>0</v>
      </c>
      <c r="AS533">
        <v>0</v>
      </c>
      <c r="AT533">
        <v>70</v>
      </c>
      <c r="AU533">
        <v>10</v>
      </c>
      <c r="AV533">
        <v>1</v>
      </c>
      <c r="AW533">
        <v>1</v>
      </c>
      <c r="AZ533">
        <v>1</v>
      </c>
      <c r="BA533">
        <v>1</v>
      </c>
      <c r="BB533">
        <v>1</v>
      </c>
      <c r="BC533">
        <v>1</v>
      </c>
      <c r="BD533" t="s">
        <v>3</v>
      </c>
      <c r="BE533" t="s">
        <v>3</v>
      </c>
      <c r="BF533" t="s">
        <v>3</v>
      </c>
      <c r="BG533" t="s">
        <v>3</v>
      </c>
      <c r="BH533">
        <v>0</v>
      </c>
      <c r="BI533">
        <v>4</v>
      </c>
      <c r="BJ533" t="s">
        <v>490</v>
      </c>
      <c r="BM533">
        <v>0</v>
      </c>
      <c r="BN533">
        <v>0</v>
      </c>
      <c r="BO533" t="s">
        <v>3</v>
      </c>
      <c r="BP533">
        <v>0</v>
      </c>
      <c r="BQ533">
        <v>1</v>
      </c>
      <c r="BR533">
        <v>0</v>
      </c>
      <c r="BS533">
        <v>1</v>
      </c>
      <c r="BT533">
        <v>1</v>
      </c>
      <c r="BU533">
        <v>1</v>
      </c>
      <c r="BV533">
        <v>1</v>
      </c>
      <c r="BW533">
        <v>1</v>
      </c>
      <c r="BX533">
        <v>1</v>
      </c>
      <c r="BY533" t="s">
        <v>3</v>
      </c>
      <c r="BZ533">
        <v>70</v>
      </c>
      <c r="CA533">
        <v>10</v>
      </c>
      <c r="CB533" t="s">
        <v>3</v>
      </c>
      <c r="CE533">
        <v>0</v>
      </c>
      <c r="CF533">
        <v>0</v>
      </c>
      <c r="CG533">
        <v>0</v>
      </c>
      <c r="CM533">
        <v>0</v>
      </c>
      <c r="CN533" t="s">
        <v>3</v>
      </c>
      <c r="CO533">
        <v>0</v>
      </c>
      <c r="CP533">
        <f t="shared" si="458"/>
        <v>5634.49</v>
      </c>
      <c r="CQ533">
        <f t="shared" si="459"/>
        <v>77.08</v>
      </c>
      <c r="CR533">
        <f>((((ET533)*BB533-(EU533)*BS533)+AE533*BS533)*AV533)</f>
        <v>0</v>
      </c>
      <c r="CS533">
        <f t="shared" si="460"/>
        <v>0</v>
      </c>
      <c r="CT533">
        <f t="shared" si="461"/>
        <v>5557.41</v>
      </c>
      <c r="CU533">
        <f t="shared" si="462"/>
        <v>0</v>
      </c>
      <c r="CV533">
        <f t="shared" si="463"/>
        <v>9</v>
      </c>
      <c r="CW533">
        <f t="shared" si="464"/>
        <v>0</v>
      </c>
      <c r="CX533">
        <f t="shared" si="465"/>
        <v>0</v>
      </c>
      <c r="CY533">
        <f t="shared" si="466"/>
        <v>3890.1869999999999</v>
      </c>
      <c r="CZ533">
        <f t="shared" si="467"/>
        <v>555.74099999999999</v>
      </c>
      <c r="DC533" t="s">
        <v>3</v>
      </c>
      <c r="DD533" t="s">
        <v>3</v>
      </c>
      <c r="DE533" t="s">
        <v>3</v>
      </c>
      <c r="DF533" t="s">
        <v>3</v>
      </c>
      <c r="DG533" t="s">
        <v>3</v>
      </c>
      <c r="DH533" t="s">
        <v>3</v>
      </c>
      <c r="DI533" t="s">
        <v>3</v>
      </c>
      <c r="DJ533" t="s">
        <v>3</v>
      </c>
      <c r="DK533" t="s">
        <v>3</v>
      </c>
      <c r="DL533" t="s">
        <v>3</v>
      </c>
      <c r="DM533" t="s">
        <v>3</v>
      </c>
      <c r="DN533">
        <v>0</v>
      </c>
      <c r="DO533">
        <v>0</v>
      </c>
      <c r="DP533">
        <v>1</v>
      </c>
      <c r="DQ533">
        <v>1</v>
      </c>
      <c r="DU533">
        <v>16987630</v>
      </c>
      <c r="DV533" t="s">
        <v>19</v>
      </c>
      <c r="DW533" t="s">
        <v>19</v>
      </c>
      <c r="DX533">
        <v>1</v>
      </c>
      <c r="DZ533" t="s">
        <v>3</v>
      </c>
      <c r="EA533" t="s">
        <v>3</v>
      </c>
      <c r="EB533" t="s">
        <v>3</v>
      </c>
      <c r="EC533" t="s">
        <v>3</v>
      </c>
      <c r="EE533">
        <v>1441815344</v>
      </c>
      <c r="EF533">
        <v>1</v>
      </c>
      <c r="EG533" t="s">
        <v>21</v>
      </c>
      <c r="EH533">
        <v>0</v>
      </c>
      <c r="EI533" t="s">
        <v>3</v>
      </c>
      <c r="EJ533">
        <v>4</v>
      </c>
      <c r="EK533">
        <v>0</v>
      </c>
      <c r="EL533" t="s">
        <v>22</v>
      </c>
      <c r="EM533" t="s">
        <v>23</v>
      </c>
      <c r="EO533" t="s">
        <v>3</v>
      </c>
      <c r="EQ533">
        <v>0</v>
      </c>
      <c r="ER533">
        <v>5634.49</v>
      </c>
      <c r="ES533">
        <v>77.08</v>
      </c>
      <c r="ET533">
        <v>0</v>
      </c>
      <c r="EU533">
        <v>0</v>
      </c>
      <c r="EV533">
        <v>5557.41</v>
      </c>
      <c r="EW533">
        <v>9</v>
      </c>
      <c r="EX533">
        <v>0</v>
      </c>
      <c r="EY533">
        <v>0</v>
      </c>
      <c r="FQ533">
        <v>0</v>
      </c>
      <c r="FR533">
        <f t="shared" si="468"/>
        <v>0</v>
      </c>
      <c r="FS533">
        <v>0</v>
      </c>
      <c r="FX533">
        <v>70</v>
      </c>
      <c r="FY533">
        <v>10</v>
      </c>
      <c r="GA533" t="s">
        <v>3</v>
      </c>
      <c r="GD533">
        <v>0</v>
      </c>
      <c r="GF533">
        <v>-1308891658</v>
      </c>
      <c r="GG533">
        <v>2</v>
      </c>
      <c r="GH533">
        <v>1</v>
      </c>
      <c r="GI533">
        <v>-2</v>
      </c>
      <c r="GJ533">
        <v>0</v>
      </c>
      <c r="GK533">
        <f>ROUND(R533*(R12)/100,2)</f>
        <v>0</v>
      </c>
      <c r="GL533">
        <f t="shared" si="469"/>
        <v>0</v>
      </c>
      <c r="GM533">
        <f t="shared" si="470"/>
        <v>10080.42</v>
      </c>
      <c r="GN533">
        <f t="shared" si="471"/>
        <v>0</v>
      </c>
      <c r="GO533">
        <f t="shared" si="472"/>
        <v>0</v>
      </c>
      <c r="GP533">
        <f t="shared" si="473"/>
        <v>10080.42</v>
      </c>
      <c r="GR533">
        <v>0</v>
      </c>
      <c r="GS533">
        <v>3</v>
      </c>
      <c r="GT533">
        <v>0</v>
      </c>
      <c r="GU533" t="s">
        <v>3</v>
      </c>
      <c r="GV533">
        <f t="shared" si="474"/>
        <v>0</v>
      </c>
      <c r="GW533">
        <v>1</v>
      </c>
      <c r="GX533">
        <f t="shared" si="475"/>
        <v>0</v>
      </c>
      <c r="HA533">
        <v>0</v>
      </c>
      <c r="HB533">
        <v>0</v>
      </c>
      <c r="HC533">
        <f t="shared" si="476"/>
        <v>0</v>
      </c>
      <c r="HE533" t="s">
        <v>3</v>
      </c>
      <c r="HF533" t="s">
        <v>3</v>
      </c>
      <c r="HM533" t="s">
        <v>3</v>
      </c>
      <c r="HN533" t="s">
        <v>3</v>
      </c>
      <c r="HO533" t="s">
        <v>3</v>
      </c>
      <c r="HP533" t="s">
        <v>3</v>
      </c>
      <c r="HQ533" t="s">
        <v>3</v>
      </c>
      <c r="IK533">
        <v>0</v>
      </c>
    </row>
    <row r="534" spans="1:245" x14ac:dyDescent="0.2">
      <c r="A534">
        <v>17</v>
      </c>
      <c r="B534">
        <v>1</v>
      </c>
      <c r="C534">
        <f>ROW(SmtRes!A467)</f>
        <v>467</v>
      </c>
      <c r="D534">
        <f>ROW(EtalonRes!A712)</f>
        <v>712</v>
      </c>
      <c r="E534" t="s">
        <v>3</v>
      </c>
      <c r="F534" t="s">
        <v>491</v>
      </c>
      <c r="G534" t="s">
        <v>511</v>
      </c>
      <c r="H534" t="s">
        <v>19</v>
      </c>
      <c r="I534">
        <v>1</v>
      </c>
      <c r="J534">
        <v>0</v>
      </c>
      <c r="K534">
        <v>1</v>
      </c>
      <c r="O534">
        <f t="shared" si="444"/>
        <v>555.75</v>
      </c>
      <c r="P534">
        <f t="shared" si="445"/>
        <v>0</v>
      </c>
      <c r="Q534">
        <f t="shared" si="446"/>
        <v>0</v>
      </c>
      <c r="R534">
        <f t="shared" si="447"/>
        <v>0</v>
      </c>
      <c r="S534">
        <f t="shared" si="448"/>
        <v>555.75</v>
      </c>
      <c r="T534">
        <f t="shared" si="449"/>
        <v>0</v>
      </c>
      <c r="U534">
        <f t="shared" si="450"/>
        <v>0.89999999999999991</v>
      </c>
      <c r="V534">
        <f t="shared" si="451"/>
        <v>0</v>
      </c>
      <c r="W534">
        <f t="shared" si="452"/>
        <v>0</v>
      </c>
      <c r="X534">
        <f t="shared" si="453"/>
        <v>389.03</v>
      </c>
      <c r="Y534">
        <f t="shared" si="454"/>
        <v>55.58</v>
      </c>
      <c r="AA534">
        <v>-1</v>
      </c>
      <c r="AB534">
        <f t="shared" si="455"/>
        <v>555.75</v>
      </c>
      <c r="AC534">
        <f>ROUND(((ES534*3)),6)</f>
        <v>0</v>
      </c>
      <c r="AD534">
        <f>ROUND(((((ET534*3))-((EU534*3)))+AE534),6)</f>
        <v>0</v>
      </c>
      <c r="AE534">
        <f>ROUND(((EU534*3)),6)</f>
        <v>0</v>
      </c>
      <c r="AF534">
        <f>ROUND(((EV534*3)),6)</f>
        <v>555.75</v>
      </c>
      <c r="AG534">
        <f t="shared" si="456"/>
        <v>0</v>
      </c>
      <c r="AH534">
        <f>((EW534*3))</f>
        <v>0.89999999999999991</v>
      </c>
      <c r="AI534">
        <f>((EX534*3))</f>
        <v>0</v>
      </c>
      <c r="AJ534">
        <f t="shared" si="457"/>
        <v>0</v>
      </c>
      <c r="AK534">
        <v>185.25</v>
      </c>
      <c r="AL534">
        <v>0</v>
      </c>
      <c r="AM534">
        <v>0</v>
      </c>
      <c r="AN534">
        <v>0</v>
      </c>
      <c r="AO534">
        <v>185.25</v>
      </c>
      <c r="AP534">
        <v>0</v>
      </c>
      <c r="AQ534">
        <v>0.3</v>
      </c>
      <c r="AR534">
        <v>0</v>
      </c>
      <c r="AS534">
        <v>0</v>
      </c>
      <c r="AT534">
        <v>70</v>
      </c>
      <c r="AU534">
        <v>10</v>
      </c>
      <c r="AV534">
        <v>1</v>
      </c>
      <c r="AW534">
        <v>1</v>
      </c>
      <c r="AZ534">
        <v>1</v>
      </c>
      <c r="BA534">
        <v>1</v>
      </c>
      <c r="BB534">
        <v>1</v>
      </c>
      <c r="BC534">
        <v>1</v>
      </c>
      <c r="BD534" t="s">
        <v>3</v>
      </c>
      <c r="BE534" t="s">
        <v>3</v>
      </c>
      <c r="BF534" t="s">
        <v>3</v>
      </c>
      <c r="BG534" t="s">
        <v>3</v>
      </c>
      <c r="BH534">
        <v>0</v>
      </c>
      <c r="BI534">
        <v>4</v>
      </c>
      <c r="BJ534" t="s">
        <v>493</v>
      </c>
      <c r="BM534">
        <v>0</v>
      </c>
      <c r="BN534">
        <v>0</v>
      </c>
      <c r="BO534" t="s">
        <v>3</v>
      </c>
      <c r="BP534">
        <v>0</v>
      </c>
      <c r="BQ534">
        <v>1</v>
      </c>
      <c r="BR534">
        <v>0</v>
      </c>
      <c r="BS534">
        <v>1</v>
      </c>
      <c r="BT534">
        <v>1</v>
      </c>
      <c r="BU534">
        <v>1</v>
      </c>
      <c r="BV534">
        <v>1</v>
      </c>
      <c r="BW534">
        <v>1</v>
      </c>
      <c r="BX534">
        <v>1</v>
      </c>
      <c r="BY534" t="s">
        <v>3</v>
      </c>
      <c r="BZ534">
        <v>70</v>
      </c>
      <c r="CA534">
        <v>10</v>
      </c>
      <c r="CB534" t="s">
        <v>3</v>
      </c>
      <c r="CE534">
        <v>0</v>
      </c>
      <c r="CF534">
        <v>0</v>
      </c>
      <c r="CG534">
        <v>0</v>
      </c>
      <c r="CM534">
        <v>0</v>
      </c>
      <c r="CN534" t="s">
        <v>3</v>
      </c>
      <c r="CO534">
        <v>0</v>
      </c>
      <c r="CP534">
        <f t="shared" si="458"/>
        <v>555.75</v>
      </c>
      <c r="CQ534">
        <f t="shared" si="459"/>
        <v>0</v>
      </c>
      <c r="CR534">
        <f>(((((ET534*3))*BB534-((EU534*3))*BS534)+AE534*BS534)*AV534)</f>
        <v>0</v>
      </c>
      <c r="CS534">
        <f t="shared" si="460"/>
        <v>0</v>
      </c>
      <c r="CT534">
        <f t="shared" si="461"/>
        <v>555.75</v>
      </c>
      <c r="CU534">
        <f t="shared" si="462"/>
        <v>0</v>
      </c>
      <c r="CV534">
        <f t="shared" si="463"/>
        <v>0.89999999999999991</v>
      </c>
      <c r="CW534">
        <f t="shared" si="464"/>
        <v>0</v>
      </c>
      <c r="CX534">
        <f t="shared" si="465"/>
        <v>0</v>
      </c>
      <c r="CY534">
        <f t="shared" si="466"/>
        <v>389.02499999999998</v>
      </c>
      <c r="CZ534">
        <f t="shared" si="467"/>
        <v>55.575000000000003</v>
      </c>
      <c r="DC534" t="s">
        <v>3</v>
      </c>
      <c r="DD534" t="s">
        <v>449</v>
      </c>
      <c r="DE534" t="s">
        <v>449</v>
      </c>
      <c r="DF534" t="s">
        <v>449</v>
      </c>
      <c r="DG534" t="s">
        <v>449</v>
      </c>
      <c r="DH534" t="s">
        <v>3</v>
      </c>
      <c r="DI534" t="s">
        <v>449</v>
      </c>
      <c r="DJ534" t="s">
        <v>449</v>
      </c>
      <c r="DK534" t="s">
        <v>3</v>
      </c>
      <c r="DL534" t="s">
        <v>3</v>
      </c>
      <c r="DM534" t="s">
        <v>3</v>
      </c>
      <c r="DN534">
        <v>0</v>
      </c>
      <c r="DO534">
        <v>0</v>
      </c>
      <c r="DP534">
        <v>1</v>
      </c>
      <c r="DQ534">
        <v>1</v>
      </c>
      <c r="DU534">
        <v>16987630</v>
      </c>
      <c r="DV534" t="s">
        <v>19</v>
      </c>
      <c r="DW534" t="s">
        <v>19</v>
      </c>
      <c r="DX534">
        <v>1</v>
      </c>
      <c r="DZ534" t="s">
        <v>3</v>
      </c>
      <c r="EA534" t="s">
        <v>3</v>
      </c>
      <c r="EB534" t="s">
        <v>3</v>
      </c>
      <c r="EC534" t="s">
        <v>3</v>
      </c>
      <c r="EE534">
        <v>1441815344</v>
      </c>
      <c r="EF534">
        <v>1</v>
      </c>
      <c r="EG534" t="s">
        <v>21</v>
      </c>
      <c r="EH534">
        <v>0</v>
      </c>
      <c r="EI534" t="s">
        <v>3</v>
      </c>
      <c r="EJ534">
        <v>4</v>
      </c>
      <c r="EK534">
        <v>0</v>
      </c>
      <c r="EL534" t="s">
        <v>22</v>
      </c>
      <c r="EM534" t="s">
        <v>23</v>
      </c>
      <c r="EO534" t="s">
        <v>3</v>
      </c>
      <c r="EQ534">
        <v>1024</v>
      </c>
      <c r="ER534">
        <v>185.25</v>
      </c>
      <c r="ES534">
        <v>0</v>
      </c>
      <c r="ET534">
        <v>0</v>
      </c>
      <c r="EU534">
        <v>0</v>
      </c>
      <c r="EV534">
        <v>185.25</v>
      </c>
      <c r="EW534">
        <v>0.3</v>
      </c>
      <c r="EX534">
        <v>0</v>
      </c>
      <c r="EY534">
        <v>0</v>
      </c>
      <c r="FQ534">
        <v>0</v>
      </c>
      <c r="FR534">
        <f t="shared" si="468"/>
        <v>0</v>
      </c>
      <c r="FS534">
        <v>0</v>
      </c>
      <c r="FX534">
        <v>70</v>
      </c>
      <c r="FY534">
        <v>10</v>
      </c>
      <c r="GA534" t="s">
        <v>3</v>
      </c>
      <c r="GD534">
        <v>0</v>
      </c>
      <c r="GF534">
        <v>607333803</v>
      </c>
      <c r="GG534">
        <v>2</v>
      </c>
      <c r="GH534">
        <v>1</v>
      </c>
      <c r="GI534">
        <v>-2</v>
      </c>
      <c r="GJ534">
        <v>0</v>
      </c>
      <c r="GK534">
        <f>ROUND(R534*(R12)/100,2)</f>
        <v>0</v>
      </c>
      <c r="GL534">
        <f t="shared" si="469"/>
        <v>0</v>
      </c>
      <c r="GM534">
        <f t="shared" si="470"/>
        <v>1000.36</v>
      </c>
      <c r="GN534">
        <f t="shared" si="471"/>
        <v>0</v>
      </c>
      <c r="GO534">
        <f t="shared" si="472"/>
        <v>0</v>
      </c>
      <c r="GP534">
        <f t="shared" si="473"/>
        <v>1000.36</v>
      </c>
      <c r="GR534">
        <v>0</v>
      </c>
      <c r="GS534">
        <v>3</v>
      </c>
      <c r="GT534">
        <v>0</v>
      </c>
      <c r="GU534" t="s">
        <v>3</v>
      </c>
      <c r="GV534">
        <f t="shared" si="474"/>
        <v>0</v>
      </c>
      <c r="GW534">
        <v>1</v>
      </c>
      <c r="GX534">
        <f t="shared" si="475"/>
        <v>0</v>
      </c>
      <c r="HA534">
        <v>0</v>
      </c>
      <c r="HB534">
        <v>0</v>
      </c>
      <c r="HC534">
        <f t="shared" si="476"/>
        <v>0</v>
      </c>
      <c r="HE534" t="s">
        <v>3</v>
      </c>
      <c r="HF534" t="s">
        <v>3</v>
      </c>
      <c r="HM534" t="s">
        <v>3</v>
      </c>
      <c r="HN534" t="s">
        <v>3</v>
      </c>
      <c r="HO534" t="s">
        <v>3</v>
      </c>
      <c r="HP534" t="s">
        <v>3</v>
      </c>
      <c r="HQ534" t="s">
        <v>3</v>
      </c>
      <c r="IK534">
        <v>0</v>
      </c>
    </row>
    <row r="535" spans="1:245" x14ac:dyDescent="0.2">
      <c r="A535">
        <v>17</v>
      </c>
      <c r="B535">
        <v>1</v>
      </c>
      <c r="C535">
        <f>ROW(SmtRes!A472)</f>
        <v>472</v>
      </c>
      <c r="D535">
        <f>ROW(EtalonRes!A717)</f>
        <v>717</v>
      </c>
      <c r="E535" t="s">
        <v>512</v>
      </c>
      <c r="F535" t="s">
        <v>488</v>
      </c>
      <c r="G535" t="s">
        <v>489</v>
      </c>
      <c r="H535" t="s">
        <v>19</v>
      </c>
      <c r="I535">
        <v>1</v>
      </c>
      <c r="J535">
        <v>0</v>
      </c>
      <c r="K535">
        <v>1</v>
      </c>
      <c r="O535">
        <f t="shared" si="444"/>
        <v>5634.49</v>
      </c>
      <c r="P535">
        <f t="shared" si="445"/>
        <v>77.08</v>
      </c>
      <c r="Q535">
        <f t="shared" si="446"/>
        <v>0</v>
      </c>
      <c r="R535">
        <f t="shared" si="447"/>
        <v>0</v>
      </c>
      <c r="S535">
        <f t="shared" si="448"/>
        <v>5557.41</v>
      </c>
      <c r="T535">
        <f t="shared" si="449"/>
        <v>0</v>
      </c>
      <c r="U535">
        <f t="shared" si="450"/>
        <v>9</v>
      </c>
      <c r="V535">
        <f t="shared" si="451"/>
        <v>0</v>
      </c>
      <c r="W535">
        <f t="shared" si="452"/>
        <v>0</v>
      </c>
      <c r="X535">
        <f t="shared" si="453"/>
        <v>3890.19</v>
      </c>
      <c r="Y535">
        <f t="shared" si="454"/>
        <v>555.74</v>
      </c>
      <c r="AA535">
        <v>1473070128</v>
      </c>
      <c r="AB535">
        <f t="shared" si="455"/>
        <v>5634.49</v>
      </c>
      <c r="AC535">
        <f>ROUND((ES535),6)</f>
        <v>77.08</v>
      </c>
      <c r="AD535">
        <f>ROUND((((ET535)-(EU535))+AE535),6)</f>
        <v>0</v>
      </c>
      <c r="AE535">
        <f>ROUND((EU535),6)</f>
        <v>0</v>
      </c>
      <c r="AF535">
        <f>ROUND((EV535),6)</f>
        <v>5557.41</v>
      </c>
      <c r="AG535">
        <f t="shared" si="456"/>
        <v>0</v>
      </c>
      <c r="AH535">
        <f>(EW535)</f>
        <v>9</v>
      </c>
      <c r="AI535">
        <f>(EX535)</f>
        <v>0</v>
      </c>
      <c r="AJ535">
        <f t="shared" si="457"/>
        <v>0</v>
      </c>
      <c r="AK535">
        <v>5634.49</v>
      </c>
      <c r="AL535">
        <v>77.08</v>
      </c>
      <c r="AM535">
        <v>0</v>
      </c>
      <c r="AN535">
        <v>0</v>
      </c>
      <c r="AO535">
        <v>5557.41</v>
      </c>
      <c r="AP535">
        <v>0</v>
      </c>
      <c r="AQ535">
        <v>9</v>
      </c>
      <c r="AR535">
        <v>0</v>
      </c>
      <c r="AS535">
        <v>0</v>
      </c>
      <c r="AT535">
        <v>70</v>
      </c>
      <c r="AU535">
        <v>10</v>
      </c>
      <c r="AV535">
        <v>1</v>
      </c>
      <c r="AW535">
        <v>1</v>
      </c>
      <c r="AZ535">
        <v>1</v>
      </c>
      <c r="BA535">
        <v>1</v>
      </c>
      <c r="BB535">
        <v>1</v>
      </c>
      <c r="BC535">
        <v>1</v>
      </c>
      <c r="BD535" t="s">
        <v>3</v>
      </c>
      <c r="BE535" t="s">
        <v>3</v>
      </c>
      <c r="BF535" t="s">
        <v>3</v>
      </c>
      <c r="BG535" t="s">
        <v>3</v>
      </c>
      <c r="BH535">
        <v>0</v>
      </c>
      <c r="BI535">
        <v>4</v>
      </c>
      <c r="BJ535" t="s">
        <v>490</v>
      </c>
      <c r="BM535">
        <v>0</v>
      </c>
      <c r="BN535">
        <v>0</v>
      </c>
      <c r="BO535" t="s">
        <v>3</v>
      </c>
      <c r="BP535">
        <v>0</v>
      </c>
      <c r="BQ535">
        <v>1</v>
      </c>
      <c r="BR535">
        <v>0</v>
      </c>
      <c r="BS535">
        <v>1</v>
      </c>
      <c r="BT535">
        <v>1</v>
      </c>
      <c r="BU535">
        <v>1</v>
      </c>
      <c r="BV535">
        <v>1</v>
      </c>
      <c r="BW535">
        <v>1</v>
      </c>
      <c r="BX535">
        <v>1</v>
      </c>
      <c r="BY535" t="s">
        <v>3</v>
      </c>
      <c r="BZ535">
        <v>70</v>
      </c>
      <c r="CA535">
        <v>10</v>
      </c>
      <c r="CB535" t="s">
        <v>3</v>
      </c>
      <c r="CE535">
        <v>0</v>
      </c>
      <c r="CF535">
        <v>0</v>
      </c>
      <c r="CG535">
        <v>0</v>
      </c>
      <c r="CM535">
        <v>0</v>
      </c>
      <c r="CN535" t="s">
        <v>3</v>
      </c>
      <c r="CO535">
        <v>0</v>
      </c>
      <c r="CP535">
        <f t="shared" si="458"/>
        <v>5634.49</v>
      </c>
      <c r="CQ535">
        <f t="shared" si="459"/>
        <v>77.08</v>
      </c>
      <c r="CR535">
        <f>((((ET535)*BB535-(EU535)*BS535)+AE535*BS535)*AV535)</f>
        <v>0</v>
      </c>
      <c r="CS535">
        <f t="shared" si="460"/>
        <v>0</v>
      </c>
      <c r="CT535">
        <f t="shared" si="461"/>
        <v>5557.41</v>
      </c>
      <c r="CU535">
        <f t="shared" si="462"/>
        <v>0</v>
      </c>
      <c r="CV535">
        <f t="shared" si="463"/>
        <v>9</v>
      </c>
      <c r="CW535">
        <f t="shared" si="464"/>
        <v>0</v>
      </c>
      <c r="CX535">
        <f t="shared" si="465"/>
        <v>0</v>
      </c>
      <c r="CY535">
        <f t="shared" si="466"/>
        <v>3890.1869999999999</v>
      </c>
      <c r="CZ535">
        <f t="shared" si="467"/>
        <v>555.74099999999999</v>
      </c>
      <c r="DC535" t="s">
        <v>3</v>
      </c>
      <c r="DD535" t="s">
        <v>3</v>
      </c>
      <c r="DE535" t="s">
        <v>3</v>
      </c>
      <c r="DF535" t="s">
        <v>3</v>
      </c>
      <c r="DG535" t="s">
        <v>3</v>
      </c>
      <c r="DH535" t="s">
        <v>3</v>
      </c>
      <c r="DI535" t="s">
        <v>3</v>
      </c>
      <c r="DJ535" t="s">
        <v>3</v>
      </c>
      <c r="DK535" t="s">
        <v>3</v>
      </c>
      <c r="DL535" t="s">
        <v>3</v>
      </c>
      <c r="DM535" t="s">
        <v>3</v>
      </c>
      <c r="DN535">
        <v>0</v>
      </c>
      <c r="DO535">
        <v>0</v>
      </c>
      <c r="DP535">
        <v>1</v>
      </c>
      <c r="DQ535">
        <v>1</v>
      </c>
      <c r="DU535">
        <v>16987630</v>
      </c>
      <c r="DV535" t="s">
        <v>19</v>
      </c>
      <c r="DW535" t="s">
        <v>19</v>
      </c>
      <c r="DX535">
        <v>1</v>
      </c>
      <c r="DZ535" t="s">
        <v>3</v>
      </c>
      <c r="EA535" t="s">
        <v>3</v>
      </c>
      <c r="EB535" t="s">
        <v>3</v>
      </c>
      <c r="EC535" t="s">
        <v>3</v>
      </c>
      <c r="EE535">
        <v>1441815344</v>
      </c>
      <c r="EF535">
        <v>1</v>
      </c>
      <c r="EG535" t="s">
        <v>21</v>
      </c>
      <c r="EH535">
        <v>0</v>
      </c>
      <c r="EI535" t="s">
        <v>3</v>
      </c>
      <c r="EJ535">
        <v>4</v>
      </c>
      <c r="EK535">
        <v>0</v>
      </c>
      <c r="EL535" t="s">
        <v>22</v>
      </c>
      <c r="EM535" t="s">
        <v>23</v>
      </c>
      <c r="EO535" t="s">
        <v>3</v>
      </c>
      <c r="EQ535">
        <v>0</v>
      </c>
      <c r="ER535">
        <v>5634.49</v>
      </c>
      <c r="ES535">
        <v>77.08</v>
      </c>
      <c r="ET535">
        <v>0</v>
      </c>
      <c r="EU535">
        <v>0</v>
      </c>
      <c r="EV535">
        <v>5557.41</v>
      </c>
      <c r="EW535">
        <v>9</v>
      </c>
      <c r="EX535">
        <v>0</v>
      </c>
      <c r="EY535">
        <v>0</v>
      </c>
      <c r="FQ535">
        <v>0</v>
      </c>
      <c r="FR535">
        <f t="shared" si="468"/>
        <v>0</v>
      </c>
      <c r="FS535">
        <v>0</v>
      </c>
      <c r="FX535">
        <v>70</v>
      </c>
      <c r="FY535">
        <v>10</v>
      </c>
      <c r="GA535" t="s">
        <v>3</v>
      </c>
      <c r="GD535">
        <v>0</v>
      </c>
      <c r="GF535">
        <v>905582053</v>
      </c>
      <c r="GG535">
        <v>2</v>
      </c>
      <c r="GH535">
        <v>1</v>
      </c>
      <c r="GI535">
        <v>-2</v>
      </c>
      <c r="GJ535">
        <v>0</v>
      </c>
      <c r="GK535">
        <f>ROUND(R535*(R12)/100,2)</f>
        <v>0</v>
      </c>
      <c r="GL535">
        <f t="shared" si="469"/>
        <v>0</v>
      </c>
      <c r="GM535">
        <f t="shared" si="470"/>
        <v>10080.42</v>
      </c>
      <c r="GN535">
        <f t="shared" si="471"/>
        <v>0</v>
      </c>
      <c r="GO535">
        <f t="shared" si="472"/>
        <v>0</v>
      </c>
      <c r="GP535">
        <f t="shared" si="473"/>
        <v>10080.42</v>
      </c>
      <c r="GR535">
        <v>0</v>
      </c>
      <c r="GS535">
        <v>3</v>
      </c>
      <c r="GT535">
        <v>0</v>
      </c>
      <c r="GU535" t="s">
        <v>3</v>
      </c>
      <c r="GV535">
        <f t="shared" si="474"/>
        <v>0</v>
      </c>
      <c r="GW535">
        <v>1</v>
      </c>
      <c r="GX535">
        <f t="shared" si="475"/>
        <v>0</v>
      </c>
      <c r="HA535">
        <v>0</v>
      </c>
      <c r="HB535">
        <v>0</v>
      </c>
      <c r="HC535">
        <f t="shared" si="476"/>
        <v>0</v>
      </c>
      <c r="HE535" t="s">
        <v>3</v>
      </c>
      <c r="HF535" t="s">
        <v>3</v>
      </c>
      <c r="HM535" t="s">
        <v>3</v>
      </c>
      <c r="HN535" t="s">
        <v>3</v>
      </c>
      <c r="HO535" t="s">
        <v>3</v>
      </c>
      <c r="HP535" t="s">
        <v>3</v>
      </c>
      <c r="HQ535" t="s">
        <v>3</v>
      </c>
      <c r="IK535">
        <v>0</v>
      </c>
    </row>
    <row r="536" spans="1:245" x14ac:dyDescent="0.2">
      <c r="A536">
        <v>17</v>
      </c>
      <c r="B536">
        <v>1</v>
      </c>
      <c r="C536">
        <f>ROW(SmtRes!A473)</f>
        <v>473</v>
      </c>
      <c r="D536">
        <f>ROW(EtalonRes!A718)</f>
        <v>718</v>
      </c>
      <c r="E536" t="s">
        <v>3</v>
      </c>
      <c r="F536" t="s">
        <v>491</v>
      </c>
      <c r="G536" t="s">
        <v>492</v>
      </c>
      <c r="H536" t="s">
        <v>19</v>
      </c>
      <c r="I536">
        <v>1</v>
      </c>
      <c r="J536">
        <v>0</v>
      </c>
      <c r="K536">
        <v>1</v>
      </c>
      <c r="O536">
        <f t="shared" si="444"/>
        <v>555.75</v>
      </c>
      <c r="P536">
        <f t="shared" si="445"/>
        <v>0</v>
      </c>
      <c r="Q536">
        <f t="shared" si="446"/>
        <v>0</v>
      </c>
      <c r="R536">
        <f t="shared" si="447"/>
        <v>0</v>
      </c>
      <c r="S536">
        <f t="shared" si="448"/>
        <v>555.75</v>
      </c>
      <c r="T536">
        <f t="shared" si="449"/>
        <v>0</v>
      </c>
      <c r="U536">
        <f t="shared" si="450"/>
        <v>0.89999999999999991</v>
      </c>
      <c r="V536">
        <f t="shared" si="451"/>
        <v>0</v>
      </c>
      <c r="W536">
        <f t="shared" si="452"/>
        <v>0</v>
      </c>
      <c r="X536">
        <f t="shared" si="453"/>
        <v>389.03</v>
      </c>
      <c r="Y536">
        <f t="shared" si="454"/>
        <v>55.58</v>
      </c>
      <c r="AA536">
        <v>-1</v>
      </c>
      <c r="AB536">
        <f t="shared" si="455"/>
        <v>555.75</v>
      </c>
      <c r="AC536">
        <f>ROUND(((ES536*3)),6)</f>
        <v>0</v>
      </c>
      <c r="AD536">
        <f>ROUND(((((ET536*3))-((EU536*3)))+AE536),6)</f>
        <v>0</v>
      </c>
      <c r="AE536">
        <f>ROUND(((EU536*3)),6)</f>
        <v>0</v>
      </c>
      <c r="AF536">
        <f>ROUND(((EV536*3)),6)</f>
        <v>555.75</v>
      </c>
      <c r="AG536">
        <f t="shared" si="456"/>
        <v>0</v>
      </c>
      <c r="AH536">
        <f>((EW536*3))</f>
        <v>0.89999999999999991</v>
      </c>
      <c r="AI536">
        <f>((EX536*3))</f>
        <v>0</v>
      </c>
      <c r="AJ536">
        <f t="shared" si="457"/>
        <v>0</v>
      </c>
      <c r="AK536">
        <v>185.25</v>
      </c>
      <c r="AL536">
        <v>0</v>
      </c>
      <c r="AM536">
        <v>0</v>
      </c>
      <c r="AN536">
        <v>0</v>
      </c>
      <c r="AO536">
        <v>185.25</v>
      </c>
      <c r="AP536">
        <v>0</v>
      </c>
      <c r="AQ536">
        <v>0.3</v>
      </c>
      <c r="AR536">
        <v>0</v>
      </c>
      <c r="AS536">
        <v>0</v>
      </c>
      <c r="AT536">
        <v>70</v>
      </c>
      <c r="AU536">
        <v>10</v>
      </c>
      <c r="AV536">
        <v>1</v>
      </c>
      <c r="AW536">
        <v>1</v>
      </c>
      <c r="AZ536">
        <v>1</v>
      </c>
      <c r="BA536">
        <v>1</v>
      </c>
      <c r="BB536">
        <v>1</v>
      </c>
      <c r="BC536">
        <v>1</v>
      </c>
      <c r="BD536" t="s">
        <v>3</v>
      </c>
      <c r="BE536" t="s">
        <v>3</v>
      </c>
      <c r="BF536" t="s">
        <v>3</v>
      </c>
      <c r="BG536" t="s">
        <v>3</v>
      </c>
      <c r="BH536">
        <v>0</v>
      </c>
      <c r="BI536">
        <v>4</v>
      </c>
      <c r="BJ536" t="s">
        <v>493</v>
      </c>
      <c r="BM536">
        <v>0</v>
      </c>
      <c r="BN536">
        <v>0</v>
      </c>
      <c r="BO536" t="s">
        <v>3</v>
      </c>
      <c r="BP536">
        <v>0</v>
      </c>
      <c r="BQ536">
        <v>1</v>
      </c>
      <c r="BR536">
        <v>0</v>
      </c>
      <c r="BS536">
        <v>1</v>
      </c>
      <c r="BT536">
        <v>1</v>
      </c>
      <c r="BU536">
        <v>1</v>
      </c>
      <c r="BV536">
        <v>1</v>
      </c>
      <c r="BW536">
        <v>1</v>
      </c>
      <c r="BX536">
        <v>1</v>
      </c>
      <c r="BY536" t="s">
        <v>3</v>
      </c>
      <c r="BZ536">
        <v>70</v>
      </c>
      <c r="CA536">
        <v>10</v>
      </c>
      <c r="CB536" t="s">
        <v>3</v>
      </c>
      <c r="CE536">
        <v>0</v>
      </c>
      <c r="CF536">
        <v>0</v>
      </c>
      <c r="CG536">
        <v>0</v>
      </c>
      <c r="CM536">
        <v>0</v>
      </c>
      <c r="CN536" t="s">
        <v>3</v>
      </c>
      <c r="CO536">
        <v>0</v>
      </c>
      <c r="CP536">
        <f t="shared" si="458"/>
        <v>555.75</v>
      </c>
      <c r="CQ536">
        <f t="shared" si="459"/>
        <v>0</v>
      </c>
      <c r="CR536">
        <f>(((((ET536*3))*BB536-((EU536*3))*BS536)+AE536*BS536)*AV536)</f>
        <v>0</v>
      </c>
      <c r="CS536">
        <f t="shared" si="460"/>
        <v>0</v>
      </c>
      <c r="CT536">
        <f t="shared" si="461"/>
        <v>555.75</v>
      </c>
      <c r="CU536">
        <f t="shared" si="462"/>
        <v>0</v>
      </c>
      <c r="CV536">
        <f t="shared" si="463"/>
        <v>0.89999999999999991</v>
      </c>
      <c r="CW536">
        <f t="shared" si="464"/>
        <v>0</v>
      </c>
      <c r="CX536">
        <f t="shared" si="465"/>
        <v>0</v>
      </c>
      <c r="CY536">
        <f t="shared" si="466"/>
        <v>389.02499999999998</v>
      </c>
      <c r="CZ536">
        <f t="shared" si="467"/>
        <v>55.575000000000003</v>
      </c>
      <c r="DC536" t="s">
        <v>3</v>
      </c>
      <c r="DD536" t="s">
        <v>449</v>
      </c>
      <c r="DE536" t="s">
        <v>449</v>
      </c>
      <c r="DF536" t="s">
        <v>449</v>
      </c>
      <c r="DG536" t="s">
        <v>449</v>
      </c>
      <c r="DH536" t="s">
        <v>3</v>
      </c>
      <c r="DI536" t="s">
        <v>449</v>
      </c>
      <c r="DJ536" t="s">
        <v>449</v>
      </c>
      <c r="DK536" t="s">
        <v>3</v>
      </c>
      <c r="DL536" t="s">
        <v>3</v>
      </c>
      <c r="DM536" t="s">
        <v>3</v>
      </c>
      <c r="DN536">
        <v>0</v>
      </c>
      <c r="DO536">
        <v>0</v>
      </c>
      <c r="DP536">
        <v>1</v>
      </c>
      <c r="DQ536">
        <v>1</v>
      </c>
      <c r="DU536">
        <v>16987630</v>
      </c>
      <c r="DV536" t="s">
        <v>19</v>
      </c>
      <c r="DW536" t="s">
        <v>19</v>
      </c>
      <c r="DX536">
        <v>1</v>
      </c>
      <c r="DZ536" t="s">
        <v>3</v>
      </c>
      <c r="EA536" t="s">
        <v>3</v>
      </c>
      <c r="EB536" t="s">
        <v>3</v>
      </c>
      <c r="EC536" t="s">
        <v>3</v>
      </c>
      <c r="EE536">
        <v>1441815344</v>
      </c>
      <c r="EF536">
        <v>1</v>
      </c>
      <c r="EG536" t="s">
        <v>21</v>
      </c>
      <c r="EH536">
        <v>0</v>
      </c>
      <c r="EI536" t="s">
        <v>3</v>
      </c>
      <c r="EJ536">
        <v>4</v>
      </c>
      <c r="EK536">
        <v>0</v>
      </c>
      <c r="EL536" t="s">
        <v>22</v>
      </c>
      <c r="EM536" t="s">
        <v>23</v>
      </c>
      <c r="EO536" t="s">
        <v>3</v>
      </c>
      <c r="EQ536">
        <v>1024</v>
      </c>
      <c r="ER536">
        <v>185.25</v>
      </c>
      <c r="ES536">
        <v>0</v>
      </c>
      <c r="ET536">
        <v>0</v>
      </c>
      <c r="EU536">
        <v>0</v>
      </c>
      <c r="EV536">
        <v>185.25</v>
      </c>
      <c r="EW536">
        <v>0.3</v>
      </c>
      <c r="EX536">
        <v>0</v>
      </c>
      <c r="EY536">
        <v>0</v>
      </c>
      <c r="FQ536">
        <v>0</v>
      </c>
      <c r="FR536">
        <f t="shared" si="468"/>
        <v>0</v>
      </c>
      <c r="FS536">
        <v>0</v>
      </c>
      <c r="FX536">
        <v>70</v>
      </c>
      <c r="FY536">
        <v>10</v>
      </c>
      <c r="GA536" t="s">
        <v>3</v>
      </c>
      <c r="GD536">
        <v>0</v>
      </c>
      <c r="GF536">
        <v>452805103</v>
      </c>
      <c r="GG536">
        <v>2</v>
      </c>
      <c r="GH536">
        <v>1</v>
      </c>
      <c r="GI536">
        <v>-2</v>
      </c>
      <c r="GJ536">
        <v>0</v>
      </c>
      <c r="GK536">
        <f>ROUND(R536*(R12)/100,2)</f>
        <v>0</v>
      </c>
      <c r="GL536">
        <f t="shared" si="469"/>
        <v>0</v>
      </c>
      <c r="GM536">
        <f t="shared" si="470"/>
        <v>1000.36</v>
      </c>
      <c r="GN536">
        <f t="shared" si="471"/>
        <v>0</v>
      </c>
      <c r="GO536">
        <f t="shared" si="472"/>
        <v>0</v>
      </c>
      <c r="GP536">
        <f t="shared" si="473"/>
        <v>1000.36</v>
      </c>
      <c r="GR536">
        <v>0</v>
      </c>
      <c r="GS536">
        <v>3</v>
      </c>
      <c r="GT536">
        <v>0</v>
      </c>
      <c r="GU536" t="s">
        <v>3</v>
      </c>
      <c r="GV536">
        <f t="shared" si="474"/>
        <v>0</v>
      </c>
      <c r="GW536">
        <v>1</v>
      </c>
      <c r="GX536">
        <f t="shared" si="475"/>
        <v>0</v>
      </c>
      <c r="HA536">
        <v>0</v>
      </c>
      <c r="HB536">
        <v>0</v>
      </c>
      <c r="HC536">
        <f t="shared" si="476"/>
        <v>0</v>
      </c>
      <c r="HE536" t="s">
        <v>3</v>
      </c>
      <c r="HF536" t="s">
        <v>3</v>
      </c>
      <c r="HM536" t="s">
        <v>3</v>
      </c>
      <c r="HN536" t="s">
        <v>3</v>
      </c>
      <c r="HO536" t="s">
        <v>3</v>
      </c>
      <c r="HP536" t="s">
        <v>3</v>
      </c>
      <c r="HQ536" t="s">
        <v>3</v>
      </c>
      <c r="IK536">
        <v>0</v>
      </c>
    </row>
    <row r="537" spans="1:245" x14ac:dyDescent="0.2">
      <c r="A537">
        <v>17</v>
      </c>
      <c r="B537">
        <v>1</v>
      </c>
      <c r="C537">
        <f>ROW(SmtRes!A474)</f>
        <v>474</v>
      </c>
      <c r="D537">
        <f>ROW(EtalonRes!A719)</f>
        <v>719</v>
      </c>
      <c r="E537" t="s">
        <v>3</v>
      </c>
      <c r="F537" t="s">
        <v>479</v>
      </c>
      <c r="G537" t="s">
        <v>853</v>
      </c>
      <c r="H537" t="s">
        <v>19</v>
      </c>
      <c r="I537">
        <v>1</v>
      </c>
      <c r="J537">
        <v>0</v>
      </c>
      <c r="K537">
        <v>1</v>
      </c>
      <c r="O537">
        <f t="shared" si="444"/>
        <v>4371.8999999999996</v>
      </c>
      <c r="P537">
        <f t="shared" si="445"/>
        <v>0</v>
      </c>
      <c r="Q537">
        <f t="shared" si="446"/>
        <v>0</v>
      </c>
      <c r="R537">
        <f t="shared" si="447"/>
        <v>0</v>
      </c>
      <c r="S537">
        <f t="shared" si="448"/>
        <v>4371.8999999999996</v>
      </c>
      <c r="T537">
        <f t="shared" si="449"/>
        <v>0</v>
      </c>
      <c r="U537">
        <f t="shared" si="450"/>
        <v>7.08</v>
      </c>
      <c r="V537">
        <f t="shared" si="451"/>
        <v>0</v>
      </c>
      <c r="W537">
        <f t="shared" si="452"/>
        <v>0</v>
      </c>
      <c r="X537">
        <f t="shared" si="453"/>
        <v>3060.33</v>
      </c>
      <c r="Y537">
        <f t="shared" si="454"/>
        <v>437.19</v>
      </c>
      <c r="AA537">
        <v>-1</v>
      </c>
      <c r="AB537">
        <f t="shared" si="455"/>
        <v>4371.8999999999996</v>
      </c>
      <c r="AC537">
        <f>ROUND(((ES537*118)),6)</f>
        <v>0</v>
      </c>
      <c r="AD537">
        <f>ROUND(((((ET537*118))-((EU537*118)))+AE537),6)</f>
        <v>0</v>
      </c>
      <c r="AE537">
        <f>ROUND(((EU537*118)),6)</f>
        <v>0</v>
      </c>
      <c r="AF537">
        <f>ROUND(((EV537*118)),6)</f>
        <v>4371.8999999999996</v>
      </c>
      <c r="AG537">
        <f t="shared" si="456"/>
        <v>0</v>
      </c>
      <c r="AH537">
        <f>((EW537*118))</f>
        <v>7.08</v>
      </c>
      <c r="AI537">
        <f>((EX537*118))</f>
        <v>0</v>
      </c>
      <c r="AJ537">
        <f t="shared" si="457"/>
        <v>0</v>
      </c>
      <c r="AK537">
        <v>37.049999999999997</v>
      </c>
      <c r="AL537">
        <v>0</v>
      </c>
      <c r="AM537">
        <v>0</v>
      </c>
      <c r="AN537">
        <v>0</v>
      </c>
      <c r="AO537">
        <v>37.049999999999997</v>
      </c>
      <c r="AP537">
        <v>0</v>
      </c>
      <c r="AQ537">
        <v>0.06</v>
      </c>
      <c r="AR537">
        <v>0</v>
      </c>
      <c r="AS537">
        <v>0</v>
      </c>
      <c r="AT537">
        <v>70</v>
      </c>
      <c r="AU537">
        <v>10</v>
      </c>
      <c r="AV537">
        <v>1</v>
      </c>
      <c r="AW537">
        <v>1</v>
      </c>
      <c r="AZ537">
        <v>1</v>
      </c>
      <c r="BA537">
        <v>1</v>
      </c>
      <c r="BB537">
        <v>1</v>
      </c>
      <c r="BC537">
        <v>1</v>
      </c>
      <c r="BD537" t="s">
        <v>3</v>
      </c>
      <c r="BE537" t="s">
        <v>3</v>
      </c>
      <c r="BF537" t="s">
        <v>3</v>
      </c>
      <c r="BG537" t="s">
        <v>3</v>
      </c>
      <c r="BH537">
        <v>0</v>
      </c>
      <c r="BI537">
        <v>4</v>
      </c>
      <c r="BJ537" t="s">
        <v>480</v>
      </c>
      <c r="BM537">
        <v>0</v>
      </c>
      <c r="BN537">
        <v>0</v>
      </c>
      <c r="BO537" t="s">
        <v>3</v>
      </c>
      <c r="BP537">
        <v>0</v>
      </c>
      <c r="BQ537">
        <v>1</v>
      </c>
      <c r="BR537">
        <v>0</v>
      </c>
      <c r="BS537">
        <v>1</v>
      </c>
      <c r="BT537">
        <v>1</v>
      </c>
      <c r="BU537">
        <v>1</v>
      </c>
      <c r="BV537">
        <v>1</v>
      </c>
      <c r="BW537">
        <v>1</v>
      </c>
      <c r="BX537">
        <v>1</v>
      </c>
      <c r="BY537" t="s">
        <v>3</v>
      </c>
      <c r="BZ537">
        <v>70</v>
      </c>
      <c r="CA537">
        <v>10</v>
      </c>
      <c r="CB537" t="s">
        <v>3</v>
      </c>
      <c r="CE537">
        <v>0</v>
      </c>
      <c r="CF537">
        <v>0</v>
      </c>
      <c r="CG537">
        <v>0</v>
      </c>
      <c r="CM537">
        <v>0</v>
      </c>
      <c r="CN537" t="s">
        <v>3</v>
      </c>
      <c r="CO537">
        <v>0</v>
      </c>
      <c r="CP537">
        <f t="shared" si="458"/>
        <v>4371.8999999999996</v>
      </c>
      <c r="CQ537">
        <f t="shared" si="459"/>
        <v>0</v>
      </c>
      <c r="CR537">
        <f>(((((ET537*118))*BB537-((EU537*118))*BS537)+AE537*BS537)*AV537)</f>
        <v>0</v>
      </c>
      <c r="CS537">
        <f t="shared" si="460"/>
        <v>0</v>
      </c>
      <c r="CT537">
        <f t="shared" si="461"/>
        <v>4371.8999999999996</v>
      </c>
      <c r="CU537">
        <f t="shared" si="462"/>
        <v>0</v>
      </c>
      <c r="CV537">
        <f t="shared" si="463"/>
        <v>7.08</v>
      </c>
      <c r="CW537">
        <f t="shared" si="464"/>
        <v>0</v>
      </c>
      <c r="CX537">
        <f t="shared" si="465"/>
        <v>0</v>
      </c>
      <c r="CY537">
        <f t="shared" si="466"/>
        <v>3060.33</v>
      </c>
      <c r="CZ537">
        <f t="shared" si="467"/>
        <v>437.19</v>
      </c>
      <c r="DC537" t="s">
        <v>3</v>
      </c>
      <c r="DD537" t="s">
        <v>408</v>
      </c>
      <c r="DE537" t="s">
        <v>408</v>
      </c>
      <c r="DF537" t="s">
        <v>408</v>
      </c>
      <c r="DG537" t="s">
        <v>408</v>
      </c>
      <c r="DH537" t="s">
        <v>3</v>
      </c>
      <c r="DI537" t="s">
        <v>408</v>
      </c>
      <c r="DJ537" t="s">
        <v>408</v>
      </c>
      <c r="DK537" t="s">
        <v>3</v>
      </c>
      <c r="DL537" t="s">
        <v>3</v>
      </c>
      <c r="DM537" t="s">
        <v>3</v>
      </c>
      <c r="DN537">
        <v>0</v>
      </c>
      <c r="DO537">
        <v>0</v>
      </c>
      <c r="DP537">
        <v>1</v>
      </c>
      <c r="DQ537">
        <v>1</v>
      </c>
      <c r="DU537">
        <v>16987630</v>
      </c>
      <c r="DV537" t="s">
        <v>19</v>
      </c>
      <c r="DW537" t="s">
        <v>19</v>
      </c>
      <c r="DX537">
        <v>1</v>
      </c>
      <c r="DZ537" t="s">
        <v>3</v>
      </c>
      <c r="EA537" t="s">
        <v>3</v>
      </c>
      <c r="EB537" t="s">
        <v>3</v>
      </c>
      <c r="EC537" t="s">
        <v>3</v>
      </c>
      <c r="EE537">
        <v>1441815344</v>
      </c>
      <c r="EF537">
        <v>1</v>
      </c>
      <c r="EG537" t="s">
        <v>21</v>
      </c>
      <c r="EH537">
        <v>0</v>
      </c>
      <c r="EI537" t="s">
        <v>3</v>
      </c>
      <c r="EJ537">
        <v>4</v>
      </c>
      <c r="EK537">
        <v>0</v>
      </c>
      <c r="EL537" t="s">
        <v>22</v>
      </c>
      <c r="EM537" t="s">
        <v>23</v>
      </c>
      <c r="EO537" t="s">
        <v>3</v>
      </c>
      <c r="EQ537">
        <v>1024</v>
      </c>
      <c r="ER537">
        <v>37.049999999999997</v>
      </c>
      <c r="ES537">
        <v>0</v>
      </c>
      <c r="ET537">
        <v>0</v>
      </c>
      <c r="EU537">
        <v>0</v>
      </c>
      <c r="EV537">
        <v>37.049999999999997</v>
      </c>
      <c r="EW537">
        <v>0.06</v>
      </c>
      <c r="EX537">
        <v>0</v>
      </c>
      <c r="EY537">
        <v>0</v>
      </c>
      <c r="FQ537">
        <v>0</v>
      </c>
      <c r="FR537">
        <f t="shared" si="468"/>
        <v>0</v>
      </c>
      <c r="FS537">
        <v>0</v>
      </c>
      <c r="FX537">
        <v>70</v>
      </c>
      <c r="FY537">
        <v>10</v>
      </c>
      <c r="GA537" t="s">
        <v>3</v>
      </c>
      <c r="GD537">
        <v>0</v>
      </c>
      <c r="GF537">
        <v>1408729540</v>
      </c>
      <c r="GG537">
        <v>2</v>
      </c>
      <c r="GH537">
        <v>1</v>
      </c>
      <c r="GI537">
        <v>-2</v>
      </c>
      <c r="GJ537">
        <v>0</v>
      </c>
      <c r="GK537">
        <f>ROUND(R537*(R12)/100,2)</f>
        <v>0</v>
      </c>
      <c r="GL537">
        <f t="shared" si="469"/>
        <v>0</v>
      </c>
      <c r="GM537">
        <f t="shared" si="470"/>
        <v>7869.42</v>
      </c>
      <c r="GN537">
        <f t="shared" si="471"/>
        <v>0</v>
      </c>
      <c r="GO537">
        <f t="shared" si="472"/>
        <v>0</v>
      </c>
      <c r="GP537">
        <f t="shared" si="473"/>
        <v>7869.42</v>
      </c>
      <c r="GR537">
        <v>0</v>
      </c>
      <c r="GS537">
        <v>3</v>
      </c>
      <c r="GT537">
        <v>0</v>
      </c>
      <c r="GU537" t="s">
        <v>3</v>
      </c>
      <c r="GV537">
        <f t="shared" si="474"/>
        <v>0</v>
      </c>
      <c r="GW537">
        <v>1</v>
      </c>
      <c r="GX537">
        <f t="shared" si="475"/>
        <v>0</v>
      </c>
      <c r="HA537">
        <v>0</v>
      </c>
      <c r="HB537">
        <v>0</v>
      </c>
      <c r="HC537">
        <f t="shared" si="476"/>
        <v>0</v>
      </c>
      <c r="HE537" t="s">
        <v>3</v>
      </c>
      <c r="HF537" t="s">
        <v>3</v>
      </c>
      <c r="HM537" t="s">
        <v>3</v>
      </c>
      <c r="HN537" t="s">
        <v>3</v>
      </c>
      <c r="HO537" t="s">
        <v>3</v>
      </c>
      <c r="HP537" t="s">
        <v>3</v>
      </c>
      <c r="HQ537" t="s">
        <v>3</v>
      </c>
      <c r="IK537">
        <v>0</v>
      </c>
    </row>
    <row r="538" spans="1:245" x14ac:dyDescent="0.2">
      <c r="A538">
        <v>17</v>
      </c>
      <c r="B538">
        <v>1</v>
      </c>
      <c r="C538">
        <f>ROW(SmtRes!A476)</f>
        <v>476</v>
      </c>
      <c r="D538">
        <f>ROW(EtalonRes!A721)</f>
        <v>721</v>
      </c>
      <c r="E538" t="s">
        <v>3</v>
      </c>
      <c r="F538" t="s">
        <v>481</v>
      </c>
      <c r="G538" t="s">
        <v>854</v>
      </c>
      <c r="H538" t="s">
        <v>19</v>
      </c>
      <c r="I538">
        <v>1</v>
      </c>
      <c r="J538">
        <v>0</v>
      </c>
      <c r="K538">
        <v>1</v>
      </c>
      <c r="O538">
        <f t="shared" si="444"/>
        <v>475.56</v>
      </c>
      <c r="P538">
        <f t="shared" si="445"/>
        <v>6.28</v>
      </c>
      <c r="Q538">
        <f t="shared" si="446"/>
        <v>0</v>
      </c>
      <c r="R538">
        <f t="shared" si="447"/>
        <v>0</v>
      </c>
      <c r="S538">
        <f t="shared" si="448"/>
        <v>469.28</v>
      </c>
      <c r="T538">
        <f t="shared" si="449"/>
        <v>0</v>
      </c>
      <c r="U538">
        <f t="shared" si="450"/>
        <v>0.76</v>
      </c>
      <c r="V538">
        <f t="shared" si="451"/>
        <v>0</v>
      </c>
      <c r="W538">
        <f t="shared" si="452"/>
        <v>0</v>
      </c>
      <c r="X538">
        <f t="shared" si="453"/>
        <v>328.5</v>
      </c>
      <c r="Y538">
        <f t="shared" si="454"/>
        <v>46.93</v>
      </c>
      <c r="AA538">
        <v>-1</v>
      </c>
      <c r="AB538">
        <f t="shared" si="455"/>
        <v>475.56</v>
      </c>
      <c r="AC538">
        <f>ROUND(((ES538*4)),6)</f>
        <v>6.28</v>
      </c>
      <c r="AD538">
        <f>ROUND(((((ET538*4))-((EU538*4)))+AE538),6)</f>
        <v>0</v>
      </c>
      <c r="AE538">
        <f>ROUND(((EU538*4)),6)</f>
        <v>0</v>
      </c>
      <c r="AF538">
        <f>ROUND(((EV538*4)),6)</f>
        <v>469.28</v>
      </c>
      <c r="AG538">
        <f t="shared" si="456"/>
        <v>0</v>
      </c>
      <c r="AH538">
        <f>((EW538*4))</f>
        <v>0.76</v>
      </c>
      <c r="AI538">
        <f>((EX538*4))</f>
        <v>0</v>
      </c>
      <c r="AJ538">
        <f t="shared" si="457"/>
        <v>0</v>
      </c>
      <c r="AK538">
        <v>118.89</v>
      </c>
      <c r="AL538">
        <v>1.57</v>
      </c>
      <c r="AM538">
        <v>0</v>
      </c>
      <c r="AN538">
        <v>0</v>
      </c>
      <c r="AO538">
        <v>117.32</v>
      </c>
      <c r="AP538">
        <v>0</v>
      </c>
      <c r="AQ538">
        <v>0.19</v>
      </c>
      <c r="AR538">
        <v>0</v>
      </c>
      <c r="AS538">
        <v>0</v>
      </c>
      <c r="AT538">
        <v>70</v>
      </c>
      <c r="AU538">
        <v>10</v>
      </c>
      <c r="AV538">
        <v>1</v>
      </c>
      <c r="AW538">
        <v>1</v>
      </c>
      <c r="AZ538">
        <v>1</v>
      </c>
      <c r="BA538">
        <v>1</v>
      </c>
      <c r="BB538">
        <v>1</v>
      </c>
      <c r="BC538">
        <v>1</v>
      </c>
      <c r="BD538" t="s">
        <v>3</v>
      </c>
      <c r="BE538" t="s">
        <v>3</v>
      </c>
      <c r="BF538" t="s">
        <v>3</v>
      </c>
      <c r="BG538" t="s">
        <v>3</v>
      </c>
      <c r="BH538">
        <v>0</v>
      </c>
      <c r="BI538">
        <v>4</v>
      </c>
      <c r="BJ538" t="s">
        <v>482</v>
      </c>
      <c r="BM538">
        <v>0</v>
      </c>
      <c r="BN538">
        <v>0</v>
      </c>
      <c r="BO538" t="s">
        <v>3</v>
      </c>
      <c r="BP538">
        <v>0</v>
      </c>
      <c r="BQ538">
        <v>1</v>
      </c>
      <c r="BR538">
        <v>0</v>
      </c>
      <c r="BS538">
        <v>1</v>
      </c>
      <c r="BT538">
        <v>1</v>
      </c>
      <c r="BU538">
        <v>1</v>
      </c>
      <c r="BV538">
        <v>1</v>
      </c>
      <c r="BW538">
        <v>1</v>
      </c>
      <c r="BX538">
        <v>1</v>
      </c>
      <c r="BY538" t="s">
        <v>3</v>
      </c>
      <c r="BZ538">
        <v>70</v>
      </c>
      <c r="CA538">
        <v>10</v>
      </c>
      <c r="CB538" t="s">
        <v>3</v>
      </c>
      <c r="CE538">
        <v>0</v>
      </c>
      <c r="CF538">
        <v>0</v>
      </c>
      <c r="CG538">
        <v>0</v>
      </c>
      <c r="CM538">
        <v>0</v>
      </c>
      <c r="CN538" t="s">
        <v>3</v>
      </c>
      <c r="CO538">
        <v>0</v>
      </c>
      <c r="CP538">
        <f t="shared" si="458"/>
        <v>475.55999999999995</v>
      </c>
      <c r="CQ538">
        <f t="shared" si="459"/>
        <v>6.28</v>
      </c>
      <c r="CR538">
        <f>(((((ET538*4))*BB538-((EU538*4))*BS538)+AE538*BS538)*AV538)</f>
        <v>0</v>
      </c>
      <c r="CS538">
        <f t="shared" si="460"/>
        <v>0</v>
      </c>
      <c r="CT538">
        <f t="shared" si="461"/>
        <v>469.28</v>
      </c>
      <c r="CU538">
        <f t="shared" si="462"/>
        <v>0</v>
      </c>
      <c r="CV538">
        <f t="shared" si="463"/>
        <v>0.76</v>
      </c>
      <c r="CW538">
        <f t="shared" si="464"/>
        <v>0</v>
      </c>
      <c r="CX538">
        <f t="shared" si="465"/>
        <v>0</v>
      </c>
      <c r="CY538">
        <f t="shared" si="466"/>
        <v>328.49599999999998</v>
      </c>
      <c r="CZ538">
        <f t="shared" si="467"/>
        <v>46.92799999999999</v>
      </c>
      <c r="DC538" t="s">
        <v>3</v>
      </c>
      <c r="DD538" t="s">
        <v>66</v>
      </c>
      <c r="DE538" t="s">
        <v>66</v>
      </c>
      <c r="DF538" t="s">
        <v>66</v>
      </c>
      <c r="DG538" t="s">
        <v>66</v>
      </c>
      <c r="DH538" t="s">
        <v>3</v>
      </c>
      <c r="DI538" t="s">
        <v>66</v>
      </c>
      <c r="DJ538" t="s">
        <v>66</v>
      </c>
      <c r="DK538" t="s">
        <v>3</v>
      </c>
      <c r="DL538" t="s">
        <v>3</v>
      </c>
      <c r="DM538" t="s">
        <v>3</v>
      </c>
      <c r="DN538">
        <v>0</v>
      </c>
      <c r="DO538">
        <v>0</v>
      </c>
      <c r="DP538">
        <v>1</v>
      </c>
      <c r="DQ538">
        <v>1</v>
      </c>
      <c r="DU538">
        <v>16987630</v>
      </c>
      <c r="DV538" t="s">
        <v>19</v>
      </c>
      <c r="DW538" t="s">
        <v>19</v>
      </c>
      <c r="DX538">
        <v>1</v>
      </c>
      <c r="DZ538" t="s">
        <v>3</v>
      </c>
      <c r="EA538" t="s">
        <v>3</v>
      </c>
      <c r="EB538" t="s">
        <v>3</v>
      </c>
      <c r="EC538" t="s">
        <v>3</v>
      </c>
      <c r="EE538">
        <v>1441815344</v>
      </c>
      <c r="EF538">
        <v>1</v>
      </c>
      <c r="EG538" t="s">
        <v>21</v>
      </c>
      <c r="EH538">
        <v>0</v>
      </c>
      <c r="EI538" t="s">
        <v>3</v>
      </c>
      <c r="EJ538">
        <v>4</v>
      </c>
      <c r="EK538">
        <v>0</v>
      </c>
      <c r="EL538" t="s">
        <v>22</v>
      </c>
      <c r="EM538" t="s">
        <v>23</v>
      </c>
      <c r="EO538" t="s">
        <v>3</v>
      </c>
      <c r="EQ538">
        <v>1024</v>
      </c>
      <c r="ER538">
        <v>118.89</v>
      </c>
      <c r="ES538">
        <v>1.57</v>
      </c>
      <c r="ET538">
        <v>0</v>
      </c>
      <c r="EU538">
        <v>0</v>
      </c>
      <c r="EV538">
        <v>117.32</v>
      </c>
      <c r="EW538">
        <v>0.19</v>
      </c>
      <c r="EX538">
        <v>0</v>
      </c>
      <c r="EY538">
        <v>0</v>
      </c>
      <c r="FQ538">
        <v>0</v>
      </c>
      <c r="FR538">
        <f t="shared" si="468"/>
        <v>0</v>
      </c>
      <c r="FS538">
        <v>0</v>
      </c>
      <c r="FX538">
        <v>70</v>
      </c>
      <c r="FY538">
        <v>10</v>
      </c>
      <c r="GA538" t="s">
        <v>3</v>
      </c>
      <c r="GD538">
        <v>0</v>
      </c>
      <c r="GF538">
        <v>1796481129</v>
      </c>
      <c r="GG538">
        <v>2</v>
      </c>
      <c r="GH538">
        <v>1</v>
      </c>
      <c r="GI538">
        <v>-2</v>
      </c>
      <c r="GJ538">
        <v>0</v>
      </c>
      <c r="GK538">
        <f>ROUND(R538*(R12)/100,2)</f>
        <v>0</v>
      </c>
      <c r="GL538">
        <f t="shared" si="469"/>
        <v>0</v>
      </c>
      <c r="GM538">
        <f t="shared" si="470"/>
        <v>850.99</v>
      </c>
      <c r="GN538">
        <f t="shared" si="471"/>
        <v>0</v>
      </c>
      <c r="GO538">
        <f t="shared" si="472"/>
        <v>0</v>
      </c>
      <c r="GP538">
        <f t="shared" si="473"/>
        <v>850.99</v>
      </c>
      <c r="GR538">
        <v>0</v>
      </c>
      <c r="GS538">
        <v>3</v>
      </c>
      <c r="GT538">
        <v>0</v>
      </c>
      <c r="GU538" t="s">
        <v>3</v>
      </c>
      <c r="GV538">
        <f t="shared" si="474"/>
        <v>0</v>
      </c>
      <c r="GW538">
        <v>1</v>
      </c>
      <c r="GX538">
        <f t="shared" si="475"/>
        <v>0</v>
      </c>
      <c r="HA538">
        <v>0</v>
      </c>
      <c r="HB538">
        <v>0</v>
      </c>
      <c r="HC538">
        <f t="shared" si="476"/>
        <v>0</v>
      </c>
      <c r="HE538" t="s">
        <v>3</v>
      </c>
      <c r="HF538" t="s">
        <v>3</v>
      </c>
      <c r="HM538" t="s">
        <v>3</v>
      </c>
      <c r="HN538" t="s">
        <v>3</v>
      </c>
      <c r="HO538" t="s">
        <v>3</v>
      </c>
      <c r="HP538" t="s">
        <v>3</v>
      </c>
      <c r="HQ538" t="s">
        <v>3</v>
      </c>
      <c r="IK538">
        <v>0</v>
      </c>
    </row>
    <row r="539" spans="1:245" x14ac:dyDescent="0.2">
      <c r="A539">
        <v>17</v>
      </c>
      <c r="B539">
        <v>1</v>
      </c>
      <c r="D539">
        <f>ROW(EtalonRes!A724)</f>
        <v>724</v>
      </c>
      <c r="E539" t="s">
        <v>513</v>
      </c>
      <c r="F539" t="s">
        <v>514</v>
      </c>
      <c r="G539" t="s">
        <v>515</v>
      </c>
      <c r="H539" t="s">
        <v>19</v>
      </c>
      <c r="I539">
        <f>ROUND(31+12+12+7+6+5+6+5+13+8+6+4+7+10+11+14+11+10+24+3+4+15,9)</f>
        <v>224</v>
      </c>
      <c r="J539">
        <v>0</v>
      </c>
      <c r="K539">
        <f>ROUND(31+12+12+7+6+5+6+5+13+8+6+4+7+10+11+14+11+10+24+3+4+15,9)</f>
        <v>224</v>
      </c>
      <c r="O539">
        <f t="shared" si="444"/>
        <v>48704.32</v>
      </c>
      <c r="P539">
        <f t="shared" si="445"/>
        <v>1014.72</v>
      </c>
      <c r="Q539">
        <f t="shared" si="446"/>
        <v>0</v>
      </c>
      <c r="R539">
        <f t="shared" si="447"/>
        <v>0</v>
      </c>
      <c r="S539">
        <f t="shared" si="448"/>
        <v>47689.599999999999</v>
      </c>
      <c r="T539">
        <f t="shared" si="449"/>
        <v>0</v>
      </c>
      <c r="U539">
        <f t="shared" si="450"/>
        <v>67.2</v>
      </c>
      <c r="V539">
        <f t="shared" si="451"/>
        <v>0</v>
      </c>
      <c r="W539">
        <f t="shared" si="452"/>
        <v>0</v>
      </c>
      <c r="X539">
        <f t="shared" si="453"/>
        <v>33382.720000000001</v>
      </c>
      <c r="Y539">
        <f t="shared" si="454"/>
        <v>4768.96</v>
      </c>
      <c r="AA539">
        <v>1473070128</v>
      </c>
      <c r="AB539">
        <f t="shared" si="455"/>
        <v>217.43</v>
      </c>
      <c r="AC539">
        <f>ROUND((ES539),6)</f>
        <v>4.53</v>
      </c>
      <c r="AD539">
        <f>ROUND((((ET539)-(EU539))+AE539),6)</f>
        <v>0</v>
      </c>
      <c r="AE539">
        <f>ROUND((EU539),6)</f>
        <v>0</v>
      </c>
      <c r="AF539">
        <f>ROUND((EV539),6)</f>
        <v>212.9</v>
      </c>
      <c r="AG539">
        <f t="shared" si="456"/>
        <v>0</v>
      </c>
      <c r="AH539">
        <f>(EW539)</f>
        <v>0.3</v>
      </c>
      <c r="AI539">
        <f>(EX539)</f>
        <v>0</v>
      </c>
      <c r="AJ539">
        <f t="shared" si="457"/>
        <v>0</v>
      </c>
      <c r="AK539">
        <v>217.43</v>
      </c>
      <c r="AL539">
        <v>4.53</v>
      </c>
      <c r="AM539">
        <v>0</v>
      </c>
      <c r="AN539">
        <v>0</v>
      </c>
      <c r="AO539">
        <v>212.9</v>
      </c>
      <c r="AP539">
        <v>0</v>
      </c>
      <c r="AQ539">
        <v>0.3</v>
      </c>
      <c r="AR539">
        <v>0</v>
      </c>
      <c r="AS539">
        <v>0</v>
      </c>
      <c r="AT539">
        <v>70</v>
      </c>
      <c r="AU539">
        <v>10</v>
      </c>
      <c r="AV539">
        <v>1</v>
      </c>
      <c r="AW539">
        <v>1</v>
      </c>
      <c r="AZ539">
        <v>1</v>
      </c>
      <c r="BA539">
        <v>1</v>
      </c>
      <c r="BB539">
        <v>1</v>
      </c>
      <c r="BC539">
        <v>1</v>
      </c>
      <c r="BD539" t="s">
        <v>3</v>
      </c>
      <c r="BE539" t="s">
        <v>3</v>
      </c>
      <c r="BF539" t="s">
        <v>3</v>
      </c>
      <c r="BG539" t="s">
        <v>3</v>
      </c>
      <c r="BH539">
        <v>0</v>
      </c>
      <c r="BI539">
        <v>4</v>
      </c>
      <c r="BJ539" t="s">
        <v>516</v>
      </c>
      <c r="BM539">
        <v>0</v>
      </c>
      <c r="BN539">
        <v>0</v>
      </c>
      <c r="BO539" t="s">
        <v>3</v>
      </c>
      <c r="BP539">
        <v>0</v>
      </c>
      <c r="BQ539">
        <v>1</v>
      </c>
      <c r="BR539">
        <v>0</v>
      </c>
      <c r="BS539">
        <v>1</v>
      </c>
      <c r="BT539">
        <v>1</v>
      </c>
      <c r="BU539">
        <v>1</v>
      </c>
      <c r="BV539">
        <v>1</v>
      </c>
      <c r="BW539">
        <v>1</v>
      </c>
      <c r="BX539">
        <v>1</v>
      </c>
      <c r="BY539" t="s">
        <v>3</v>
      </c>
      <c r="BZ539">
        <v>70</v>
      </c>
      <c r="CA539">
        <v>10</v>
      </c>
      <c r="CB539" t="s">
        <v>3</v>
      </c>
      <c r="CE539">
        <v>0</v>
      </c>
      <c r="CF539">
        <v>0</v>
      </c>
      <c r="CG539">
        <v>0</v>
      </c>
      <c r="CM539">
        <v>0</v>
      </c>
      <c r="CN539" t="s">
        <v>3</v>
      </c>
      <c r="CO539">
        <v>0</v>
      </c>
      <c r="CP539">
        <f t="shared" si="458"/>
        <v>48704.32</v>
      </c>
      <c r="CQ539">
        <f t="shared" si="459"/>
        <v>4.53</v>
      </c>
      <c r="CR539">
        <f>((((ET539)*BB539-(EU539)*BS539)+AE539*BS539)*AV539)</f>
        <v>0</v>
      </c>
      <c r="CS539">
        <f t="shared" si="460"/>
        <v>0</v>
      </c>
      <c r="CT539">
        <f t="shared" si="461"/>
        <v>212.9</v>
      </c>
      <c r="CU539">
        <f t="shared" si="462"/>
        <v>0</v>
      </c>
      <c r="CV539">
        <f t="shared" si="463"/>
        <v>0.3</v>
      </c>
      <c r="CW539">
        <f t="shared" si="464"/>
        <v>0</v>
      </c>
      <c r="CX539">
        <f t="shared" si="465"/>
        <v>0</v>
      </c>
      <c r="CY539">
        <f t="shared" si="466"/>
        <v>33382.720000000001</v>
      </c>
      <c r="CZ539">
        <f t="shared" si="467"/>
        <v>4768.96</v>
      </c>
      <c r="DC539" t="s">
        <v>3</v>
      </c>
      <c r="DD539" t="s">
        <v>3</v>
      </c>
      <c r="DE539" t="s">
        <v>3</v>
      </c>
      <c r="DF539" t="s">
        <v>3</v>
      </c>
      <c r="DG539" t="s">
        <v>3</v>
      </c>
      <c r="DH539" t="s">
        <v>3</v>
      </c>
      <c r="DI539" t="s">
        <v>3</v>
      </c>
      <c r="DJ539" t="s">
        <v>3</v>
      </c>
      <c r="DK539" t="s">
        <v>3</v>
      </c>
      <c r="DL539" t="s">
        <v>3</v>
      </c>
      <c r="DM539" t="s">
        <v>3</v>
      </c>
      <c r="DN539">
        <v>0</v>
      </c>
      <c r="DO539">
        <v>0</v>
      </c>
      <c r="DP539">
        <v>1</v>
      </c>
      <c r="DQ539">
        <v>1</v>
      </c>
      <c r="DU539">
        <v>16987630</v>
      </c>
      <c r="DV539" t="s">
        <v>19</v>
      </c>
      <c r="DW539" t="s">
        <v>19</v>
      </c>
      <c r="DX539">
        <v>1</v>
      </c>
      <c r="DZ539" t="s">
        <v>3</v>
      </c>
      <c r="EA539" t="s">
        <v>3</v>
      </c>
      <c r="EB539" t="s">
        <v>3</v>
      </c>
      <c r="EC539" t="s">
        <v>3</v>
      </c>
      <c r="EE539">
        <v>1441815344</v>
      </c>
      <c r="EF539">
        <v>1</v>
      </c>
      <c r="EG539" t="s">
        <v>21</v>
      </c>
      <c r="EH539">
        <v>0</v>
      </c>
      <c r="EI539" t="s">
        <v>3</v>
      </c>
      <c r="EJ539">
        <v>4</v>
      </c>
      <c r="EK539">
        <v>0</v>
      </c>
      <c r="EL539" t="s">
        <v>22</v>
      </c>
      <c r="EM539" t="s">
        <v>23</v>
      </c>
      <c r="EO539" t="s">
        <v>3</v>
      </c>
      <c r="EQ539">
        <v>0</v>
      </c>
      <c r="ER539">
        <v>217.43</v>
      </c>
      <c r="ES539">
        <v>4.53</v>
      </c>
      <c r="ET539">
        <v>0</v>
      </c>
      <c r="EU539">
        <v>0</v>
      </c>
      <c r="EV539">
        <v>212.9</v>
      </c>
      <c r="EW539">
        <v>0.3</v>
      </c>
      <c r="EX539">
        <v>0</v>
      </c>
      <c r="EY539">
        <v>0</v>
      </c>
      <c r="FQ539">
        <v>0</v>
      </c>
      <c r="FR539">
        <f t="shared" si="468"/>
        <v>0</v>
      </c>
      <c r="FS539">
        <v>0</v>
      </c>
      <c r="FX539">
        <v>70</v>
      </c>
      <c r="FY539">
        <v>10</v>
      </c>
      <c r="GA539" t="s">
        <v>3</v>
      </c>
      <c r="GD539">
        <v>0</v>
      </c>
      <c r="GF539">
        <v>1338640914</v>
      </c>
      <c r="GG539">
        <v>2</v>
      </c>
      <c r="GH539">
        <v>1</v>
      </c>
      <c r="GI539">
        <v>-2</v>
      </c>
      <c r="GJ539">
        <v>0</v>
      </c>
      <c r="GK539">
        <f>ROUND(R539*(R12)/100,2)</f>
        <v>0</v>
      </c>
      <c r="GL539">
        <f t="shared" si="469"/>
        <v>0</v>
      </c>
      <c r="GM539">
        <f t="shared" si="470"/>
        <v>86856</v>
      </c>
      <c r="GN539">
        <f t="shared" si="471"/>
        <v>0</v>
      </c>
      <c r="GO539">
        <f t="shared" si="472"/>
        <v>0</v>
      </c>
      <c r="GP539">
        <f t="shared" si="473"/>
        <v>86856</v>
      </c>
      <c r="GR539">
        <v>0</v>
      </c>
      <c r="GS539">
        <v>3</v>
      </c>
      <c r="GT539">
        <v>0</v>
      </c>
      <c r="GU539" t="s">
        <v>3</v>
      </c>
      <c r="GV539">
        <f t="shared" si="474"/>
        <v>0</v>
      </c>
      <c r="GW539">
        <v>1</v>
      </c>
      <c r="GX539">
        <f t="shared" si="475"/>
        <v>0</v>
      </c>
      <c r="HA539">
        <v>0</v>
      </c>
      <c r="HB539">
        <v>0</v>
      </c>
      <c r="HC539">
        <f t="shared" si="476"/>
        <v>0</v>
      </c>
      <c r="HE539" t="s">
        <v>3</v>
      </c>
      <c r="HF539" t="s">
        <v>3</v>
      </c>
      <c r="HM539" t="s">
        <v>3</v>
      </c>
      <c r="HN539" t="s">
        <v>3</v>
      </c>
      <c r="HO539" t="s">
        <v>3</v>
      </c>
      <c r="HP539" t="s">
        <v>3</v>
      </c>
      <c r="HQ539" t="s">
        <v>3</v>
      </c>
      <c r="IK539">
        <v>0</v>
      </c>
    </row>
    <row r="540" spans="1:245" x14ac:dyDescent="0.2">
      <c r="A540">
        <v>17</v>
      </c>
      <c r="B540">
        <v>1</v>
      </c>
      <c r="C540">
        <f>ROW(SmtRes!A478)</f>
        <v>478</v>
      </c>
      <c r="D540">
        <f>ROW(EtalonRes!A726)</f>
        <v>726</v>
      </c>
      <c r="E540" t="s">
        <v>517</v>
      </c>
      <c r="F540" t="s">
        <v>518</v>
      </c>
      <c r="G540" t="s">
        <v>519</v>
      </c>
      <c r="H540" t="s">
        <v>19</v>
      </c>
      <c r="I540">
        <f>ROUND(3+77,9)</f>
        <v>80</v>
      </c>
      <c r="J540">
        <v>0</v>
      </c>
      <c r="K540">
        <f>ROUND(3+77,9)</f>
        <v>80</v>
      </c>
      <c r="O540">
        <f t="shared" si="444"/>
        <v>7609.44</v>
      </c>
      <c r="P540">
        <f t="shared" si="445"/>
        <v>125.6</v>
      </c>
      <c r="Q540">
        <f t="shared" si="446"/>
        <v>0</v>
      </c>
      <c r="R540">
        <f t="shared" si="447"/>
        <v>0</v>
      </c>
      <c r="S540">
        <f t="shared" si="448"/>
        <v>7483.84</v>
      </c>
      <c r="T540">
        <f t="shared" si="449"/>
        <v>0</v>
      </c>
      <c r="U540">
        <f t="shared" si="450"/>
        <v>13.312000000000001</v>
      </c>
      <c r="V540">
        <f t="shared" si="451"/>
        <v>0</v>
      </c>
      <c r="W540">
        <f t="shared" si="452"/>
        <v>0</v>
      </c>
      <c r="X540">
        <f t="shared" si="453"/>
        <v>5238.6899999999996</v>
      </c>
      <c r="Y540">
        <f t="shared" si="454"/>
        <v>748.38</v>
      </c>
      <c r="AA540">
        <v>1473070128</v>
      </c>
      <c r="AB540">
        <f t="shared" si="455"/>
        <v>95.117999999999995</v>
      </c>
      <c r="AC540">
        <f>ROUND((ES540),6)</f>
        <v>1.57</v>
      </c>
      <c r="AD540">
        <f>ROUND((((ET540)-(EU540))+AE540),6)</f>
        <v>0</v>
      </c>
      <c r="AE540">
        <f>ROUND((EU540),6)</f>
        <v>0</v>
      </c>
      <c r="AF540">
        <f>ROUND(((EV540*1.04)),6)</f>
        <v>93.548000000000002</v>
      </c>
      <c r="AG540">
        <f t="shared" si="456"/>
        <v>0</v>
      </c>
      <c r="AH540">
        <f>((EW540*1.04))</f>
        <v>0.16640000000000002</v>
      </c>
      <c r="AI540">
        <f>(EX540)</f>
        <v>0</v>
      </c>
      <c r="AJ540">
        <f t="shared" si="457"/>
        <v>0</v>
      </c>
      <c r="AK540">
        <v>91.52</v>
      </c>
      <c r="AL540">
        <v>1.57</v>
      </c>
      <c r="AM540">
        <v>0</v>
      </c>
      <c r="AN540">
        <v>0</v>
      </c>
      <c r="AO540">
        <v>89.95</v>
      </c>
      <c r="AP540">
        <v>0</v>
      </c>
      <c r="AQ540">
        <v>0.16</v>
      </c>
      <c r="AR540">
        <v>0</v>
      </c>
      <c r="AS540">
        <v>0</v>
      </c>
      <c r="AT540">
        <v>70</v>
      </c>
      <c r="AU540">
        <v>10</v>
      </c>
      <c r="AV540">
        <v>1</v>
      </c>
      <c r="AW540">
        <v>1</v>
      </c>
      <c r="AZ540">
        <v>1</v>
      </c>
      <c r="BA540">
        <v>1</v>
      </c>
      <c r="BB540">
        <v>1</v>
      </c>
      <c r="BC540">
        <v>1</v>
      </c>
      <c r="BD540" t="s">
        <v>3</v>
      </c>
      <c r="BE540" t="s">
        <v>3</v>
      </c>
      <c r="BF540" t="s">
        <v>3</v>
      </c>
      <c r="BG540" t="s">
        <v>3</v>
      </c>
      <c r="BH540">
        <v>0</v>
      </c>
      <c r="BI540">
        <v>4</v>
      </c>
      <c r="BJ540" t="s">
        <v>520</v>
      </c>
      <c r="BM540">
        <v>0</v>
      </c>
      <c r="BN540">
        <v>0</v>
      </c>
      <c r="BO540" t="s">
        <v>3</v>
      </c>
      <c r="BP540">
        <v>0</v>
      </c>
      <c r="BQ540">
        <v>1</v>
      </c>
      <c r="BR540">
        <v>0</v>
      </c>
      <c r="BS540">
        <v>1</v>
      </c>
      <c r="BT540">
        <v>1</v>
      </c>
      <c r="BU540">
        <v>1</v>
      </c>
      <c r="BV540">
        <v>1</v>
      </c>
      <c r="BW540">
        <v>1</v>
      </c>
      <c r="BX540">
        <v>1</v>
      </c>
      <c r="BY540" t="s">
        <v>3</v>
      </c>
      <c r="BZ540">
        <v>70</v>
      </c>
      <c r="CA540">
        <v>10</v>
      </c>
      <c r="CB540" t="s">
        <v>3</v>
      </c>
      <c r="CE540">
        <v>0</v>
      </c>
      <c r="CF540">
        <v>0</v>
      </c>
      <c r="CG540">
        <v>0</v>
      </c>
      <c r="CM540">
        <v>0</v>
      </c>
      <c r="CN540" t="s">
        <v>521</v>
      </c>
      <c r="CO540">
        <v>0</v>
      </c>
      <c r="CP540">
        <f t="shared" si="458"/>
        <v>7609.4400000000005</v>
      </c>
      <c r="CQ540">
        <f t="shared" si="459"/>
        <v>1.57</v>
      </c>
      <c r="CR540">
        <f>((((ET540)*BB540-(EU540)*BS540)+AE540*BS540)*AV540)</f>
        <v>0</v>
      </c>
      <c r="CS540">
        <f t="shared" si="460"/>
        <v>0</v>
      </c>
      <c r="CT540">
        <f t="shared" si="461"/>
        <v>93.548000000000002</v>
      </c>
      <c r="CU540">
        <f t="shared" si="462"/>
        <v>0</v>
      </c>
      <c r="CV540">
        <f t="shared" si="463"/>
        <v>0.16640000000000002</v>
      </c>
      <c r="CW540">
        <f t="shared" si="464"/>
        <v>0</v>
      </c>
      <c r="CX540">
        <f t="shared" si="465"/>
        <v>0</v>
      </c>
      <c r="CY540">
        <f t="shared" si="466"/>
        <v>5238.6880000000001</v>
      </c>
      <c r="CZ540">
        <f t="shared" si="467"/>
        <v>748.3839999999999</v>
      </c>
      <c r="DB540">
        <v>1</v>
      </c>
      <c r="DC540" t="s">
        <v>3</v>
      </c>
      <c r="DD540" t="s">
        <v>3</v>
      </c>
      <c r="DE540" t="s">
        <v>3</v>
      </c>
      <c r="DF540" t="s">
        <v>3</v>
      </c>
      <c r="DG540" t="s">
        <v>522</v>
      </c>
      <c r="DH540" t="s">
        <v>3</v>
      </c>
      <c r="DI540" t="s">
        <v>522</v>
      </c>
      <c r="DJ540" t="s">
        <v>3</v>
      </c>
      <c r="DK540" t="s">
        <v>3</v>
      </c>
      <c r="DL540" t="s">
        <v>3</v>
      </c>
      <c r="DM540" t="s">
        <v>3</v>
      </c>
      <c r="DN540">
        <v>0</v>
      </c>
      <c r="DO540">
        <v>0</v>
      </c>
      <c r="DP540">
        <v>1</v>
      </c>
      <c r="DQ540">
        <v>1</v>
      </c>
      <c r="DU540">
        <v>16987630</v>
      </c>
      <c r="DV540" t="s">
        <v>19</v>
      </c>
      <c r="DW540" t="s">
        <v>19</v>
      </c>
      <c r="DX540">
        <v>1</v>
      </c>
      <c r="DZ540" t="s">
        <v>3</v>
      </c>
      <c r="EA540" t="s">
        <v>3</v>
      </c>
      <c r="EB540" t="s">
        <v>3</v>
      </c>
      <c r="EC540" t="s">
        <v>3</v>
      </c>
      <c r="EE540">
        <v>1441815344</v>
      </c>
      <c r="EF540">
        <v>1</v>
      </c>
      <c r="EG540" t="s">
        <v>21</v>
      </c>
      <c r="EH540">
        <v>0</v>
      </c>
      <c r="EI540" t="s">
        <v>3</v>
      </c>
      <c r="EJ540">
        <v>4</v>
      </c>
      <c r="EK540">
        <v>0</v>
      </c>
      <c r="EL540" t="s">
        <v>22</v>
      </c>
      <c r="EM540" t="s">
        <v>23</v>
      </c>
      <c r="EO540" t="s">
        <v>523</v>
      </c>
      <c r="EQ540">
        <v>768</v>
      </c>
      <c r="ER540">
        <v>91.52</v>
      </c>
      <c r="ES540">
        <v>1.57</v>
      </c>
      <c r="ET540">
        <v>0</v>
      </c>
      <c r="EU540">
        <v>0</v>
      </c>
      <c r="EV540">
        <v>89.95</v>
      </c>
      <c r="EW540">
        <v>0.16</v>
      </c>
      <c r="EX540">
        <v>0</v>
      </c>
      <c r="EY540">
        <v>0</v>
      </c>
      <c r="FQ540">
        <v>0</v>
      </c>
      <c r="FR540">
        <f t="shared" si="468"/>
        <v>0</v>
      </c>
      <c r="FS540">
        <v>0</v>
      </c>
      <c r="FX540">
        <v>70</v>
      </c>
      <c r="FY540">
        <v>10</v>
      </c>
      <c r="GA540" t="s">
        <v>3</v>
      </c>
      <c r="GD540">
        <v>0</v>
      </c>
      <c r="GF540">
        <v>-1108666115</v>
      </c>
      <c r="GG540">
        <v>2</v>
      </c>
      <c r="GH540">
        <v>1</v>
      </c>
      <c r="GI540">
        <v>-2</v>
      </c>
      <c r="GJ540">
        <v>0</v>
      </c>
      <c r="GK540">
        <f>ROUND(R540*(R12)/100,2)</f>
        <v>0</v>
      </c>
      <c r="GL540">
        <f t="shared" si="469"/>
        <v>0</v>
      </c>
      <c r="GM540">
        <f t="shared" si="470"/>
        <v>13596.51</v>
      </c>
      <c r="GN540">
        <f t="shared" si="471"/>
        <v>0</v>
      </c>
      <c r="GO540">
        <f t="shared" si="472"/>
        <v>0</v>
      </c>
      <c r="GP540">
        <f t="shared" si="473"/>
        <v>13596.51</v>
      </c>
      <c r="GR540">
        <v>0</v>
      </c>
      <c r="GS540">
        <v>3</v>
      </c>
      <c r="GT540">
        <v>0</v>
      </c>
      <c r="GU540" t="s">
        <v>3</v>
      </c>
      <c r="GV540">
        <f t="shared" si="474"/>
        <v>0</v>
      </c>
      <c r="GW540">
        <v>1</v>
      </c>
      <c r="GX540">
        <f t="shared" si="475"/>
        <v>0</v>
      </c>
      <c r="HA540">
        <v>0</v>
      </c>
      <c r="HB540">
        <v>0</v>
      </c>
      <c r="HC540">
        <f t="shared" si="476"/>
        <v>0</v>
      </c>
      <c r="HE540" t="s">
        <v>3</v>
      </c>
      <c r="HF540" t="s">
        <v>3</v>
      </c>
      <c r="HM540" t="s">
        <v>3</v>
      </c>
      <c r="HN540" t="s">
        <v>3</v>
      </c>
      <c r="HO540" t="s">
        <v>3</v>
      </c>
      <c r="HP540" t="s">
        <v>3</v>
      </c>
      <c r="HQ540" t="s">
        <v>3</v>
      </c>
      <c r="IK540">
        <v>0</v>
      </c>
    </row>
    <row r="541" spans="1:245" x14ac:dyDescent="0.2">
      <c r="A541">
        <v>17</v>
      </c>
      <c r="B541">
        <v>1</v>
      </c>
      <c r="C541">
        <f>ROW(SmtRes!A480)</f>
        <v>480</v>
      </c>
      <c r="D541">
        <f>ROW(EtalonRes!A728)</f>
        <v>728</v>
      </c>
      <c r="E541" t="s">
        <v>524</v>
      </c>
      <c r="F541" t="s">
        <v>525</v>
      </c>
      <c r="G541" t="s">
        <v>526</v>
      </c>
      <c r="H541" t="s">
        <v>19</v>
      </c>
      <c r="I541">
        <f>ROUND(2+7,9)</f>
        <v>9</v>
      </c>
      <c r="J541">
        <v>0</v>
      </c>
      <c r="K541">
        <f>ROUND(2+7,9)</f>
        <v>9</v>
      </c>
      <c r="O541">
        <f t="shared" si="444"/>
        <v>961.27</v>
      </c>
      <c r="P541">
        <f t="shared" si="445"/>
        <v>14.13</v>
      </c>
      <c r="Q541">
        <f t="shared" si="446"/>
        <v>0</v>
      </c>
      <c r="R541">
        <f t="shared" si="447"/>
        <v>0</v>
      </c>
      <c r="S541">
        <f t="shared" si="448"/>
        <v>947.14</v>
      </c>
      <c r="T541">
        <f t="shared" si="449"/>
        <v>0</v>
      </c>
      <c r="U541">
        <f t="shared" si="450"/>
        <v>1.6848000000000001</v>
      </c>
      <c r="V541">
        <f t="shared" si="451"/>
        <v>0</v>
      </c>
      <c r="W541">
        <f t="shared" si="452"/>
        <v>0</v>
      </c>
      <c r="X541">
        <f t="shared" si="453"/>
        <v>663</v>
      </c>
      <c r="Y541">
        <f t="shared" si="454"/>
        <v>94.71</v>
      </c>
      <c r="AA541">
        <v>1473070128</v>
      </c>
      <c r="AB541">
        <f t="shared" si="455"/>
        <v>106.80759999999999</v>
      </c>
      <c r="AC541">
        <f>ROUND((ES541),6)</f>
        <v>1.57</v>
      </c>
      <c r="AD541">
        <f>ROUND((((ET541)-(EU541))+AE541),6)</f>
        <v>0</v>
      </c>
      <c r="AE541">
        <f>ROUND((EU541),6)</f>
        <v>0</v>
      </c>
      <c r="AF541">
        <f>ROUND(((EV541*1.04)),6)</f>
        <v>105.2376</v>
      </c>
      <c r="AG541">
        <f t="shared" si="456"/>
        <v>0</v>
      </c>
      <c r="AH541">
        <f>((EW541*1.04))</f>
        <v>0.18720000000000001</v>
      </c>
      <c r="AI541">
        <f>(EX541)</f>
        <v>0</v>
      </c>
      <c r="AJ541">
        <f t="shared" si="457"/>
        <v>0</v>
      </c>
      <c r="AK541">
        <v>102.76</v>
      </c>
      <c r="AL541">
        <v>1.57</v>
      </c>
      <c r="AM541">
        <v>0</v>
      </c>
      <c r="AN541">
        <v>0</v>
      </c>
      <c r="AO541">
        <v>101.19</v>
      </c>
      <c r="AP541">
        <v>0</v>
      </c>
      <c r="AQ541">
        <v>0.18</v>
      </c>
      <c r="AR541">
        <v>0</v>
      </c>
      <c r="AS541">
        <v>0</v>
      </c>
      <c r="AT541">
        <v>70</v>
      </c>
      <c r="AU541">
        <v>10</v>
      </c>
      <c r="AV541">
        <v>1</v>
      </c>
      <c r="AW541">
        <v>1</v>
      </c>
      <c r="AZ541">
        <v>1</v>
      </c>
      <c r="BA541">
        <v>1</v>
      </c>
      <c r="BB541">
        <v>1</v>
      </c>
      <c r="BC541">
        <v>1</v>
      </c>
      <c r="BD541" t="s">
        <v>3</v>
      </c>
      <c r="BE541" t="s">
        <v>3</v>
      </c>
      <c r="BF541" t="s">
        <v>3</v>
      </c>
      <c r="BG541" t="s">
        <v>3</v>
      </c>
      <c r="BH541">
        <v>0</v>
      </c>
      <c r="BI541">
        <v>4</v>
      </c>
      <c r="BJ541" t="s">
        <v>527</v>
      </c>
      <c r="BM541">
        <v>0</v>
      </c>
      <c r="BN541">
        <v>0</v>
      </c>
      <c r="BO541" t="s">
        <v>3</v>
      </c>
      <c r="BP541">
        <v>0</v>
      </c>
      <c r="BQ541">
        <v>1</v>
      </c>
      <c r="BR541">
        <v>0</v>
      </c>
      <c r="BS541">
        <v>1</v>
      </c>
      <c r="BT541">
        <v>1</v>
      </c>
      <c r="BU541">
        <v>1</v>
      </c>
      <c r="BV541">
        <v>1</v>
      </c>
      <c r="BW541">
        <v>1</v>
      </c>
      <c r="BX541">
        <v>1</v>
      </c>
      <c r="BY541" t="s">
        <v>3</v>
      </c>
      <c r="BZ541">
        <v>70</v>
      </c>
      <c r="CA541">
        <v>10</v>
      </c>
      <c r="CB541" t="s">
        <v>3</v>
      </c>
      <c r="CE541">
        <v>0</v>
      </c>
      <c r="CF541">
        <v>0</v>
      </c>
      <c r="CG541">
        <v>0</v>
      </c>
      <c r="CM541">
        <v>0</v>
      </c>
      <c r="CN541" t="s">
        <v>521</v>
      </c>
      <c r="CO541">
        <v>0</v>
      </c>
      <c r="CP541">
        <f t="shared" si="458"/>
        <v>961.27</v>
      </c>
      <c r="CQ541">
        <f t="shared" si="459"/>
        <v>1.57</v>
      </c>
      <c r="CR541">
        <f>((((ET541)*BB541-(EU541)*BS541)+AE541*BS541)*AV541)</f>
        <v>0</v>
      </c>
      <c r="CS541">
        <f t="shared" si="460"/>
        <v>0</v>
      </c>
      <c r="CT541">
        <f t="shared" si="461"/>
        <v>105.2376</v>
      </c>
      <c r="CU541">
        <f t="shared" si="462"/>
        <v>0</v>
      </c>
      <c r="CV541">
        <f t="shared" si="463"/>
        <v>0.18720000000000001</v>
      </c>
      <c r="CW541">
        <f t="shared" si="464"/>
        <v>0</v>
      </c>
      <c r="CX541">
        <f t="shared" si="465"/>
        <v>0</v>
      </c>
      <c r="CY541">
        <f t="shared" si="466"/>
        <v>662.99800000000005</v>
      </c>
      <c r="CZ541">
        <f t="shared" si="467"/>
        <v>94.713999999999999</v>
      </c>
      <c r="DB541">
        <v>2</v>
      </c>
      <c r="DC541" t="s">
        <v>3</v>
      </c>
      <c r="DD541" t="s">
        <v>3</v>
      </c>
      <c r="DE541" t="s">
        <v>3</v>
      </c>
      <c r="DF541" t="s">
        <v>3</v>
      </c>
      <c r="DG541" t="s">
        <v>522</v>
      </c>
      <c r="DH541" t="s">
        <v>3</v>
      </c>
      <c r="DI541" t="s">
        <v>522</v>
      </c>
      <c r="DJ541" t="s">
        <v>3</v>
      </c>
      <c r="DK541" t="s">
        <v>3</v>
      </c>
      <c r="DL541" t="s">
        <v>3</v>
      </c>
      <c r="DM541" t="s">
        <v>3</v>
      </c>
      <c r="DN541">
        <v>0</v>
      </c>
      <c r="DO541">
        <v>0</v>
      </c>
      <c r="DP541">
        <v>1</v>
      </c>
      <c r="DQ541">
        <v>1</v>
      </c>
      <c r="DU541">
        <v>16987630</v>
      </c>
      <c r="DV541" t="s">
        <v>19</v>
      </c>
      <c r="DW541" t="s">
        <v>19</v>
      </c>
      <c r="DX541">
        <v>1</v>
      </c>
      <c r="DZ541" t="s">
        <v>3</v>
      </c>
      <c r="EA541" t="s">
        <v>3</v>
      </c>
      <c r="EB541" t="s">
        <v>3</v>
      </c>
      <c r="EC541" t="s">
        <v>3</v>
      </c>
      <c r="EE541">
        <v>1441815344</v>
      </c>
      <c r="EF541">
        <v>1</v>
      </c>
      <c r="EG541" t="s">
        <v>21</v>
      </c>
      <c r="EH541">
        <v>0</v>
      </c>
      <c r="EI541" t="s">
        <v>3</v>
      </c>
      <c r="EJ541">
        <v>4</v>
      </c>
      <c r="EK541">
        <v>0</v>
      </c>
      <c r="EL541" t="s">
        <v>22</v>
      </c>
      <c r="EM541" t="s">
        <v>23</v>
      </c>
      <c r="EO541" t="s">
        <v>523</v>
      </c>
      <c r="EQ541">
        <v>768</v>
      </c>
      <c r="ER541">
        <v>102.76</v>
      </c>
      <c r="ES541">
        <v>1.57</v>
      </c>
      <c r="ET541">
        <v>0</v>
      </c>
      <c r="EU541">
        <v>0</v>
      </c>
      <c r="EV541">
        <v>101.19</v>
      </c>
      <c r="EW541">
        <v>0.18</v>
      </c>
      <c r="EX541">
        <v>0</v>
      </c>
      <c r="EY541">
        <v>0</v>
      </c>
      <c r="FQ541">
        <v>0</v>
      </c>
      <c r="FR541">
        <f t="shared" si="468"/>
        <v>0</v>
      </c>
      <c r="FS541">
        <v>0</v>
      </c>
      <c r="FX541">
        <v>70</v>
      </c>
      <c r="FY541">
        <v>10</v>
      </c>
      <c r="GA541" t="s">
        <v>3</v>
      </c>
      <c r="GD541">
        <v>0</v>
      </c>
      <c r="GF541">
        <v>-1865828590</v>
      </c>
      <c r="GG541">
        <v>2</v>
      </c>
      <c r="GH541">
        <v>1</v>
      </c>
      <c r="GI541">
        <v>-2</v>
      </c>
      <c r="GJ541">
        <v>0</v>
      </c>
      <c r="GK541">
        <f>ROUND(R541*(R12)/100,2)</f>
        <v>0</v>
      </c>
      <c r="GL541">
        <f t="shared" si="469"/>
        <v>0</v>
      </c>
      <c r="GM541">
        <f t="shared" si="470"/>
        <v>1718.98</v>
      </c>
      <c r="GN541">
        <f t="shared" si="471"/>
        <v>0</v>
      </c>
      <c r="GO541">
        <f t="shared" si="472"/>
        <v>0</v>
      </c>
      <c r="GP541">
        <f t="shared" si="473"/>
        <v>1718.98</v>
      </c>
      <c r="GR541">
        <v>0</v>
      </c>
      <c r="GS541">
        <v>3</v>
      </c>
      <c r="GT541">
        <v>0</v>
      </c>
      <c r="GU541" t="s">
        <v>3</v>
      </c>
      <c r="GV541">
        <f t="shared" si="474"/>
        <v>0</v>
      </c>
      <c r="GW541">
        <v>1</v>
      </c>
      <c r="GX541">
        <f t="shared" si="475"/>
        <v>0</v>
      </c>
      <c r="HA541">
        <v>0</v>
      </c>
      <c r="HB541">
        <v>0</v>
      </c>
      <c r="HC541">
        <f t="shared" si="476"/>
        <v>0</v>
      </c>
      <c r="HE541" t="s">
        <v>3</v>
      </c>
      <c r="HF541" t="s">
        <v>3</v>
      </c>
      <c r="HM541" t="s">
        <v>3</v>
      </c>
      <c r="HN541" t="s">
        <v>3</v>
      </c>
      <c r="HO541" t="s">
        <v>3</v>
      </c>
      <c r="HP541" t="s">
        <v>3</v>
      </c>
      <c r="HQ541" t="s">
        <v>3</v>
      </c>
      <c r="IK541">
        <v>0</v>
      </c>
    </row>
    <row r="542" spans="1:245" x14ac:dyDescent="0.2">
      <c r="A542">
        <v>17</v>
      </c>
      <c r="B542">
        <v>1</v>
      </c>
      <c r="C542">
        <f>ROW(SmtRes!A484)</f>
        <v>484</v>
      </c>
      <c r="D542">
        <f>ROW(EtalonRes!A732)</f>
        <v>732</v>
      </c>
      <c r="E542" t="s">
        <v>528</v>
      </c>
      <c r="F542" t="s">
        <v>529</v>
      </c>
      <c r="G542" t="s">
        <v>530</v>
      </c>
      <c r="H542" t="s">
        <v>19</v>
      </c>
      <c r="I542">
        <v>18</v>
      </c>
      <c r="J542">
        <v>0</v>
      </c>
      <c r="K542">
        <v>18</v>
      </c>
      <c r="O542">
        <f t="shared" si="444"/>
        <v>3960.99</v>
      </c>
      <c r="P542">
        <f t="shared" si="445"/>
        <v>172.44</v>
      </c>
      <c r="Q542">
        <f t="shared" si="446"/>
        <v>0</v>
      </c>
      <c r="R542">
        <f t="shared" si="447"/>
        <v>0</v>
      </c>
      <c r="S542">
        <f t="shared" si="448"/>
        <v>3788.55</v>
      </c>
      <c r="T542">
        <f t="shared" si="449"/>
        <v>0</v>
      </c>
      <c r="U542">
        <f t="shared" si="450"/>
        <v>6.7392000000000003</v>
      </c>
      <c r="V542">
        <f t="shared" si="451"/>
        <v>0</v>
      </c>
      <c r="W542">
        <f t="shared" si="452"/>
        <v>0</v>
      </c>
      <c r="X542">
        <f t="shared" si="453"/>
        <v>2651.99</v>
      </c>
      <c r="Y542">
        <f t="shared" si="454"/>
        <v>378.86</v>
      </c>
      <c r="AA542">
        <v>1473070128</v>
      </c>
      <c r="AB542">
        <f t="shared" si="455"/>
        <v>220.05520000000001</v>
      </c>
      <c r="AC542">
        <f>ROUND((ES542),6)</f>
        <v>9.58</v>
      </c>
      <c r="AD542">
        <f>ROUND((((ET542)-(EU542))+AE542),6)</f>
        <v>0</v>
      </c>
      <c r="AE542">
        <f>ROUND((EU542),6)</f>
        <v>0</v>
      </c>
      <c r="AF542">
        <f>ROUND(((EV542*1.04)),6)</f>
        <v>210.4752</v>
      </c>
      <c r="AG542">
        <f t="shared" si="456"/>
        <v>0</v>
      </c>
      <c r="AH542">
        <f>((EW542*1.04))</f>
        <v>0.37440000000000001</v>
      </c>
      <c r="AI542">
        <f>(EX542)</f>
        <v>0</v>
      </c>
      <c r="AJ542">
        <f t="shared" si="457"/>
        <v>0</v>
      </c>
      <c r="AK542">
        <v>211.96</v>
      </c>
      <c r="AL542">
        <v>9.58</v>
      </c>
      <c r="AM542">
        <v>0</v>
      </c>
      <c r="AN542">
        <v>0</v>
      </c>
      <c r="AO542">
        <v>202.38</v>
      </c>
      <c r="AP542">
        <v>0</v>
      </c>
      <c r="AQ542">
        <v>0.36</v>
      </c>
      <c r="AR542">
        <v>0</v>
      </c>
      <c r="AS542">
        <v>0</v>
      </c>
      <c r="AT542">
        <v>70</v>
      </c>
      <c r="AU542">
        <v>10</v>
      </c>
      <c r="AV542">
        <v>1</v>
      </c>
      <c r="AW542">
        <v>1</v>
      </c>
      <c r="AZ542">
        <v>1</v>
      </c>
      <c r="BA542">
        <v>1</v>
      </c>
      <c r="BB542">
        <v>1</v>
      </c>
      <c r="BC542">
        <v>1</v>
      </c>
      <c r="BD542" t="s">
        <v>3</v>
      </c>
      <c r="BE542" t="s">
        <v>3</v>
      </c>
      <c r="BF542" t="s">
        <v>3</v>
      </c>
      <c r="BG542" t="s">
        <v>3</v>
      </c>
      <c r="BH542">
        <v>0</v>
      </c>
      <c r="BI542">
        <v>4</v>
      </c>
      <c r="BJ542" t="s">
        <v>531</v>
      </c>
      <c r="BM542">
        <v>0</v>
      </c>
      <c r="BN542">
        <v>0</v>
      </c>
      <c r="BO542" t="s">
        <v>3</v>
      </c>
      <c r="BP542">
        <v>0</v>
      </c>
      <c r="BQ542">
        <v>1</v>
      </c>
      <c r="BR542">
        <v>0</v>
      </c>
      <c r="BS542">
        <v>1</v>
      </c>
      <c r="BT542">
        <v>1</v>
      </c>
      <c r="BU542">
        <v>1</v>
      </c>
      <c r="BV542">
        <v>1</v>
      </c>
      <c r="BW542">
        <v>1</v>
      </c>
      <c r="BX542">
        <v>1</v>
      </c>
      <c r="BY542" t="s">
        <v>3</v>
      </c>
      <c r="BZ542">
        <v>70</v>
      </c>
      <c r="CA542">
        <v>10</v>
      </c>
      <c r="CB542" t="s">
        <v>3</v>
      </c>
      <c r="CE542">
        <v>0</v>
      </c>
      <c r="CF542">
        <v>0</v>
      </c>
      <c r="CG542">
        <v>0</v>
      </c>
      <c r="CM542">
        <v>0</v>
      </c>
      <c r="CN542" t="s">
        <v>521</v>
      </c>
      <c r="CO542">
        <v>0</v>
      </c>
      <c r="CP542">
        <f t="shared" si="458"/>
        <v>3960.9900000000002</v>
      </c>
      <c r="CQ542">
        <f t="shared" si="459"/>
        <v>9.58</v>
      </c>
      <c r="CR542">
        <f>((((ET542)*BB542-(EU542)*BS542)+AE542*BS542)*AV542)</f>
        <v>0</v>
      </c>
      <c r="CS542">
        <f t="shared" si="460"/>
        <v>0</v>
      </c>
      <c r="CT542">
        <f t="shared" si="461"/>
        <v>210.4752</v>
      </c>
      <c r="CU542">
        <f t="shared" si="462"/>
        <v>0</v>
      </c>
      <c r="CV542">
        <f t="shared" si="463"/>
        <v>0.37440000000000001</v>
      </c>
      <c r="CW542">
        <f t="shared" si="464"/>
        <v>0</v>
      </c>
      <c r="CX542">
        <f t="shared" si="465"/>
        <v>0</v>
      </c>
      <c r="CY542">
        <f t="shared" si="466"/>
        <v>2651.9850000000001</v>
      </c>
      <c r="CZ542">
        <f t="shared" si="467"/>
        <v>378.85500000000002</v>
      </c>
      <c r="DC542" t="s">
        <v>3</v>
      </c>
      <c r="DD542" t="s">
        <v>3</v>
      </c>
      <c r="DE542" t="s">
        <v>3</v>
      </c>
      <c r="DF542" t="s">
        <v>3</v>
      </c>
      <c r="DG542" t="s">
        <v>532</v>
      </c>
      <c r="DH542" t="s">
        <v>3</v>
      </c>
      <c r="DI542" t="s">
        <v>532</v>
      </c>
      <c r="DJ542" t="s">
        <v>3</v>
      </c>
      <c r="DK542" t="s">
        <v>3</v>
      </c>
      <c r="DL542" t="s">
        <v>3</v>
      </c>
      <c r="DM542" t="s">
        <v>3</v>
      </c>
      <c r="DN542">
        <v>0</v>
      </c>
      <c r="DO542">
        <v>0</v>
      </c>
      <c r="DP542">
        <v>1</v>
      </c>
      <c r="DQ542">
        <v>1</v>
      </c>
      <c r="DU542">
        <v>16987630</v>
      </c>
      <c r="DV542" t="s">
        <v>19</v>
      </c>
      <c r="DW542" t="s">
        <v>19</v>
      </c>
      <c r="DX542">
        <v>1</v>
      </c>
      <c r="DZ542" t="s">
        <v>3</v>
      </c>
      <c r="EA542" t="s">
        <v>3</v>
      </c>
      <c r="EB542" t="s">
        <v>3</v>
      </c>
      <c r="EC542" t="s">
        <v>3</v>
      </c>
      <c r="EE542">
        <v>1441815344</v>
      </c>
      <c r="EF542">
        <v>1</v>
      </c>
      <c r="EG542" t="s">
        <v>21</v>
      </c>
      <c r="EH542">
        <v>0</v>
      </c>
      <c r="EI542" t="s">
        <v>3</v>
      </c>
      <c r="EJ542">
        <v>4</v>
      </c>
      <c r="EK542">
        <v>0</v>
      </c>
      <c r="EL542" t="s">
        <v>22</v>
      </c>
      <c r="EM542" t="s">
        <v>23</v>
      </c>
      <c r="EO542" t="s">
        <v>523</v>
      </c>
      <c r="EQ542">
        <v>768</v>
      </c>
      <c r="ER542">
        <v>211.96</v>
      </c>
      <c r="ES542">
        <v>9.58</v>
      </c>
      <c r="ET542">
        <v>0</v>
      </c>
      <c r="EU542">
        <v>0</v>
      </c>
      <c r="EV542">
        <v>202.38</v>
      </c>
      <c r="EW542">
        <v>0.36</v>
      </c>
      <c r="EX542">
        <v>0</v>
      </c>
      <c r="EY542">
        <v>0</v>
      </c>
      <c r="FQ542">
        <v>0</v>
      </c>
      <c r="FR542">
        <f t="shared" si="468"/>
        <v>0</v>
      </c>
      <c r="FS542">
        <v>0</v>
      </c>
      <c r="FX542">
        <v>70</v>
      </c>
      <c r="FY542">
        <v>10</v>
      </c>
      <c r="GA542" t="s">
        <v>3</v>
      </c>
      <c r="GD542">
        <v>0</v>
      </c>
      <c r="GF542">
        <v>-1874829387</v>
      </c>
      <c r="GG542">
        <v>2</v>
      </c>
      <c r="GH542">
        <v>1</v>
      </c>
      <c r="GI542">
        <v>-2</v>
      </c>
      <c r="GJ542">
        <v>0</v>
      </c>
      <c r="GK542">
        <f>ROUND(R542*(R12)/100,2)</f>
        <v>0</v>
      </c>
      <c r="GL542">
        <f t="shared" si="469"/>
        <v>0</v>
      </c>
      <c r="GM542">
        <f t="shared" si="470"/>
        <v>6991.84</v>
      </c>
      <c r="GN542">
        <f t="shared" si="471"/>
        <v>0</v>
      </c>
      <c r="GO542">
        <f t="shared" si="472"/>
        <v>0</v>
      </c>
      <c r="GP542">
        <f t="shared" si="473"/>
        <v>6991.84</v>
      </c>
      <c r="GR542">
        <v>0</v>
      </c>
      <c r="GS542">
        <v>3</v>
      </c>
      <c r="GT542">
        <v>0</v>
      </c>
      <c r="GU542" t="s">
        <v>3</v>
      </c>
      <c r="GV542">
        <f t="shared" si="474"/>
        <v>0</v>
      </c>
      <c r="GW542">
        <v>1</v>
      </c>
      <c r="GX542">
        <f t="shared" si="475"/>
        <v>0</v>
      </c>
      <c r="HA542">
        <v>0</v>
      </c>
      <c r="HB542">
        <v>0</v>
      </c>
      <c r="HC542">
        <f t="shared" si="476"/>
        <v>0</v>
      </c>
      <c r="HE542" t="s">
        <v>3</v>
      </c>
      <c r="HF542" t="s">
        <v>3</v>
      </c>
      <c r="HM542" t="s">
        <v>3</v>
      </c>
      <c r="HN542" t="s">
        <v>3</v>
      </c>
      <c r="HO542" t="s">
        <v>3</v>
      </c>
      <c r="HP542" t="s">
        <v>3</v>
      </c>
      <c r="HQ542" t="s">
        <v>3</v>
      </c>
      <c r="IK542">
        <v>0</v>
      </c>
    </row>
    <row r="543" spans="1:245" x14ac:dyDescent="0.2">
      <c r="A543">
        <v>17</v>
      </c>
      <c r="B543">
        <v>1</v>
      </c>
      <c r="C543">
        <f>ROW(SmtRes!A488)</f>
        <v>488</v>
      </c>
      <c r="D543">
        <f>ROW(EtalonRes!A736)</f>
        <v>736</v>
      </c>
      <c r="E543" t="s">
        <v>3</v>
      </c>
      <c r="F543" t="s">
        <v>533</v>
      </c>
      <c r="G543" t="s">
        <v>534</v>
      </c>
      <c r="H543" t="s">
        <v>19</v>
      </c>
      <c r="I543">
        <v>0</v>
      </c>
      <c r="J543">
        <v>0</v>
      </c>
      <c r="K543">
        <v>0</v>
      </c>
      <c r="O543">
        <f t="shared" si="444"/>
        <v>0</v>
      </c>
      <c r="P543">
        <f t="shared" si="445"/>
        <v>0</v>
      </c>
      <c r="Q543">
        <f t="shared" si="446"/>
        <v>0</v>
      </c>
      <c r="R543">
        <f t="shared" si="447"/>
        <v>0</v>
      </c>
      <c r="S543">
        <f t="shared" si="448"/>
        <v>0</v>
      </c>
      <c r="T543">
        <f t="shared" si="449"/>
        <v>0</v>
      </c>
      <c r="U543">
        <f t="shared" si="450"/>
        <v>0</v>
      </c>
      <c r="V543">
        <f t="shared" si="451"/>
        <v>0</v>
      </c>
      <c r="W543">
        <f t="shared" si="452"/>
        <v>0</v>
      </c>
      <c r="X543">
        <f t="shared" si="453"/>
        <v>0</v>
      </c>
      <c r="Y543">
        <f t="shared" si="454"/>
        <v>0</v>
      </c>
      <c r="AA543">
        <v>-1</v>
      </c>
      <c r="AB543">
        <f t="shared" si="455"/>
        <v>301.05</v>
      </c>
      <c r="AC543">
        <f>ROUND(((ES543*1)),6)</f>
        <v>0.47</v>
      </c>
      <c r="AD543">
        <f>ROUND(((((ET543*0.7))-((EU543*0.7)))+AE543),6)</f>
        <v>27.363</v>
      </c>
      <c r="AE543">
        <f>ROUND(((EU543*0.7)),6)</f>
        <v>17.353000000000002</v>
      </c>
      <c r="AF543">
        <f>ROUND(((EV543*0.7)),6)</f>
        <v>273.21699999999998</v>
      </c>
      <c r="AG543">
        <f t="shared" si="456"/>
        <v>0</v>
      </c>
      <c r="AH543">
        <f>((EW543*0.7))</f>
        <v>0.38500000000000001</v>
      </c>
      <c r="AI543">
        <f>((EX543*0.7))</f>
        <v>0</v>
      </c>
      <c r="AJ543">
        <f t="shared" si="457"/>
        <v>0</v>
      </c>
      <c r="AK543">
        <v>429.87</v>
      </c>
      <c r="AL543">
        <v>0.47</v>
      </c>
      <c r="AM543">
        <v>39.090000000000003</v>
      </c>
      <c r="AN543">
        <v>24.79</v>
      </c>
      <c r="AO543">
        <v>390.31</v>
      </c>
      <c r="AP543">
        <v>0</v>
      </c>
      <c r="AQ543">
        <v>0.55000000000000004</v>
      </c>
      <c r="AR543">
        <v>0</v>
      </c>
      <c r="AS543">
        <v>0</v>
      </c>
      <c r="AT543">
        <v>70</v>
      </c>
      <c r="AU543">
        <v>10</v>
      </c>
      <c r="AV543">
        <v>1</v>
      </c>
      <c r="AW543">
        <v>1</v>
      </c>
      <c r="AZ543">
        <v>1</v>
      </c>
      <c r="BA543">
        <v>1</v>
      </c>
      <c r="BB543">
        <v>1</v>
      </c>
      <c r="BC543">
        <v>1</v>
      </c>
      <c r="BD543" t="s">
        <v>3</v>
      </c>
      <c r="BE543" t="s">
        <v>3</v>
      </c>
      <c r="BF543" t="s">
        <v>3</v>
      </c>
      <c r="BG543" t="s">
        <v>3</v>
      </c>
      <c r="BH543">
        <v>0</v>
      </c>
      <c r="BI543">
        <v>4</v>
      </c>
      <c r="BJ543" t="s">
        <v>535</v>
      </c>
      <c r="BM543">
        <v>0</v>
      </c>
      <c r="BN543">
        <v>0</v>
      </c>
      <c r="BO543" t="s">
        <v>3</v>
      </c>
      <c r="BP543">
        <v>0</v>
      </c>
      <c r="BQ543">
        <v>1</v>
      </c>
      <c r="BR543">
        <v>0</v>
      </c>
      <c r="BS543">
        <v>1</v>
      </c>
      <c r="BT543">
        <v>1</v>
      </c>
      <c r="BU543">
        <v>1</v>
      </c>
      <c r="BV543">
        <v>1</v>
      </c>
      <c r="BW543">
        <v>1</v>
      </c>
      <c r="BX543">
        <v>1</v>
      </c>
      <c r="BY543" t="s">
        <v>3</v>
      </c>
      <c r="BZ543">
        <v>70</v>
      </c>
      <c r="CA543">
        <v>10</v>
      </c>
      <c r="CB543" t="s">
        <v>3</v>
      </c>
      <c r="CE543">
        <v>0</v>
      </c>
      <c r="CF543">
        <v>0</v>
      </c>
      <c r="CG543">
        <v>0</v>
      </c>
      <c r="CM543">
        <v>0</v>
      </c>
      <c r="CN543" t="s">
        <v>855</v>
      </c>
      <c r="CO543">
        <v>0</v>
      </c>
      <c r="CP543">
        <f t="shared" si="458"/>
        <v>0</v>
      </c>
      <c r="CQ543">
        <f t="shared" si="459"/>
        <v>0.47</v>
      </c>
      <c r="CR543">
        <f>(((((ET543*0.7))*BB543-((EU543*0.7))*BS543)+AE543*BS543)*AV543)</f>
        <v>27.363000000000003</v>
      </c>
      <c r="CS543">
        <f t="shared" si="460"/>
        <v>17.353000000000002</v>
      </c>
      <c r="CT543">
        <f t="shared" si="461"/>
        <v>273.21699999999998</v>
      </c>
      <c r="CU543">
        <f t="shared" si="462"/>
        <v>0</v>
      </c>
      <c r="CV543">
        <f t="shared" si="463"/>
        <v>0.38500000000000001</v>
      </c>
      <c r="CW543">
        <f t="shared" si="464"/>
        <v>0</v>
      </c>
      <c r="CX543">
        <f t="shared" si="465"/>
        <v>0</v>
      </c>
      <c r="CY543">
        <f t="shared" si="466"/>
        <v>0</v>
      </c>
      <c r="CZ543">
        <f t="shared" si="467"/>
        <v>0</v>
      </c>
      <c r="DC543" t="s">
        <v>3</v>
      </c>
      <c r="DD543" t="s">
        <v>536</v>
      </c>
      <c r="DE543" t="s">
        <v>537</v>
      </c>
      <c r="DF543" t="s">
        <v>537</v>
      </c>
      <c r="DG543" t="s">
        <v>537</v>
      </c>
      <c r="DH543" t="s">
        <v>3</v>
      </c>
      <c r="DI543" t="s">
        <v>537</v>
      </c>
      <c r="DJ543" t="s">
        <v>537</v>
      </c>
      <c r="DK543" t="s">
        <v>3</v>
      </c>
      <c r="DL543" t="s">
        <v>3</v>
      </c>
      <c r="DM543" t="s">
        <v>3</v>
      </c>
      <c r="DN543">
        <v>0</v>
      </c>
      <c r="DO543">
        <v>0</v>
      </c>
      <c r="DP543">
        <v>1</v>
      </c>
      <c r="DQ543">
        <v>1</v>
      </c>
      <c r="DU543">
        <v>16987630</v>
      </c>
      <c r="DV543" t="s">
        <v>19</v>
      </c>
      <c r="DW543" t="s">
        <v>19</v>
      </c>
      <c r="DX543">
        <v>1</v>
      </c>
      <c r="DZ543" t="s">
        <v>3</v>
      </c>
      <c r="EA543" t="s">
        <v>3</v>
      </c>
      <c r="EB543" t="s">
        <v>3</v>
      </c>
      <c r="EC543" t="s">
        <v>3</v>
      </c>
      <c r="EE543">
        <v>1441815344</v>
      </c>
      <c r="EF543">
        <v>1</v>
      </c>
      <c r="EG543" t="s">
        <v>21</v>
      </c>
      <c r="EH543">
        <v>0</v>
      </c>
      <c r="EI543" t="s">
        <v>3</v>
      </c>
      <c r="EJ543">
        <v>4</v>
      </c>
      <c r="EK543">
        <v>0</v>
      </c>
      <c r="EL543" t="s">
        <v>22</v>
      </c>
      <c r="EM543" t="s">
        <v>23</v>
      </c>
      <c r="EO543" t="s">
        <v>538</v>
      </c>
      <c r="EQ543">
        <v>1024</v>
      </c>
      <c r="ER543">
        <v>429.87</v>
      </c>
      <c r="ES543">
        <v>0.47</v>
      </c>
      <c r="ET543">
        <v>39.090000000000003</v>
      </c>
      <c r="EU543">
        <v>24.79</v>
      </c>
      <c r="EV543">
        <v>390.31</v>
      </c>
      <c r="EW543">
        <v>0.55000000000000004</v>
      </c>
      <c r="EX543">
        <v>0</v>
      </c>
      <c r="EY543">
        <v>0</v>
      </c>
      <c r="FQ543">
        <v>0</v>
      </c>
      <c r="FR543">
        <f t="shared" si="468"/>
        <v>0</v>
      </c>
      <c r="FS543">
        <v>0</v>
      </c>
      <c r="FX543">
        <v>70</v>
      </c>
      <c r="FY543">
        <v>10</v>
      </c>
      <c r="GA543" t="s">
        <v>3</v>
      </c>
      <c r="GD543">
        <v>0</v>
      </c>
      <c r="GF543">
        <v>1385299446</v>
      </c>
      <c r="GG543">
        <v>2</v>
      </c>
      <c r="GH543">
        <v>1</v>
      </c>
      <c r="GI543">
        <v>-2</v>
      </c>
      <c r="GJ543">
        <v>0</v>
      </c>
      <c r="GK543">
        <f>ROUND(R543*(R12)/100,2)</f>
        <v>0</v>
      </c>
      <c r="GL543">
        <f t="shared" si="469"/>
        <v>0</v>
      </c>
      <c r="GM543">
        <f t="shared" si="470"/>
        <v>0</v>
      </c>
      <c r="GN543">
        <f t="shared" si="471"/>
        <v>0</v>
      </c>
      <c r="GO543">
        <f t="shared" si="472"/>
        <v>0</v>
      </c>
      <c r="GP543">
        <f t="shared" si="473"/>
        <v>0</v>
      </c>
      <c r="GR543">
        <v>0</v>
      </c>
      <c r="GS543">
        <v>3</v>
      </c>
      <c r="GT543">
        <v>0</v>
      </c>
      <c r="GU543" t="s">
        <v>3</v>
      </c>
      <c r="GV543">
        <f t="shared" si="474"/>
        <v>0</v>
      </c>
      <c r="GW543">
        <v>1</v>
      </c>
      <c r="GX543">
        <f t="shared" si="475"/>
        <v>0</v>
      </c>
      <c r="HA543">
        <v>0</v>
      </c>
      <c r="HB543">
        <v>0</v>
      </c>
      <c r="HC543">
        <f t="shared" si="476"/>
        <v>0</v>
      </c>
      <c r="HE543" t="s">
        <v>3</v>
      </c>
      <c r="HF543" t="s">
        <v>3</v>
      </c>
      <c r="HM543" t="s">
        <v>3</v>
      </c>
      <c r="HN543" t="s">
        <v>3</v>
      </c>
      <c r="HO543" t="s">
        <v>3</v>
      </c>
      <c r="HP543" t="s">
        <v>3</v>
      </c>
      <c r="HQ543" t="s">
        <v>3</v>
      </c>
      <c r="IK543">
        <v>0</v>
      </c>
    </row>
    <row r="544" spans="1:245" x14ac:dyDescent="0.2">
      <c r="A544">
        <v>17</v>
      </c>
      <c r="B544">
        <v>1</v>
      </c>
      <c r="C544">
        <f>ROW(SmtRes!A492)</f>
        <v>492</v>
      </c>
      <c r="D544">
        <f>ROW(EtalonRes!A740)</f>
        <v>740</v>
      </c>
      <c r="E544" t="s">
        <v>3</v>
      </c>
      <c r="F544" t="s">
        <v>539</v>
      </c>
      <c r="G544" t="s">
        <v>540</v>
      </c>
      <c r="H544" t="s">
        <v>19</v>
      </c>
      <c r="I544">
        <v>0</v>
      </c>
      <c r="J544">
        <v>0</v>
      </c>
      <c r="K544">
        <v>0</v>
      </c>
      <c r="O544">
        <f t="shared" si="444"/>
        <v>0</v>
      </c>
      <c r="P544">
        <f t="shared" si="445"/>
        <v>0</v>
      </c>
      <c r="Q544">
        <f t="shared" si="446"/>
        <v>0</v>
      </c>
      <c r="R544">
        <f t="shared" si="447"/>
        <v>0</v>
      </c>
      <c r="S544">
        <f t="shared" si="448"/>
        <v>0</v>
      </c>
      <c r="T544">
        <f t="shared" si="449"/>
        <v>0</v>
      </c>
      <c r="U544">
        <f t="shared" si="450"/>
        <v>0</v>
      </c>
      <c r="V544">
        <f t="shared" si="451"/>
        <v>0</v>
      </c>
      <c r="W544">
        <f t="shared" si="452"/>
        <v>0</v>
      </c>
      <c r="X544">
        <f t="shared" si="453"/>
        <v>0</v>
      </c>
      <c r="Y544">
        <f t="shared" si="454"/>
        <v>0</v>
      </c>
      <c r="AA544">
        <v>-1</v>
      </c>
      <c r="AB544">
        <f t="shared" si="455"/>
        <v>815.23749999999995</v>
      </c>
      <c r="AC544">
        <f>ROUND((((ES544*11)*1)),6)</f>
        <v>5.17</v>
      </c>
      <c r="AD544">
        <f>ROUND((((((ET544*11)*0.75))-(((EU544*11)*0.75)))+AE544),6)</f>
        <v>107.4975</v>
      </c>
      <c r="AE544">
        <f>ROUND((((EU544*11)*0.75)),6)</f>
        <v>68.144999999999996</v>
      </c>
      <c r="AF544">
        <f>ROUND((((EV544*11)*0.75)),6)</f>
        <v>702.57</v>
      </c>
      <c r="AG544">
        <f t="shared" si="456"/>
        <v>0</v>
      </c>
      <c r="AH544">
        <f>(((EW544*11)*0.75))</f>
        <v>0.98999999999999988</v>
      </c>
      <c r="AI544">
        <f>(((EX544*11)*0.75))</f>
        <v>0</v>
      </c>
      <c r="AJ544">
        <f t="shared" si="457"/>
        <v>0</v>
      </c>
      <c r="AK544">
        <v>98.66</v>
      </c>
      <c r="AL544">
        <v>0.47</v>
      </c>
      <c r="AM544">
        <v>13.03</v>
      </c>
      <c r="AN544">
        <v>8.26</v>
      </c>
      <c r="AO544">
        <v>85.16</v>
      </c>
      <c r="AP544">
        <v>0</v>
      </c>
      <c r="AQ544">
        <v>0.12</v>
      </c>
      <c r="AR544">
        <v>0</v>
      </c>
      <c r="AS544">
        <v>0</v>
      </c>
      <c r="AT544">
        <v>70</v>
      </c>
      <c r="AU544">
        <v>10</v>
      </c>
      <c r="AV544">
        <v>1</v>
      </c>
      <c r="AW544">
        <v>1</v>
      </c>
      <c r="AZ544">
        <v>1</v>
      </c>
      <c r="BA544">
        <v>1</v>
      </c>
      <c r="BB544">
        <v>1</v>
      </c>
      <c r="BC544">
        <v>1</v>
      </c>
      <c r="BD544" t="s">
        <v>3</v>
      </c>
      <c r="BE544" t="s">
        <v>3</v>
      </c>
      <c r="BF544" t="s">
        <v>3</v>
      </c>
      <c r="BG544" t="s">
        <v>3</v>
      </c>
      <c r="BH544">
        <v>0</v>
      </c>
      <c r="BI544">
        <v>4</v>
      </c>
      <c r="BJ544" t="s">
        <v>541</v>
      </c>
      <c r="BM544">
        <v>0</v>
      </c>
      <c r="BN544">
        <v>0</v>
      </c>
      <c r="BO544" t="s">
        <v>3</v>
      </c>
      <c r="BP544">
        <v>0</v>
      </c>
      <c r="BQ544">
        <v>1</v>
      </c>
      <c r="BR544">
        <v>0</v>
      </c>
      <c r="BS544">
        <v>1</v>
      </c>
      <c r="BT544">
        <v>1</v>
      </c>
      <c r="BU544">
        <v>1</v>
      </c>
      <c r="BV544">
        <v>1</v>
      </c>
      <c r="BW544">
        <v>1</v>
      </c>
      <c r="BX544">
        <v>1</v>
      </c>
      <c r="BY544" t="s">
        <v>3</v>
      </c>
      <c r="BZ544">
        <v>70</v>
      </c>
      <c r="CA544">
        <v>10</v>
      </c>
      <c r="CB544" t="s">
        <v>3</v>
      </c>
      <c r="CE544">
        <v>0</v>
      </c>
      <c r="CF544">
        <v>0</v>
      </c>
      <c r="CG544">
        <v>0</v>
      </c>
      <c r="CM544">
        <v>0</v>
      </c>
      <c r="CN544" t="s">
        <v>856</v>
      </c>
      <c r="CO544">
        <v>0</v>
      </c>
      <c r="CP544">
        <f t="shared" si="458"/>
        <v>0</v>
      </c>
      <c r="CQ544">
        <f t="shared" si="459"/>
        <v>5.17</v>
      </c>
      <c r="CR544">
        <f>((((((ET544*11)*0.75))*BB544-(((EU544*11)*0.75))*BS544)+AE544*BS544)*AV544)</f>
        <v>107.49749999999999</v>
      </c>
      <c r="CS544">
        <f t="shared" si="460"/>
        <v>68.144999999999996</v>
      </c>
      <c r="CT544">
        <f t="shared" si="461"/>
        <v>702.57</v>
      </c>
      <c r="CU544">
        <f t="shared" si="462"/>
        <v>0</v>
      </c>
      <c r="CV544">
        <f t="shared" si="463"/>
        <v>0.98999999999999988</v>
      </c>
      <c r="CW544">
        <f t="shared" si="464"/>
        <v>0</v>
      </c>
      <c r="CX544">
        <f t="shared" si="465"/>
        <v>0</v>
      </c>
      <c r="CY544">
        <f t="shared" si="466"/>
        <v>0</v>
      </c>
      <c r="CZ544">
        <f t="shared" si="467"/>
        <v>0</v>
      </c>
      <c r="DC544" t="s">
        <v>3</v>
      </c>
      <c r="DD544" t="s">
        <v>542</v>
      </c>
      <c r="DE544" t="s">
        <v>543</v>
      </c>
      <c r="DF544" t="s">
        <v>543</v>
      </c>
      <c r="DG544" t="s">
        <v>543</v>
      </c>
      <c r="DH544" t="s">
        <v>3</v>
      </c>
      <c r="DI544" t="s">
        <v>543</v>
      </c>
      <c r="DJ544" t="s">
        <v>543</v>
      </c>
      <c r="DK544" t="s">
        <v>3</v>
      </c>
      <c r="DL544" t="s">
        <v>3</v>
      </c>
      <c r="DM544" t="s">
        <v>3</v>
      </c>
      <c r="DN544">
        <v>0</v>
      </c>
      <c r="DO544">
        <v>0</v>
      </c>
      <c r="DP544">
        <v>1</v>
      </c>
      <c r="DQ544">
        <v>1</v>
      </c>
      <c r="DU544">
        <v>16987630</v>
      </c>
      <c r="DV544" t="s">
        <v>19</v>
      </c>
      <c r="DW544" t="s">
        <v>19</v>
      </c>
      <c r="DX544">
        <v>1</v>
      </c>
      <c r="DZ544" t="s">
        <v>3</v>
      </c>
      <c r="EA544" t="s">
        <v>3</v>
      </c>
      <c r="EB544" t="s">
        <v>3</v>
      </c>
      <c r="EC544" t="s">
        <v>3</v>
      </c>
      <c r="EE544">
        <v>1441815344</v>
      </c>
      <c r="EF544">
        <v>1</v>
      </c>
      <c r="EG544" t="s">
        <v>21</v>
      </c>
      <c r="EH544">
        <v>0</v>
      </c>
      <c r="EI544" t="s">
        <v>3</v>
      </c>
      <c r="EJ544">
        <v>4</v>
      </c>
      <c r="EK544">
        <v>0</v>
      </c>
      <c r="EL544" t="s">
        <v>22</v>
      </c>
      <c r="EM544" t="s">
        <v>23</v>
      </c>
      <c r="EO544" t="s">
        <v>544</v>
      </c>
      <c r="EQ544">
        <v>1024</v>
      </c>
      <c r="ER544">
        <v>98.66</v>
      </c>
      <c r="ES544">
        <v>0.47</v>
      </c>
      <c r="ET544">
        <v>13.03</v>
      </c>
      <c r="EU544">
        <v>8.26</v>
      </c>
      <c r="EV544">
        <v>85.16</v>
      </c>
      <c r="EW544">
        <v>0.12</v>
      </c>
      <c r="EX544">
        <v>0</v>
      </c>
      <c r="EY544">
        <v>0</v>
      </c>
      <c r="FQ544">
        <v>0</v>
      </c>
      <c r="FR544">
        <f t="shared" si="468"/>
        <v>0</v>
      </c>
      <c r="FS544">
        <v>0</v>
      </c>
      <c r="FX544">
        <v>70</v>
      </c>
      <c r="FY544">
        <v>10</v>
      </c>
      <c r="GA544" t="s">
        <v>3</v>
      </c>
      <c r="GD544">
        <v>0</v>
      </c>
      <c r="GF544">
        <v>1227584291</v>
      </c>
      <c r="GG544">
        <v>2</v>
      </c>
      <c r="GH544">
        <v>1</v>
      </c>
      <c r="GI544">
        <v>-2</v>
      </c>
      <c r="GJ544">
        <v>0</v>
      </c>
      <c r="GK544">
        <f>ROUND(R544*(R12)/100,2)</f>
        <v>0</v>
      </c>
      <c r="GL544">
        <f t="shared" si="469"/>
        <v>0</v>
      </c>
      <c r="GM544">
        <f t="shared" si="470"/>
        <v>0</v>
      </c>
      <c r="GN544">
        <f t="shared" si="471"/>
        <v>0</v>
      </c>
      <c r="GO544">
        <f t="shared" si="472"/>
        <v>0</v>
      </c>
      <c r="GP544">
        <f t="shared" si="473"/>
        <v>0</v>
      </c>
      <c r="GR544">
        <v>0</v>
      </c>
      <c r="GS544">
        <v>3</v>
      </c>
      <c r="GT544">
        <v>0</v>
      </c>
      <c r="GU544" t="s">
        <v>3</v>
      </c>
      <c r="GV544">
        <f t="shared" si="474"/>
        <v>0</v>
      </c>
      <c r="GW544">
        <v>1</v>
      </c>
      <c r="GX544">
        <f t="shared" si="475"/>
        <v>0</v>
      </c>
      <c r="HA544">
        <v>0</v>
      </c>
      <c r="HB544">
        <v>0</v>
      </c>
      <c r="HC544">
        <f t="shared" si="476"/>
        <v>0</v>
      </c>
      <c r="HE544" t="s">
        <v>3</v>
      </c>
      <c r="HF544" t="s">
        <v>3</v>
      </c>
      <c r="HM544" t="s">
        <v>3</v>
      </c>
      <c r="HN544" t="s">
        <v>3</v>
      </c>
      <c r="HO544" t="s">
        <v>3</v>
      </c>
      <c r="HP544" t="s">
        <v>3</v>
      </c>
      <c r="HQ544" t="s">
        <v>3</v>
      </c>
      <c r="IK544">
        <v>0</v>
      </c>
    </row>
    <row r="545" spans="1:245" x14ac:dyDescent="0.2">
      <c r="A545">
        <v>17</v>
      </c>
      <c r="B545">
        <v>1</v>
      </c>
      <c r="D545">
        <f>ROW(EtalonRes!A742)</f>
        <v>742</v>
      </c>
      <c r="E545" t="s">
        <v>545</v>
      </c>
      <c r="F545" t="s">
        <v>546</v>
      </c>
      <c r="G545" t="s">
        <v>547</v>
      </c>
      <c r="H545" t="s">
        <v>19</v>
      </c>
      <c r="I545">
        <f>ROUND(48+16+34+7+113+26+4+6+1+12,9)</f>
        <v>267</v>
      </c>
      <c r="J545">
        <v>0</v>
      </c>
      <c r="K545">
        <f>ROUND(48+16+34+7+113+26+4+6+1+12,9)</f>
        <v>267</v>
      </c>
      <c r="O545">
        <f t="shared" si="444"/>
        <v>28434.86</v>
      </c>
      <c r="P545">
        <f t="shared" si="445"/>
        <v>336.42</v>
      </c>
      <c r="Q545">
        <f t="shared" si="446"/>
        <v>0</v>
      </c>
      <c r="R545">
        <f t="shared" si="447"/>
        <v>0</v>
      </c>
      <c r="S545">
        <f t="shared" si="448"/>
        <v>28098.44</v>
      </c>
      <c r="T545">
        <f t="shared" si="449"/>
        <v>0</v>
      </c>
      <c r="U545">
        <f t="shared" si="450"/>
        <v>49.982399999999998</v>
      </c>
      <c r="V545">
        <f t="shared" si="451"/>
        <v>0</v>
      </c>
      <c r="W545">
        <f t="shared" si="452"/>
        <v>0</v>
      </c>
      <c r="X545">
        <f t="shared" si="453"/>
        <v>19668.91</v>
      </c>
      <c r="Y545">
        <f t="shared" si="454"/>
        <v>2809.84</v>
      </c>
      <c r="AA545">
        <v>1473070128</v>
      </c>
      <c r="AB545">
        <f t="shared" si="455"/>
        <v>106.49760000000001</v>
      </c>
      <c r="AC545">
        <f>ROUND((ES545),6)</f>
        <v>1.26</v>
      </c>
      <c r="AD545">
        <f>ROUND((((ET545)-(EU545))+AE545),6)</f>
        <v>0</v>
      </c>
      <c r="AE545">
        <f>ROUND((EU545),6)</f>
        <v>0</v>
      </c>
      <c r="AF545">
        <f>ROUND(((EV545*1.04)),6)</f>
        <v>105.2376</v>
      </c>
      <c r="AG545">
        <f t="shared" si="456"/>
        <v>0</v>
      </c>
      <c r="AH545">
        <f>((EW545*1.04))</f>
        <v>0.18720000000000001</v>
      </c>
      <c r="AI545">
        <f>(EX545)</f>
        <v>0</v>
      </c>
      <c r="AJ545">
        <f t="shared" si="457"/>
        <v>0</v>
      </c>
      <c r="AK545">
        <v>102.45</v>
      </c>
      <c r="AL545">
        <v>1.26</v>
      </c>
      <c r="AM545">
        <v>0</v>
      </c>
      <c r="AN545">
        <v>0</v>
      </c>
      <c r="AO545">
        <v>101.19</v>
      </c>
      <c r="AP545">
        <v>0</v>
      </c>
      <c r="AQ545">
        <v>0.18</v>
      </c>
      <c r="AR545">
        <v>0</v>
      </c>
      <c r="AS545">
        <v>0</v>
      </c>
      <c r="AT545">
        <v>70</v>
      </c>
      <c r="AU545">
        <v>10</v>
      </c>
      <c r="AV545">
        <v>1</v>
      </c>
      <c r="AW545">
        <v>1</v>
      </c>
      <c r="AZ545">
        <v>1</v>
      </c>
      <c r="BA545">
        <v>1</v>
      </c>
      <c r="BB545">
        <v>1</v>
      </c>
      <c r="BC545">
        <v>1</v>
      </c>
      <c r="BD545" t="s">
        <v>3</v>
      </c>
      <c r="BE545" t="s">
        <v>3</v>
      </c>
      <c r="BF545" t="s">
        <v>3</v>
      </c>
      <c r="BG545" t="s">
        <v>3</v>
      </c>
      <c r="BH545">
        <v>0</v>
      </c>
      <c r="BI545">
        <v>4</v>
      </c>
      <c r="BJ545" t="s">
        <v>548</v>
      </c>
      <c r="BM545">
        <v>0</v>
      </c>
      <c r="BN545">
        <v>0</v>
      </c>
      <c r="BO545" t="s">
        <v>3</v>
      </c>
      <c r="BP545">
        <v>0</v>
      </c>
      <c r="BQ545">
        <v>1</v>
      </c>
      <c r="BR545">
        <v>0</v>
      </c>
      <c r="BS545">
        <v>1</v>
      </c>
      <c r="BT545">
        <v>1</v>
      </c>
      <c r="BU545">
        <v>1</v>
      </c>
      <c r="BV545">
        <v>1</v>
      </c>
      <c r="BW545">
        <v>1</v>
      </c>
      <c r="BX545">
        <v>1</v>
      </c>
      <c r="BY545" t="s">
        <v>3</v>
      </c>
      <c r="BZ545">
        <v>70</v>
      </c>
      <c r="CA545">
        <v>10</v>
      </c>
      <c r="CB545" t="s">
        <v>3</v>
      </c>
      <c r="CE545">
        <v>0</v>
      </c>
      <c r="CF545">
        <v>0</v>
      </c>
      <c r="CG545">
        <v>0</v>
      </c>
      <c r="CM545">
        <v>0</v>
      </c>
      <c r="CN545" t="s">
        <v>549</v>
      </c>
      <c r="CO545">
        <v>0</v>
      </c>
      <c r="CP545">
        <f t="shared" si="458"/>
        <v>28434.859999999997</v>
      </c>
      <c r="CQ545">
        <f t="shared" si="459"/>
        <v>1.26</v>
      </c>
      <c r="CR545">
        <f>((((ET545)*BB545-(EU545)*BS545)+AE545*BS545)*AV545)</f>
        <v>0</v>
      </c>
      <c r="CS545">
        <f t="shared" si="460"/>
        <v>0</v>
      </c>
      <c r="CT545">
        <f t="shared" si="461"/>
        <v>105.2376</v>
      </c>
      <c r="CU545">
        <f t="shared" si="462"/>
        <v>0</v>
      </c>
      <c r="CV545">
        <f t="shared" si="463"/>
        <v>0.18720000000000001</v>
      </c>
      <c r="CW545">
        <f t="shared" si="464"/>
        <v>0</v>
      </c>
      <c r="CX545">
        <f t="shared" si="465"/>
        <v>0</v>
      </c>
      <c r="CY545">
        <f t="shared" si="466"/>
        <v>19668.907999999999</v>
      </c>
      <c r="CZ545">
        <f t="shared" si="467"/>
        <v>2809.8439999999996</v>
      </c>
      <c r="DC545" t="s">
        <v>3</v>
      </c>
      <c r="DD545" t="s">
        <v>3</v>
      </c>
      <c r="DE545" t="s">
        <v>3</v>
      </c>
      <c r="DF545" t="s">
        <v>3</v>
      </c>
      <c r="DG545" t="s">
        <v>532</v>
      </c>
      <c r="DH545" t="s">
        <v>3</v>
      </c>
      <c r="DI545" t="s">
        <v>532</v>
      </c>
      <c r="DJ545" t="s">
        <v>3</v>
      </c>
      <c r="DK545" t="s">
        <v>3</v>
      </c>
      <c r="DL545" t="s">
        <v>3</v>
      </c>
      <c r="DM545" t="s">
        <v>3</v>
      </c>
      <c r="DN545">
        <v>0</v>
      </c>
      <c r="DO545">
        <v>0</v>
      </c>
      <c r="DP545">
        <v>1</v>
      </c>
      <c r="DQ545">
        <v>1</v>
      </c>
      <c r="DU545">
        <v>16987630</v>
      </c>
      <c r="DV545" t="s">
        <v>19</v>
      </c>
      <c r="DW545" t="s">
        <v>19</v>
      </c>
      <c r="DX545">
        <v>1</v>
      </c>
      <c r="DZ545" t="s">
        <v>3</v>
      </c>
      <c r="EA545" t="s">
        <v>3</v>
      </c>
      <c r="EB545" t="s">
        <v>3</v>
      </c>
      <c r="EC545" t="s">
        <v>3</v>
      </c>
      <c r="EE545">
        <v>1441815344</v>
      </c>
      <c r="EF545">
        <v>1</v>
      </c>
      <c r="EG545" t="s">
        <v>21</v>
      </c>
      <c r="EH545">
        <v>0</v>
      </c>
      <c r="EI545" t="s">
        <v>3</v>
      </c>
      <c r="EJ545">
        <v>4</v>
      </c>
      <c r="EK545">
        <v>0</v>
      </c>
      <c r="EL545" t="s">
        <v>22</v>
      </c>
      <c r="EM545" t="s">
        <v>23</v>
      </c>
      <c r="EO545" t="s">
        <v>523</v>
      </c>
      <c r="EQ545">
        <v>768</v>
      </c>
      <c r="ER545">
        <v>102.45</v>
      </c>
      <c r="ES545">
        <v>1.26</v>
      </c>
      <c r="ET545">
        <v>0</v>
      </c>
      <c r="EU545">
        <v>0</v>
      </c>
      <c r="EV545">
        <v>101.19</v>
      </c>
      <c r="EW545">
        <v>0.18</v>
      </c>
      <c r="EX545">
        <v>0</v>
      </c>
      <c r="EY545">
        <v>0</v>
      </c>
      <c r="FQ545">
        <v>0</v>
      </c>
      <c r="FR545">
        <f t="shared" si="468"/>
        <v>0</v>
      </c>
      <c r="FS545">
        <v>0</v>
      </c>
      <c r="FX545">
        <v>70</v>
      </c>
      <c r="FY545">
        <v>10</v>
      </c>
      <c r="GA545" t="s">
        <v>3</v>
      </c>
      <c r="GD545">
        <v>0</v>
      </c>
      <c r="GF545">
        <v>-1083907483</v>
      </c>
      <c r="GG545">
        <v>2</v>
      </c>
      <c r="GH545">
        <v>1</v>
      </c>
      <c r="GI545">
        <v>-2</v>
      </c>
      <c r="GJ545">
        <v>0</v>
      </c>
      <c r="GK545">
        <f>ROUND(R545*(R12)/100,2)</f>
        <v>0</v>
      </c>
      <c r="GL545">
        <f t="shared" si="469"/>
        <v>0</v>
      </c>
      <c r="GM545">
        <f t="shared" si="470"/>
        <v>50913.61</v>
      </c>
      <c r="GN545">
        <f t="shared" si="471"/>
        <v>0</v>
      </c>
      <c r="GO545">
        <f t="shared" si="472"/>
        <v>0</v>
      </c>
      <c r="GP545">
        <f t="shared" si="473"/>
        <v>50913.61</v>
      </c>
      <c r="GR545">
        <v>0</v>
      </c>
      <c r="GS545">
        <v>3</v>
      </c>
      <c r="GT545">
        <v>0</v>
      </c>
      <c r="GU545" t="s">
        <v>3</v>
      </c>
      <c r="GV545">
        <f t="shared" si="474"/>
        <v>0</v>
      </c>
      <c r="GW545">
        <v>1</v>
      </c>
      <c r="GX545">
        <f t="shared" si="475"/>
        <v>0</v>
      </c>
      <c r="HA545">
        <v>0</v>
      </c>
      <c r="HB545">
        <v>0</v>
      </c>
      <c r="HC545">
        <f t="shared" si="476"/>
        <v>0</v>
      </c>
      <c r="HE545" t="s">
        <v>3</v>
      </c>
      <c r="HF545" t="s">
        <v>3</v>
      </c>
      <c r="HM545" t="s">
        <v>3</v>
      </c>
      <c r="HN545" t="s">
        <v>3</v>
      </c>
      <c r="HO545" t="s">
        <v>3</v>
      </c>
      <c r="HP545" t="s">
        <v>3</v>
      </c>
      <c r="HQ545" t="s">
        <v>3</v>
      </c>
      <c r="IK545">
        <v>0</v>
      </c>
    </row>
    <row r="546" spans="1:245" x14ac:dyDescent="0.2">
      <c r="A546">
        <v>17</v>
      </c>
      <c r="B546">
        <v>1</v>
      </c>
      <c r="D546">
        <f>ROW(EtalonRes!A744)</f>
        <v>744</v>
      </c>
      <c r="E546" t="s">
        <v>550</v>
      </c>
      <c r="F546" t="s">
        <v>551</v>
      </c>
      <c r="G546" t="s">
        <v>552</v>
      </c>
      <c r="H546" t="s">
        <v>19</v>
      </c>
      <c r="I546">
        <v>64</v>
      </c>
      <c r="J546">
        <v>0</v>
      </c>
      <c r="K546">
        <v>64</v>
      </c>
      <c r="O546">
        <f t="shared" si="444"/>
        <v>11265.66</v>
      </c>
      <c r="P546">
        <f t="shared" si="445"/>
        <v>40.32</v>
      </c>
      <c r="Q546">
        <f t="shared" si="446"/>
        <v>0</v>
      </c>
      <c r="R546">
        <f t="shared" si="447"/>
        <v>0</v>
      </c>
      <c r="S546">
        <f t="shared" si="448"/>
        <v>11225.34</v>
      </c>
      <c r="T546">
        <f t="shared" si="449"/>
        <v>0</v>
      </c>
      <c r="U546">
        <f t="shared" si="450"/>
        <v>19.968</v>
      </c>
      <c r="V546">
        <f t="shared" si="451"/>
        <v>0</v>
      </c>
      <c r="W546">
        <f t="shared" si="452"/>
        <v>0</v>
      </c>
      <c r="X546">
        <f t="shared" si="453"/>
        <v>7857.74</v>
      </c>
      <c r="Y546">
        <f t="shared" si="454"/>
        <v>1122.53</v>
      </c>
      <c r="AA546">
        <v>1473070128</v>
      </c>
      <c r="AB546">
        <f t="shared" si="455"/>
        <v>176.02600000000001</v>
      </c>
      <c r="AC546">
        <f>ROUND((ES546),6)</f>
        <v>0.63</v>
      </c>
      <c r="AD546">
        <f>ROUND((((ET546)-(EU546))+AE546),6)</f>
        <v>0</v>
      </c>
      <c r="AE546">
        <f>ROUND((EU546),6)</f>
        <v>0</v>
      </c>
      <c r="AF546">
        <f>ROUND(((EV546*1.04)),6)</f>
        <v>175.39599999999999</v>
      </c>
      <c r="AG546">
        <f t="shared" si="456"/>
        <v>0</v>
      </c>
      <c r="AH546">
        <f>((EW546*1.04))</f>
        <v>0.312</v>
      </c>
      <c r="AI546">
        <f>(EX546)</f>
        <v>0</v>
      </c>
      <c r="AJ546">
        <f t="shared" si="457"/>
        <v>0</v>
      </c>
      <c r="AK546">
        <v>169.28</v>
      </c>
      <c r="AL546">
        <v>0.63</v>
      </c>
      <c r="AM546">
        <v>0</v>
      </c>
      <c r="AN546">
        <v>0</v>
      </c>
      <c r="AO546">
        <v>168.65</v>
      </c>
      <c r="AP546">
        <v>0</v>
      </c>
      <c r="AQ546">
        <v>0.3</v>
      </c>
      <c r="AR546">
        <v>0</v>
      </c>
      <c r="AS546">
        <v>0</v>
      </c>
      <c r="AT546">
        <v>70</v>
      </c>
      <c r="AU546">
        <v>10</v>
      </c>
      <c r="AV546">
        <v>1</v>
      </c>
      <c r="AW546">
        <v>1</v>
      </c>
      <c r="AZ546">
        <v>1</v>
      </c>
      <c r="BA546">
        <v>1</v>
      </c>
      <c r="BB546">
        <v>1</v>
      </c>
      <c r="BC546">
        <v>1</v>
      </c>
      <c r="BD546" t="s">
        <v>3</v>
      </c>
      <c r="BE546" t="s">
        <v>3</v>
      </c>
      <c r="BF546" t="s">
        <v>3</v>
      </c>
      <c r="BG546" t="s">
        <v>3</v>
      </c>
      <c r="BH546">
        <v>0</v>
      </c>
      <c r="BI546">
        <v>4</v>
      </c>
      <c r="BJ546" t="s">
        <v>553</v>
      </c>
      <c r="BM546">
        <v>0</v>
      </c>
      <c r="BN546">
        <v>0</v>
      </c>
      <c r="BO546" t="s">
        <v>3</v>
      </c>
      <c r="BP546">
        <v>0</v>
      </c>
      <c r="BQ546">
        <v>1</v>
      </c>
      <c r="BR546">
        <v>0</v>
      </c>
      <c r="BS546">
        <v>1</v>
      </c>
      <c r="BT546">
        <v>1</v>
      </c>
      <c r="BU546">
        <v>1</v>
      </c>
      <c r="BV546">
        <v>1</v>
      </c>
      <c r="BW546">
        <v>1</v>
      </c>
      <c r="BX546">
        <v>1</v>
      </c>
      <c r="BY546" t="s">
        <v>3</v>
      </c>
      <c r="BZ546">
        <v>70</v>
      </c>
      <c r="CA546">
        <v>10</v>
      </c>
      <c r="CB546" t="s">
        <v>3</v>
      </c>
      <c r="CE546">
        <v>0</v>
      </c>
      <c r="CF546">
        <v>0</v>
      </c>
      <c r="CG546">
        <v>0</v>
      </c>
      <c r="CM546">
        <v>0</v>
      </c>
      <c r="CN546" t="s">
        <v>549</v>
      </c>
      <c r="CO546">
        <v>0</v>
      </c>
      <c r="CP546">
        <f t="shared" si="458"/>
        <v>11265.66</v>
      </c>
      <c r="CQ546">
        <f t="shared" si="459"/>
        <v>0.63</v>
      </c>
      <c r="CR546">
        <f>((((ET546)*BB546-(EU546)*BS546)+AE546*BS546)*AV546)</f>
        <v>0</v>
      </c>
      <c r="CS546">
        <f t="shared" si="460"/>
        <v>0</v>
      </c>
      <c r="CT546">
        <f t="shared" si="461"/>
        <v>175.39599999999999</v>
      </c>
      <c r="CU546">
        <f t="shared" si="462"/>
        <v>0</v>
      </c>
      <c r="CV546">
        <f t="shared" si="463"/>
        <v>0.312</v>
      </c>
      <c r="CW546">
        <f t="shared" si="464"/>
        <v>0</v>
      </c>
      <c r="CX546">
        <f t="shared" si="465"/>
        <v>0</v>
      </c>
      <c r="CY546">
        <f t="shared" si="466"/>
        <v>7857.7380000000003</v>
      </c>
      <c r="CZ546">
        <f t="shared" si="467"/>
        <v>1122.5339999999999</v>
      </c>
      <c r="DC546" t="s">
        <v>3</v>
      </c>
      <c r="DD546" t="s">
        <v>3</v>
      </c>
      <c r="DE546" t="s">
        <v>3</v>
      </c>
      <c r="DF546" t="s">
        <v>3</v>
      </c>
      <c r="DG546" t="s">
        <v>532</v>
      </c>
      <c r="DH546" t="s">
        <v>3</v>
      </c>
      <c r="DI546" t="s">
        <v>532</v>
      </c>
      <c r="DJ546" t="s">
        <v>3</v>
      </c>
      <c r="DK546" t="s">
        <v>3</v>
      </c>
      <c r="DL546" t="s">
        <v>3</v>
      </c>
      <c r="DM546" t="s">
        <v>3</v>
      </c>
      <c r="DN546">
        <v>0</v>
      </c>
      <c r="DO546">
        <v>0</v>
      </c>
      <c r="DP546">
        <v>1</v>
      </c>
      <c r="DQ546">
        <v>1</v>
      </c>
      <c r="DU546">
        <v>16987630</v>
      </c>
      <c r="DV546" t="s">
        <v>19</v>
      </c>
      <c r="DW546" t="s">
        <v>19</v>
      </c>
      <c r="DX546">
        <v>1</v>
      </c>
      <c r="DZ546" t="s">
        <v>3</v>
      </c>
      <c r="EA546" t="s">
        <v>3</v>
      </c>
      <c r="EB546" t="s">
        <v>3</v>
      </c>
      <c r="EC546" t="s">
        <v>3</v>
      </c>
      <c r="EE546">
        <v>1441815344</v>
      </c>
      <c r="EF546">
        <v>1</v>
      </c>
      <c r="EG546" t="s">
        <v>21</v>
      </c>
      <c r="EH546">
        <v>0</v>
      </c>
      <c r="EI546" t="s">
        <v>3</v>
      </c>
      <c r="EJ546">
        <v>4</v>
      </c>
      <c r="EK546">
        <v>0</v>
      </c>
      <c r="EL546" t="s">
        <v>22</v>
      </c>
      <c r="EM546" t="s">
        <v>23</v>
      </c>
      <c r="EO546" t="s">
        <v>523</v>
      </c>
      <c r="EQ546">
        <v>768</v>
      </c>
      <c r="ER546">
        <v>169.28</v>
      </c>
      <c r="ES546">
        <v>0.63</v>
      </c>
      <c r="ET546">
        <v>0</v>
      </c>
      <c r="EU546">
        <v>0</v>
      </c>
      <c r="EV546">
        <v>168.65</v>
      </c>
      <c r="EW546">
        <v>0.3</v>
      </c>
      <c r="EX546">
        <v>0</v>
      </c>
      <c r="EY546">
        <v>0</v>
      </c>
      <c r="FQ546">
        <v>0</v>
      </c>
      <c r="FR546">
        <f t="shared" si="468"/>
        <v>0</v>
      </c>
      <c r="FS546">
        <v>0</v>
      </c>
      <c r="FX546">
        <v>70</v>
      </c>
      <c r="FY546">
        <v>10</v>
      </c>
      <c r="GA546" t="s">
        <v>3</v>
      </c>
      <c r="GD546">
        <v>0</v>
      </c>
      <c r="GF546">
        <v>-1038863353</v>
      </c>
      <c r="GG546">
        <v>2</v>
      </c>
      <c r="GH546">
        <v>1</v>
      </c>
      <c r="GI546">
        <v>-2</v>
      </c>
      <c r="GJ546">
        <v>0</v>
      </c>
      <c r="GK546">
        <f>ROUND(R546*(R12)/100,2)</f>
        <v>0</v>
      </c>
      <c r="GL546">
        <f t="shared" si="469"/>
        <v>0</v>
      </c>
      <c r="GM546">
        <f t="shared" si="470"/>
        <v>20245.93</v>
      </c>
      <c r="GN546">
        <f t="shared" si="471"/>
        <v>0</v>
      </c>
      <c r="GO546">
        <f t="shared" si="472"/>
        <v>0</v>
      </c>
      <c r="GP546">
        <f t="shared" si="473"/>
        <v>20245.93</v>
      </c>
      <c r="GR546">
        <v>0</v>
      </c>
      <c r="GS546">
        <v>3</v>
      </c>
      <c r="GT546">
        <v>0</v>
      </c>
      <c r="GU546" t="s">
        <v>3</v>
      </c>
      <c r="GV546">
        <f t="shared" si="474"/>
        <v>0</v>
      </c>
      <c r="GW546">
        <v>1</v>
      </c>
      <c r="GX546">
        <f t="shared" si="475"/>
        <v>0</v>
      </c>
      <c r="HA546">
        <v>0</v>
      </c>
      <c r="HB546">
        <v>0</v>
      </c>
      <c r="HC546">
        <f t="shared" si="476"/>
        <v>0</v>
      </c>
      <c r="HE546" t="s">
        <v>3</v>
      </c>
      <c r="HF546" t="s">
        <v>3</v>
      </c>
      <c r="HM546" t="s">
        <v>3</v>
      </c>
      <c r="HN546" t="s">
        <v>3</v>
      </c>
      <c r="HO546" t="s">
        <v>3</v>
      </c>
      <c r="HP546" t="s">
        <v>3</v>
      </c>
      <c r="HQ546" t="s">
        <v>3</v>
      </c>
      <c r="IK546">
        <v>0</v>
      </c>
    </row>
    <row r="547" spans="1:245" x14ac:dyDescent="0.2">
      <c r="A547">
        <v>17</v>
      </c>
      <c r="B547">
        <v>1</v>
      </c>
      <c r="D547">
        <f>ROW(EtalonRes!A748)</f>
        <v>748</v>
      </c>
      <c r="E547" t="s">
        <v>554</v>
      </c>
      <c r="F547" t="s">
        <v>555</v>
      </c>
      <c r="G547" t="s">
        <v>556</v>
      </c>
      <c r="H547" t="s">
        <v>19</v>
      </c>
      <c r="I547">
        <v>13</v>
      </c>
      <c r="J547">
        <v>0</v>
      </c>
      <c r="K547">
        <v>13</v>
      </c>
      <c r="O547">
        <f t="shared" si="444"/>
        <v>2556.79</v>
      </c>
      <c r="P547">
        <f t="shared" si="445"/>
        <v>124.54</v>
      </c>
      <c r="Q547">
        <f t="shared" si="446"/>
        <v>0</v>
      </c>
      <c r="R547">
        <f t="shared" si="447"/>
        <v>0</v>
      </c>
      <c r="S547">
        <f t="shared" si="448"/>
        <v>2432.25</v>
      </c>
      <c r="T547">
        <f t="shared" si="449"/>
        <v>0</v>
      </c>
      <c r="U547">
        <f t="shared" si="450"/>
        <v>4.3264000000000005</v>
      </c>
      <c r="V547">
        <f t="shared" si="451"/>
        <v>0</v>
      </c>
      <c r="W547">
        <f t="shared" si="452"/>
        <v>0</v>
      </c>
      <c r="X547">
        <f t="shared" si="453"/>
        <v>1702.58</v>
      </c>
      <c r="Y547">
        <f t="shared" si="454"/>
        <v>243.23</v>
      </c>
      <c r="AA547">
        <v>1473070128</v>
      </c>
      <c r="AB547">
        <f t="shared" si="455"/>
        <v>196.67599999999999</v>
      </c>
      <c r="AC547">
        <f>ROUND((ES547),6)</f>
        <v>9.58</v>
      </c>
      <c r="AD547">
        <f>ROUND((((ET547)-(EU547))+AE547),6)</f>
        <v>0</v>
      </c>
      <c r="AE547">
        <f>ROUND((EU547),6)</f>
        <v>0</v>
      </c>
      <c r="AF547">
        <f>ROUND(((EV547*1.04)),6)</f>
        <v>187.096</v>
      </c>
      <c r="AG547">
        <f t="shared" si="456"/>
        <v>0</v>
      </c>
      <c r="AH547">
        <f>((EW547*1.04))</f>
        <v>0.33280000000000004</v>
      </c>
      <c r="AI547">
        <f>(EX547)</f>
        <v>0</v>
      </c>
      <c r="AJ547">
        <f t="shared" si="457"/>
        <v>0</v>
      </c>
      <c r="AK547">
        <v>189.48</v>
      </c>
      <c r="AL547">
        <v>9.58</v>
      </c>
      <c r="AM547">
        <v>0</v>
      </c>
      <c r="AN547">
        <v>0</v>
      </c>
      <c r="AO547">
        <v>179.9</v>
      </c>
      <c r="AP547">
        <v>0</v>
      </c>
      <c r="AQ547">
        <v>0.32</v>
      </c>
      <c r="AR547">
        <v>0</v>
      </c>
      <c r="AS547">
        <v>0</v>
      </c>
      <c r="AT547">
        <v>70</v>
      </c>
      <c r="AU547">
        <v>10</v>
      </c>
      <c r="AV547">
        <v>1</v>
      </c>
      <c r="AW547">
        <v>1</v>
      </c>
      <c r="AZ547">
        <v>1</v>
      </c>
      <c r="BA547">
        <v>1</v>
      </c>
      <c r="BB547">
        <v>1</v>
      </c>
      <c r="BC547">
        <v>1</v>
      </c>
      <c r="BD547" t="s">
        <v>3</v>
      </c>
      <c r="BE547" t="s">
        <v>3</v>
      </c>
      <c r="BF547" t="s">
        <v>3</v>
      </c>
      <c r="BG547" t="s">
        <v>3</v>
      </c>
      <c r="BH547">
        <v>0</v>
      </c>
      <c r="BI547">
        <v>4</v>
      </c>
      <c r="BJ547" t="s">
        <v>557</v>
      </c>
      <c r="BM547">
        <v>0</v>
      </c>
      <c r="BN547">
        <v>0</v>
      </c>
      <c r="BO547" t="s">
        <v>3</v>
      </c>
      <c r="BP547">
        <v>0</v>
      </c>
      <c r="BQ547">
        <v>1</v>
      </c>
      <c r="BR547">
        <v>0</v>
      </c>
      <c r="BS547">
        <v>1</v>
      </c>
      <c r="BT547">
        <v>1</v>
      </c>
      <c r="BU547">
        <v>1</v>
      </c>
      <c r="BV547">
        <v>1</v>
      </c>
      <c r="BW547">
        <v>1</v>
      </c>
      <c r="BX547">
        <v>1</v>
      </c>
      <c r="BY547" t="s">
        <v>3</v>
      </c>
      <c r="BZ547">
        <v>70</v>
      </c>
      <c r="CA547">
        <v>10</v>
      </c>
      <c r="CB547" t="s">
        <v>3</v>
      </c>
      <c r="CE547">
        <v>0</v>
      </c>
      <c r="CF547">
        <v>0</v>
      </c>
      <c r="CG547">
        <v>0</v>
      </c>
      <c r="CM547">
        <v>0</v>
      </c>
      <c r="CN547" t="s">
        <v>549</v>
      </c>
      <c r="CO547">
        <v>0</v>
      </c>
      <c r="CP547">
        <f t="shared" si="458"/>
        <v>2556.79</v>
      </c>
      <c r="CQ547">
        <f t="shared" si="459"/>
        <v>9.58</v>
      </c>
      <c r="CR547">
        <f>((((ET547)*BB547-(EU547)*BS547)+AE547*BS547)*AV547)</f>
        <v>0</v>
      </c>
      <c r="CS547">
        <f t="shared" si="460"/>
        <v>0</v>
      </c>
      <c r="CT547">
        <f t="shared" si="461"/>
        <v>187.096</v>
      </c>
      <c r="CU547">
        <f t="shared" si="462"/>
        <v>0</v>
      </c>
      <c r="CV547">
        <f t="shared" si="463"/>
        <v>0.33280000000000004</v>
      </c>
      <c r="CW547">
        <f t="shared" si="464"/>
        <v>0</v>
      </c>
      <c r="CX547">
        <f t="shared" si="465"/>
        <v>0</v>
      </c>
      <c r="CY547">
        <f t="shared" si="466"/>
        <v>1702.575</v>
      </c>
      <c r="CZ547">
        <f t="shared" si="467"/>
        <v>243.22499999999999</v>
      </c>
      <c r="DC547" t="s">
        <v>3</v>
      </c>
      <c r="DD547" t="s">
        <v>3</v>
      </c>
      <c r="DE547" t="s">
        <v>3</v>
      </c>
      <c r="DF547" t="s">
        <v>3</v>
      </c>
      <c r="DG547" t="s">
        <v>532</v>
      </c>
      <c r="DH547" t="s">
        <v>3</v>
      </c>
      <c r="DI547" t="s">
        <v>532</v>
      </c>
      <c r="DJ547" t="s">
        <v>3</v>
      </c>
      <c r="DK547" t="s">
        <v>3</v>
      </c>
      <c r="DL547" t="s">
        <v>3</v>
      </c>
      <c r="DM547" t="s">
        <v>3</v>
      </c>
      <c r="DN547">
        <v>0</v>
      </c>
      <c r="DO547">
        <v>0</v>
      </c>
      <c r="DP547">
        <v>1</v>
      </c>
      <c r="DQ547">
        <v>1</v>
      </c>
      <c r="DU547">
        <v>16987630</v>
      </c>
      <c r="DV547" t="s">
        <v>19</v>
      </c>
      <c r="DW547" t="s">
        <v>19</v>
      </c>
      <c r="DX547">
        <v>1</v>
      </c>
      <c r="DZ547" t="s">
        <v>3</v>
      </c>
      <c r="EA547" t="s">
        <v>3</v>
      </c>
      <c r="EB547" t="s">
        <v>3</v>
      </c>
      <c r="EC547" t="s">
        <v>3</v>
      </c>
      <c r="EE547">
        <v>1441815344</v>
      </c>
      <c r="EF547">
        <v>1</v>
      </c>
      <c r="EG547" t="s">
        <v>21</v>
      </c>
      <c r="EH547">
        <v>0</v>
      </c>
      <c r="EI547" t="s">
        <v>3</v>
      </c>
      <c r="EJ547">
        <v>4</v>
      </c>
      <c r="EK547">
        <v>0</v>
      </c>
      <c r="EL547" t="s">
        <v>22</v>
      </c>
      <c r="EM547" t="s">
        <v>23</v>
      </c>
      <c r="EO547" t="s">
        <v>523</v>
      </c>
      <c r="EQ547">
        <v>768</v>
      </c>
      <c r="ER547">
        <v>189.48</v>
      </c>
      <c r="ES547">
        <v>9.58</v>
      </c>
      <c r="ET547">
        <v>0</v>
      </c>
      <c r="EU547">
        <v>0</v>
      </c>
      <c r="EV547">
        <v>179.9</v>
      </c>
      <c r="EW547">
        <v>0.32</v>
      </c>
      <c r="EX547">
        <v>0</v>
      </c>
      <c r="EY547">
        <v>0</v>
      </c>
      <c r="FQ547">
        <v>0</v>
      </c>
      <c r="FR547">
        <f t="shared" si="468"/>
        <v>0</v>
      </c>
      <c r="FS547">
        <v>0</v>
      </c>
      <c r="FX547">
        <v>70</v>
      </c>
      <c r="FY547">
        <v>10</v>
      </c>
      <c r="GA547" t="s">
        <v>3</v>
      </c>
      <c r="GD547">
        <v>0</v>
      </c>
      <c r="GF547">
        <v>2133120452</v>
      </c>
      <c r="GG547">
        <v>2</v>
      </c>
      <c r="GH547">
        <v>1</v>
      </c>
      <c r="GI547">
        <v>-2</v>
      </c>
      <c r="GJ547">
        <v>0</v>
      </c>
      <c r="GK547">
        <f>ROUND(R547*(R12)/100,2)</f>
        <v>0</v>
      </c>
      <c r="GL547">
        <f t="shared" si="469"/>
        <v>0</v>
      </c>
      <c r="GM547">
        <f t="shared" si="470"/>
        <v>4502.6000000000004</v>
      </c>
      <c r="GN547">
        <f t="shared" si="471"/>
        <v>0</v>
      </c>
      <c r="GO547">
        <f t="shared" si="472"/>
        <v>0</v>
      </c>
      <c r="GP547">
        <f t="shared" si="473"/>
        <v>4502.6000000000004</v>
      </c>
      <c r="GR547">
        <v>0</v>
      </c>
      <c r="GS547">
        <v>3</v>
      </c>
      <c r="GT547">
        <v>0</v>
      </c>
      <c r="GU547" t="s">
        <v>3</v>
      </c>
      <c r="GV547">
        <f t="shared" si="474"/>
        <v>0</v>
      </c>
      <c r="GW547">
        <v>1</v>
      </c>
      <c r="GX547">
        <f t="shared" si="475"/>
        <v>0</v>
      </c>
      <c r="HA547">
        <v>0</v>
      </c>
      <c r="HB547">
        <v>0</v>
      </c>
      <c r="HC547">
        <f t="shared" si="476"/>
        <v>0</v>
      </c>
      <c r="HE547" t="s">
        <v>3</v>
      </c>
      <c r="HF547" t="s">
        <v>3</v>
      </c>
      <c r="HM547" t="s">
        <v>3</v>
      </c>
      <c r="HN547" t="s">
        <v>3</v>
      </c>
      <c r="HO547" t="s">
        <v>3</v>
      </c>
      <c r="HP547" t="s">
        <v>3</v>
      </c>
      <c r="HQ547" t="s">
        <v>3</v>
      </c>
      <c r="IK547">
        <v>0</v>
      </c>
    </row>
    <row r="548" spans="1:245" x14ac:dyDescent="0.2">
      <c r="A548">
        <v>17</v>
      </c>
      <c r="B548">
        <v>1</v>
      </c>
      <c r="D548">
        <f>ROW(EtalonRes!A752)</f>
        <v>752</v>
      </c>
      <c r="E548" t="s">
        <v>558</v>
      </c>
      <c r="F548" t="s">
        <v>555</v>
      </c>
      <c r="G548" t="s">
        <v>556</v>
      </c>
      <c r="H548" t="s">
        <v>19</v>
      </c>
      <c r="I548">
        <v>42</v>
      </c>
      <c r="J548">
        <v>0</v>
      </c>
      <c r="K548">
        <v>42</v>
      </c>
      <c r="O548">
        <f t="shared" si="444"/>
        <v>8260.39</v>
      </c>
      <c r="P548">
        <f t="shared" si="445"/>
        <v>402.36</v>
      </c>
      <c r="Q548">
        <f t="shared" si="446"/>
        <v>0</v>
      </c>
      <c r="R548">
        <f t="shared" si="447"/>
        <v>0</v>
      </c>
      <c r="S548">
        <f t="shared" si="448"/>
        <v>7858.03</v>
      </c>
      <c r="T548">
        <f t="shared" si="449"/>
        <v>0</v>
      </c>
      <c r="U548">
        <f t="shared" si="450"/>
        <v>13.977600000000002</v>
      </c>
      <c r="V548">
        <f t="shared" si="451"/>
        <v>0</v>
      </c>
      <c r="W548">
        <f t="shared" si="452"/>
        <v>0</v>
      </c>
      <c r="X548">
        <f t="shared" si="453"/>
        <v>5500.62</v>
      </c>
      <c r="Y548">
        <f t="shared" si="454"/>
        <v>785.8</v>
      </c>
      <c r="AA548">
        <v>1473070128</v>
      </c>
      <c r="AB548">
        <f t="shared" si="455"/>
        <v>196.67599999999999</v>
      </c>
      <c r="AC548">
        <f>ROUND((ES548),6)</f>
        <v>9.58</v>
      </c>
      <c r="AD548">
        <f>ROUND((((ET548)-(EU548))+AE548),6)</f>
        <v>0</v>
      </c>
      <c r="AE548">
        <f>ROUND((EU548),6)</f>
        <v>0</v>
      </c>
      <c r="AF548">
        <f>ROUND(((EV548*1.04)),6)</f>
        <v>187.096</v>
      </c>
      <c r="AG548">
        <f t="shared" si="456"/>
        <v>0</v>
      </c>
      <c r="AH548">
        <f>((EW548*1.04))</f>
        <v>0.33280000000000004</v>
      </c>
      <c r="AI548">
        <f>(EX548)</f>
        <v>0</v>
      </c>
      <c r="AJ548">
        <f t="shared" si="457"/>
        <v>0</v>
      </c>
      <c r="AK548">
        <v>189.48</v>
      </c>
      <c r="AL548">
        <v>9.58</v>
      </c>
      <c r="AM548">
        <v>0</v>
      </c>
      <c r="AN548">
        <v>0</v>
      </c>
      <c r="AO548">
        <v>179.9</v>
      </c>
      <c r="AP548">
        <v>0</v>
      </c>
      <c r="AQ548">
        <v>0.32</v>
      </c>
      <c r="AR548">
        <v>0</v>
      </c>
      <c r="AS548">
        <v>0</v>
      </c>
      <c r="AT548">
        <v>70</v>
      </c>
      <c r="AU548">
        <v>10</v>
      </c>
      <c r="AV548">
        <v>1</v>
      </c>
      <c r="AW548">
        <v>1</v>
      </c>
      <c r="AZ548">
        <v>1</v>
      </c>
      <c r="BA548">
        <v>1</v>
      </c>
      <c r="BB548">
        <v>1</v>
      </c>
      <c r="BC548">
        <v>1</v>
      </c>
      <c r="BD548" t="s">
        <v>3</v>
      </c>
      <c r="BE548" t="s">
        <v>3</v>
      </c>
      <c r="BF548" t="s">
        <v>3</v>
      </c>
      <c r="BG548" t="s">
        <v>3</v>
      </c>
      <c r="BH548">
        <v>0</v>
      </c>
      <c r="BI548">
        <v>4</v>
      </c>
      <c r="BJ548" t="s">
        <v>557</v>
      </c>
      <c r="BM548">
        <v>0</v>
      </c>
      <c r="BN548">
        <v>0</v>
      </c>
      <c r="BO548" t="s">
        <v>3</v>
      </c>
      <c r="BP548">
        <v>0</v>
      </c>
      <c r="BQ548">
        <v>1</v>
      </c>
      <c r="BR548">
        <v>0</v>
      </c>
      <c r="BS548">
        <v>1</v>
      </c>
      <c r="BT548">
        <v>1</v>
      </c>
      <c r="BU548">
        <v>1</v>
      </c>
      <c r="BV548">
        <v>1</v>
      </c>
      <c r="BW548">
        <v>1</v>
      </c>
      <c r="BX548">
        <v>1</v>
      </c>
      <c r="BY548" t="s">
        <v>3</v>
      </c>
      <c r="BZ548">
        <v>70</v>
      </c>
      <c r="CA548">
        <v>10</v>
      </c>
      <c r="CB548" t="s">
        <v>3</v>
      </c>
      <c r="CE548">
        <v>0</v>
      </c>
      <c r="CF548">
        <v>0</v>
      </c>
      <c r="CG548">
        <v>0</v>
      </c>
      <c r="CM548">
        <v>0</v>
      </c>
      <c r="CN548" t="s">
        <v>521</v>
      </c>
      <c r="CO548">
        <v>0</v>
      </c>
      <c r="CP548">
        <f t="shared" si="458"/>
        <v>8260.39</v>
      </c>
      <c r="CQ548">
        <f t="shared" si="459"/>
        <v>9.58</v>
      </c>
      <c r="CR548">
        <f>((((ET548)*BB548-(EU548)*BS548)+AE548*BS548)*AV548)</f>
        <v>0</v>
      </c>
      <c r="CS548">
        <f t="shared" si="460"/>
        <v>0</v>
      </c>
      <c r="CT548">
        <f t="shared" si="461"/>
        <v>187.096</v>
      </c>
      <c r="CU548">
        <f t="shared" si="462"/>
        <v>0</v>
      </c>
      <c r="CV548">
        <f t="shared" si="463"/>
        <v>0.33280000000000004</v>
      </c>
      <c r="CW548">
        <f t="shared" si="464"/>
        <v>0</v>
      </c>
      <c r="CX548">
        <f t="shared" si="465"/>
        <v>0</v>
      </c>
      <c r="CY548">
        <f t="shared" si="466"/>
        <v>5500.6210000000001</v>
      </c>
      <c r="CZ548">
        <f t="shared" si="467"/>
        <v>785.803</v>
      </c>
      <c r="DC548" t="s">
        <v>3</v>
      </c>
      <c r="DD548" t="s">
        <v>3</v>
      </c>
      <c r="DE548" t="s">
        <v>3</v>
      </c>
      <c r="DF548" t="s">
        <v>3</v>
      </c>
      <c r="DG548" t="s">
        <v>532</v>
      </c>
      <c r="DH548" t="s">
        <v>3</v>
      </c>
      <c r="DI548" t="s">
        <v>532</v>
      </c>
      <c r="DJ548" t="s">
        <v>3</v>
      </c>
      <c r="DK548" t="s">
        <v>3</v>
      </c>
      <c r="DL548" t="s">
        <v>3</v>
      </c>
      <c r="DM548" t="s">
        <v>3</v>
      </c>
      <c r="DN548">
        <v>0</v>
      </c>
      <c r="DO548">
        <v>0</v>
      </c>
      <c r="DP548">
        <v>1</v>
      </c>
      <c r="DQ548">
        <v>1</v>
      </c>
      <c r="DU548">
        <v>16987630</v>
      </c>
      <c r="DV548" t="s">
        <v>19</v>
      </c>
      <c r="DW548" t="s">
        <v>19</v>
      </c>
      <c r="DX548">
        <v>1</v>
      </c>
      <c r="DZ548" t="s">
        <v>3</v>
      </c>
      <c r="EA548" t="s">
        <v>3</v>
      </c>
      <c r="EB548" t="s">
        <v>3</v>
      </c>
      <c r="EC548" t="s">
        <v>3</v>
      </c>
      <c r="EE548">
        <v>1441815344</v>
      </c>
      <c r="EF548">
        <v>1</v>
      </c>
      <c r="EG548" t="s">
        <v>21</v>
      </c>
      <c r="EH548">
        <v>0</v>
      </c>
      <c r="EI548" t="s">
        <v>3</v>
      </c>
      <c r="EJ548">
        <v>4</v>
      </c>
      <c r="EK548">
        <v>0</v>
      </c>
      <c r="EL548" t="s">
        <v>22</v>
      </c>
      <c r="EM548" t="s">
        <v>23</v>
      </c>
      <c r="EO548" t="s">
        <v>523</v>
      </c>
      <c r="EQ548">
        <v>768</v>
      </c>
      <c r="ER548">
        <v>189.48</v>
      </c>
      <c r="ES548">
        <v>9.58</v>
      </c>
      <c r="ET548">
        <v>0</v>
      </c>
      <c r="EU548">
        <v>0</v>
      </c>
      <c r="EV548">
        <v>179.9</v>
      </c>
      <c r="EW548">
        <v>0.32</v>
      </c>
      <c r="EX548">
        <v>0</v>
      </c>
      <c r="EY548">
        <v>0</v>
      </c>
      <c r="FQ548">
        <v>0</v>
      </c>
      <c r="FR548">
        <f t="shared" si="468"/>
        <v>0</v>
      </c>
      <c r="FS548">
        <v>0</v>
      </c>
      <c r="FX548">
        <v>70</v>
      </c>
      <c r="FY548">
        <v>10</v>
      </c>
      <c r="GA548" t="s">
        <v>3</v>
      </c>
      <c r="GD548">
        <v>0</v>
      </c>
      <c r="GF548">
        <v>2133120452</v>
      </c>
      <c r="GG548">
        <v>2</v>
      </c>
      <c r="GH548">
        <v>1</v>
      </c>
      <c r="GI548">
        <v>-2</v>
      </c>
      <c r="GJ548">
        <v>0</v>
      </c>
      <c r="GK548">
        <f>ROUND(R548*(R12)/100,2)</f>
        <v>0</v>
      </c>
      <c r="GL548">
        <f t="shared" si="469"/>
        <v>0</v>
      </c>
      <c r="GM548">
        <f t="shared" si="470"/>
        <v>14546.81</v>
      </c>
      <c r="GN548">
        <f t="shared" si="471"/>
        <v>0</v>
      </c>
      <c r="GO548">
        <f t="shared" si="472"/>
        <v>0</v>
      </c>
      <c r="GP548">
        <f t="shared" si="473"/>
        <v>14546.81</v>
      </c>
      <c r="GR548">
        <v>0</v>
      </c>
      <c r="GS548">
        <v>3</v>
      </c>
      <c r="GT548">
        <v>0</v>
      </c>
      <c r="GU548" t="s">
        <v>3</v>
      </c>
      <c r="GV548">
        <f t="shared" si="474"/>
        <v>0</v>
      </c>
      <c r="GW548">
        <v>1</v>
      </c>
      <c r="GX548">
        <f t="shared" si="475"/>
        <v>0</v>
      </c>
      <c r="HA548">
        <v>0</v>
      </c>
      <c r="HB548">
        <v>0</v>
      </c>
      <c r="HC548">
        <f t="shared" si="476"/>
        <v>0</v>
      </c>
      <c r="HE548" t="s">
        <v>3</v>
      </c>
      <c r="HF548" t="s">
        <v>3</v>
      </c>
      <c r="HM548" t="s">
        <v>3</v>
      </c>
      <c r="HN548" t="s">
        <v>3</v>
      </c>
      <c r="HO548" t="s">
        <v>3</v>
      </c>
      <c r="HP548" t="s">
        <v>3</v>
      </c>
      <c r="HQ548" t="s">
        <v>3</v>
      </c>
      <c r="IK548">
        <v>0</v>
      </c>
    </row>
    <row r="549" spans="1:245" x14ac:dyDescent="0.2">
      <c r="A549">
        <v>17</v>
      </c>
      <c r="B549">
        <v>1</v>
      </c>
      <c r="C549">
        <f>ROW(SmtRes!A496)</f>
        <v>496</v>
      </c>
      <c r="D549">
        <f>ROW(EtalonRes!A756)</f>
        <v>756</v>
      </c>
      <c r="E549" t="s">
        <v>559</v>
      </c>
      <c r="F549" t="s">
        <v>529</v>
      </c>
      <c r="G549" t="s">
        <v>530</v>
      </c>
      <c r="H549" t="s">
        <v>19</v>
      </c>
      <c r="I549">
        <v>21</v>
      </c>
      <c r="J549">
        <v>0</v>
      </c>
      <c r="K549">
        <v>21</v>
      </c>
      <c r="O549">
        <f t="shared" ref="O549:O554" si="477">ROUND(CP549,2)</f>
        <v>4621.16</v>
      </c>
      <c r="P549">
        <f t="shared" ref="P549:P554" si="478">ROUND(CQ549*I549,2)</f>
        <v>201.18</v>
      </c>
      <c r="Q549">
        <f t="shared" ref="Q549:Q554" si="479">ROUND(CR549*I549,2)</f>
        <v>0</v>
      </c>
      <c r="R549">
        <f t="shared" ref="R549:R554" si="480">ROUND(CS549*I549,2)</f>
        <v>0</v>
      </c>
      <c r="S549">
        <f t="shared" ref="S549:S554" si="481">ROUND(CT549*I549,2)</f>
        <v>4419.9799999999996</v>
      </c>
      <c r="T549">
        <f t="shared" ref="T549:T554" si="482">ROUND(CU549*I549,2)</f>
        <v>0</v>
      </c>
      <c r="U549">
        <f t="shared" ref="U549:U554" si="483">CV549*I549</f>
        <v>7.8624000000000001</v>
      </c>
      <c r="V549">
        <f t="shared" ref="V549:V554" si="484">CW549*I549</f>
        <v>0</v>
      </c>
      <c r="W549">
        <f t="shared" ref="W549:W554" si="485">ROUND(CX549*I549,2)</f>
        <v>0</v>
      </c>
      <c r="X549">
        <f t="shared" ref="X549:X554" si="486">ROUND(CY549,2)</f>
        <v>3093.99</v>
      </c>
      <c r="Y549">
        <f t="shared" ref="Y549:Y554" si="487">ROUND(CZ549,2)</f>
        <v>442</v>
      </c>
      <c r="AA549">
        <v>1473070128</v>
      </c>
      <c r="AB549">
        <f t="shared" ref="AB549:AB554" si="488">ROUND((AC549+AD549+AF549),6)</f>
        <v>220.05520000000001</v>
      </c>
      <c r="AC549">
        <f>ROUND((ES549),6)</f>
        <v>9.58</v>
      </c>
      <c r="AD549">
        <f>ROUND((((ET549)-(EU549))+AE549),6)</f>
        <v>0</v>
      </c>
      <c r="AE549">
        <f>ROUND((EU549),6)</f>
        <v>0</v>
      </c>
      <c r="AF549">
        <f>ROUND(((EV549*1.04)),6)</f>
        <v>210.4752</v>
      </c>
      <c r="AG549">
        <f t="shared" ref="AG549:AG554" si="489">ROUND((AP549),6)</f>
        <v>0</v>
      </c>
      <c r="AH549">
        <f>((EW549*1.04))</f>
        <v>0.37440000000000001</v>
      </c>
      <c r="AI549">
        <f>(EX549)</f>
        <v>0</v>
      </c>
      <c r="AJ549">
        <f t="shared" ref="AJ549:AJ554" si="490">(AS549)</f>
        <v>0</v>
      </c>
      <c r="AK549">
        <v>211.96</v>
      </c>
      <c r="AL549">
        <v>9.58</v>
      </c>
      <c r="AM549">
        <v>0</v>
      </c>
      <c r="AN549">
        <v>0</v>
      </c>
      <c r="AO549">
        <v>202.38</v>
      </c>
      <c r="AP549">
        <v>0</v>
      </c>
      <c r="AQ549">
        <v>0.36</v>
      </c>
      <c r="AR549">
        <v>0</v>
      </c>
      <c r="AS549">
        <v>0</v>
      </c>
      <c r="AT549">
        <v>70</v>
      </c>
      <c r="AU549">
        <v>10</v>
      </c>
      <c r="AV549">
        <v>1</v>
      </c>
      <c r="AW549">
        <v>1</v>
      </c>
      <c r="AZ549">
        <v>1</v>
      </c>
      <c r="BA549">
        <v>1</v>
      </c>
      <c r="BB549">
        <v>1</v>
      </c>
      <c r="BC549">
        <v>1</v>
      </c>
      <c r="BD549" t="s">
        <v>3</v>
      </c>
      <c r="BE549" t="s">
        <v>3</v>
      </c>
      <c r="BF549" t="s">
        <v>3</v>
      </c>
      <c r="BG549" t="s">
        <v>3</v>
      </c>
      <c r="BH549">
        <v>0</v>
      </c>
      <c r="BI549">
        <v>4</v>
      </c>
      <c r="BJ549" t="s">
        <v>531</v>
      </c>
      <c r="BM549">
        <v>0</v>
      </c>
      <c r="BN549">
        <v>0</v>
      </c>
      <c r="BO549" t="s">
        <v>3</v>
      </c>
      <c r="BP549">
        <v>0</v>
      </c>
      <c r="BQ549">
        <v>1</v>
      </c>
      <c r="BR549">
        <v>0</v>
      </c>
      <c r="BS549">
        <v>1</v>
      </c>
      <c r="BT549">
        <v>1</v>
      </c>
      <c r="BU549">
        <v>1</v>
      </c>
      <c r="BV549">
        <v>1</v>
      </c>
      <c r="BW549">
        <v>1</v>
      </c>
      <c r="BX549">
        <v>1</v>
      </c>
      <c r="BY549" t="s">
        <v>3</v>
      </c>
      <c r="BZ549">
        <v>70</v>
      </c>
      <c r="CA549">
        <v>10</v>
      </c>
      <c r="CB549" t="s">
        <v>3</v>
      </c>
      <c r="CE549">
        <v>0</v>
      </c>
      <c r="CF549">
        <v>0</v>
      </c>
      <c r="CG549">
        <v>0</v>
      </c>
      <c r="CM549">
        <v>0</v>
      </c>
      <c r="CN549" t="s">
        <v>521</v>
      </c>
      <c r="CO549">
        <v>0</v>
      </c>
      <c r="CP549">
        <f t="shared" ref="CP549:CP554" si="491">(P549+Q549+S549)</f>
        <v>4621.16</v>
      </c>
      <c r="CQ549">
        <f t="shared" ref="CQ549:CQ554" si="492">(AC549*BC549*AW549)</f>
        <v>9.58</v>
      </c>
      <c r="CR549">
        <f>((((ET549)*BB549-(EU549)*BS549)+AE549*BS549)*AV549)</f>
        <v>0</v>
      </c>
      <c r="CS549">
        <f t="shared" ref="CS549:CS554" si="493">(AE549*BS549*AV549)</f>
        <v>0</v>
      </c>
      <c r="CT549">
        <f t="shared" ref="CT549:CT554" si="494">(AF549*BA549*AV549)</f>
        <v>210.4752</v>
      </c>
      <c r="CU549">
        <f t="shared" ref="CU549:CU554" si="495">AG549</f>
        <v>0</v>
      </c>
      <c r="CV549">
        <f t="shared" ref="CV549:CV554" si="496">(AH549*AV549)</f>
        <v>0.37440000000000001</v>
      </c>
      <c r="CW549">
        <f t="shared" ref="CW549:CW554" si="497">AI549</f>
        <v>0</v>
      </c>
      <c r="CX549">
        <f t="shared" ref="CX549:CX554" si="498">AJ549</f>
        <v>0</v>
      </c>
      <c r="CY549">
        <f t="shared" ref="CY549:CY554" si="499">((S549*BZ549)/100)</f>
        <v>3093.9859999999999</v>
      </c>
      <c r="CZ549">
        <f t="shared" ref="CZ549:CZ554" si="500">((S549*CA549)/100)</f>
        <v>441.99799999999993</v>
      </c>
      <c r="DC549" t="s">
        <v>3</v>
      </c>
      <c r="DD549" t="s">
        <v>3</v>
      </c>
      <c r="DE549" t="s">
        <v>3</v>
      </c>
      <c r="DF549" t="s">
        <v>3</v>
      </c>
      <c r="DG549" t="s">
        <v>532</v>
      </c>
      <c r="DH549" t="s">
        <v>3</v>
      </c>
      <c r="DI549" t="s">
        <v>532</v>
      </c>
      <c r="DJ549" t="s">
        <v>3</v>
      </c>
      <c r="DK549" t="s">
        <v>3</v>
      </c>
      <c r="DL549" t="s">
        <v>3</v>
      </c>
      <c r="DM549" t="s">
        <v>3</v>
      </c>
      <c r="DN549">
        <v>0</v>
      </c>
      <c r="DO549">
        <v>0</v>
      </c>
      <c r="DP549">
        <v>1</v>
      </c>
      <c r="DQ549">
        <v>1</v>
      </c>
      <c r="DU549">
        <v>16987630</v>
      </c>
      <c r="DV549" t="s">
        <v>19</v>
      </c>
      <c r="DW549" t="s">
        <v>19</v>
      </c>
      <c r="DX549">
        <v>1</v>
      </c>
      <c r="DZ549" t="s">
        <v>3</v>
      </c>
      <c r="EA549" t="s">
        <v>3</v>
      </c>
      <c r="EB549" t="s">
        <v>3</v>
      </c>
      <c r="EC549" t="s">
        <v>3</v>
      </c>
      <c r="EE549">
        <v>1441815344</v>
      </c>
      <c r="EF549">
        <v>1</v>
      </c>
      <c r="EG549" t="s">
        <v>21</v>
      </c>
      <c r="EH549">
        <v>0</v>
      </c>
      <c r="EI549" t="s">
        <v>3</v>
      </c>
      <c r="EJ549">
        <v>4</v>
      </c>
      <c r="EK549">
        <v>0</v>
      </c>
      <c r="EL549" t="s">
        <v>22</v>
      </c>
      <c r="EM549" t="s">
        <v>23</v>
      </c>
      <c r="EO549" t="s">
        <v>523</v>
      </c>
      <c r="EQ549">
        <v>768</v>
      </c>
      <c r="ER549">
        <v>211.96</v>
      </c>
      <c r="ES549">
        <v>9.58</v>
      </c>
      <c r="ET549">
        <v>0</v>
      </c>
      <c r="EU549">
        <v>0</v>
      </c>
      <c r="EV549">
        <v>202.38</v>
      </c>
      <c r="EW549">
        <v>0.36</v>
      </c>
      <c r="EX549">
        <v>0</v>
      </c>
      <c r="EY549">
        <v>0</v>
      </c>
      <c r="FQ549">
        <v>0</v>
      </c>
      <c r="FR549">
        <f t="shared" ref="FR549:FR554" si="501">ROUND(IF(BI549=3,GM549,0),2)</f>
        <v>0</v>
      </c>
      <c r="FS549">
        <v>0</v>
      </c>
      <c r="FX549">
        <v>70</v>
      </c>
      <c r="FY549">
        <v>10</v>
      </c>
      <c r="GA549" t="s">
        <v>3</v>
      </c>
      <c r="GD549">
        <v>0</v>
      </c>
      <c r="GF549">
        <v>-1874829387</v>
      </c>
      <c r="GG549">
        <v>2</v>
      </c>
      <c r="GH549">
        <v>1</v>
      </c>
      <c r="GI549">
        <v>-2</v>
      </c>
      <c r="GJ549">
        <v>0</v>
      </c>
      <c r="GK549">
        <f>ROUND(R549*(R12)/100,2)</f>
        <v>0</v>
      </c>
      <c r="GL549">
        <f t="shared" ref="GL549:GL554" si="502">ROUND(IF(AND(BH549=3,BI549=3,FS549&lt;&gt;0),P549,0),2)</f>
        <v>0</v>
      </c>
      <c r="GM549">
        <f t="shared" ref="GM549:GM554" si="503">ROUND(O549+X549+Y549+GK549,2)+GX549</f>
        <v>8157.15</v>
      </c>
      <c r="GN549">
        <f t="shared" ref="GN549:GN554" si="504">IF(OR(BI549=0,BI549=1),GM549-GX549,0)</f>
        <v>0</v>
      </c>
      <c r="GO549">
        <f t="shared" ref="GO549:GO554" si="505">IF(BI549=2,GM549-GX549,0)</f>
        <v>0</v>
      </c>
      <c r="GP549">
        <f t="shared" ref="GP549:GP554" si="506">IF(BI549=4,GM549-GX549,0)</f>
        <v>8157.15</v>
      </c>
      <c r="GR549">
        <v>0</v>
      </c>
      <c r="GS549">
        <v>3</v>
      </c>
      <c r="GT549">
        <v>0</v>
      </c>
      <c r="GU549" t="s">
        <v>3</v>
      </c>
      <c r="GV549">
        <f t="shared" ref="GV549:GV554" si="507">ROUND((GT549),6)</f>
        <v>0</v>
      </c>
      <c r="GW549">
        <v>1</v>
      </c>
      <c r="GX549">
        <f t="shared" ref="GX549:GX554" si="508">ROUND(HC549*I549,2)</f>
        <v>0</v>
      </c>
      <c r="HA549">
        <v>0</v>
      </c>
      <c r="HB549">
        <v>0</v>
      </c>
      <c r="HC549">
        <f t="shared" ref="HC549:HC554" si="509">GV549*GW549</f>
        <v>0</v>
      </c>
      <c r="HE549" t="s">
        <v>3</v>
      </c>
      <c r="HF549" t="s">
        <v>3</v>
      </c>
      <c r="HM549" t="s">
        <v>3</v>
      </c>
      <c r="HN549" t="s">
        <v>3</v>
      </c>
      <c r="HO549" t="s">
        <v>3</v>
      </c>
      <c r="HP549" t="s">
        <v>3</v>
      </c>
      <c r="HQ549" t="s">
        <v>3</v>
      </c>
      <c r="IK549">
        <v>0</v>
      </c>
    </row>
    <row r="550" spans="1:245" x14ac:dyDescent="0.2">
      <c r="A550">
        <v>17</v>
      </c>
      <c r="B550">
        <v>1</v>
      </c>
      <c r="C550">
        <f>ROW(SmtRes!A497)</f>
        <v>497</v>
      </c>
      <c r="D550">
        <f>ROW(EtalonRes!A757)</f>
        <v>757</v>
      </c>
      <c r="E550" t="s">
        <v>3</v>
      </c>
      <c r="F550" t="s">
        <v>560</v>
      </c>
      <c r="G550" t="s">
        <v>561</v>
      </c>
      <c r="H550" t="s">
        <v>164</v>
      </c>
      <c r="I550">
        <f>ROUND((21+12+6+7+34+16+18+2+7)/100,9)</f>
        <v>1.23</v>
      </c>
      <c r="J550">
        <v>0</v>
      </c>
      <c r="K550">
        <f>ROUND((21+12+6+7+34+16+18+2+7)/100,9)</f>
        <v>1.23</v>
      </c>
      <c r="O550">
        <f t="shared" si="477"/>
        <v>9050.35</v>
      </c>
      <c r="P550">
        <f t="shared" si="478"/>
        <v>0</v>
      </c>
      <c r="Q550">
        <f t="shared" si="479"/>
        <v>0</v>
      </c>
      <c r="R550">
        <f t="shared" si="480"/>
        <v>0</v>
      </c>
      <c r="S550">
        <f t="shared" si="481"/>
        <v>9050.35</v>
      </c>
      <c r="T550">
        <f t="shared" si="482"/>
        <v>0</v>
      </c>
      <c r="U550">
        <f t="shared" si="483"/>
        <v>17.8596</v>
      </c>
      <c r="V550">
        <f t="shared" si="484"/>
        <v>0</v>
      </c>
      <c r="W550">
        <f t="shared" si="485"/>
        <v>0</v>
      </c>
      <c r="X550">
        <f t="shared" si="486"/>
        <v>6335.25</v>
      </c>
      <c r="Y550">
        <f t="shared" si="487"/>
        <v>905.04</v>
      </c>
      <c r="AA550">
        <v>-1</v>
      </c>
      <c r="AB550">
        <f t="shared" si="488"/>
        <v>7358.01</v>
      </c>
      <c r="AC550">
        <f>ROUND(((ES550*363)),6)</f>
        <v>0</v>
      </c>
      <c r="AD550">
        <f>ROUND(((((ET550*363))-((EU550*363)))+AE550),6)</f>
        <v>0</v>
      </c>
      <c r="AE550">
        <f>ROUND(((EU550*363)),6)</f>
        <v>0</v>
      </c>
      <c r="AF550">
        <f>ROUND(((EV550*363)),6)</f>
        <v>7358.01</v>
      </c>
      <c r="AG550">
        <f t="shared" si="489"/>
        <v>0</v>
      </c>
      <c r="AH550">
        <f>((EW550*363))</f>
        <v>14.52</v>
      </c>
      <c r="AI550">
        <f>((EX550*363))</f>
        <v>0</v>
      </c>
      <c r="AJ550">
        <f t="shared" si="490"/>
        <v>0</v>
      </c>
      <c r="AK550">
        <v>20.27</v>
      </c>
      <c r="AL550">
        <v>0</v>
      </c>
      <c r="AM550">
        <v>0</v>
      </c>
      <c r="AN550">
        <v>0</v>
      </c>
      <c r="AO550">
        <v>20.27</v>
      </c>
      <c r="AP550">
        <v>0</v>
      </c>
      <c r="AQ550">
        <v>0.04</v>
      </c>
      <c r="AR550">
        <v>0</v>
      </c>
      <c r="AS550">
        <v>0</v>
      </c>
      <c r="AT550">
        <v>70</v>
      </c>
      <c r="AU550">
        <v>10</v>
      </c>
      <c r="AV550">
        <v>1</v>
      </c>
      <c r="AW550">
        <v>1</v>
      </c>
      <c r="AZ550">
        <v>1</v>
      </c>
      <c r="BA550">
        <v>1</v>
      </c>
      <c r="BB550">
        <v>1</v>
      </c>
      <c r="BC550">
        <v>1</v>
      </c>
      <c r="BD550" t="s">
        <v>3</v>
      </c>
      <c r="BE550" t="s">
        <v>3</v>
      </c>
      <c r="BF550" t="s">
        <v>3</v>
      </c>
      <c r="BG550" t="s">
        <v>3</v>
      </c>
      <c r="BH550">
        <v>0</v>
      </c>
      <c r="BI550">
        <v>4</v>
      </c>
      <c r="BJ550" t="s">
        <v>562</v>
      </c>
      <c r="BM550">
        <v>0</v>
      </c>
      <c r="BN550">
        <v>0</v>
      </c>
      <c r="BO550" t="s">
        <v>3</v>
      </c>
      <c r="BP550">
        <v>0</v>
      </c>
      <c r="BQ550">
        <v>1</v>
      </c>
      <c r="BR550">
        <v>0</v>
      </c>
      <c r="BS550">
        <v>1</v>
      </c>
      <c r="BT550">
        <v>1</v>
      </c>
      <c r="BU550">
        <v>1</v>
      </c>
      <c r="BV550">
        <v>1</v>
      </c>
      <c r="BW550">
        <v>1</v>
      </c>
      <c r="BX550">
        <v>1</v>
      </c>
      <c r="BY550" t="s">
        <v>3</v>
      </c>
      <c r="BZ550">
        <v>70</v>
      </c>
      <c r="CA550">
        <v>10</v>
      </c>
      <c r="CB550" t="s">
        <v>3</v>
      </c>
      <c r="CE550">
        <v>0</v>
      </c>
      <c r="CF550">
        <v>0</v>
      </c>
      <c r="CG550">
        <v>0</v>
      </c>
      <c r="CM550">
        <v>0</v>
      </c>
      <c r="CN550" t="s">
        <v>3</v>
      </c>
      <c r="CO550">
        <v>0</v>
      </c>
      <c r="CP550">
        <f t="shared" si="491"/>
        <v>9050.35</v>
      </c>
      <c r="CQ550">
        <f t="shared" si="492"/>
        <v>0</v>
      </c>
      <c r="CR550">
        <f>(((((ET550*363))*BB550-((EU550*363))*BS550)+AE550*BS550)*AV550)</f>
        <v>0</v>
      </c>
      <c r="CS550">
        <f t="shared" si="493"/>
        <v>0</v>
      </c>
      <c r="CT550">
        <f t="shared" si="494"/>
        <v>7358.01</v>
      </c>
      <c r="CU550">
        <f t="shared" si="495"/>
        <v>0</v>
      </c>
      <c r="CV550">
        <f t="shared" si="496"/>
        <v>14.52</v>
      </c>
      <c r="CW550">
        <f t="shared" si="497"/>
        <v>0</v>
      </c>
      <c r="CX550">
        <f t="shared" si="498"/>
        <v>0</v>
      </c>
      <c r="CY550">
        <f t="shared" si="499"/>
        <v>6335.2449999999999</v>
      </c>
      <c r="CZ550">
        <f t="shared" si="500"/>
        <v>905.03499999999997</v>
      </c>
      <c r="DC550" t="s">
        <v>3</v>
      </c>
      <c r="DD550" t="s">
        <v>563</v>
      </c>
      <c r="DE550" t="s">
        <v>563</v>
      </c>
      <c r="DF550" t="s">
        <v>563</v>
      </c>
      <c r="DG550" t="s">
        <v>563</v>
      </c>
      <c r="DH550" t="s">
        <v>3</v>
      </c>
      <c r="DI550" t="s">
        <v>563</v>
      </c>
      <c r="DJ550" t="s">
        <v>563</v>
      </c>
      <c r="DK550" t="s">
        <v>3</v>
      </c>
      <c r="DL550" t="s">
        <v>3</v>
      </c>
      <c r="DM550" t="s">
        <v>3</v>
      </c>
      <c r="DN550">
        <v>0</v>
      </c>
      <c r="DO550">
        <v>0</v>
      </c>
      <c r="DP550">
        <v>1</v>
      </c>
      <c r="DQ550">
        <v>1</v>
      </c>
      <c r="DU550">
        <v>16987630</v>
      </c>
      <c r="DV550" t="s">
        <v>164</v>
      </c>
      <c r="DW550" t="s">
        <v>164</v>
      </c>
      <c r="DX550">
        <v>100</v>
      </c>
      <c r="DZ550" t="s">
        <v>3</v>
      </c>
      <c r="EA550" t="s">
        <v>3</v>
      </c>
      <c r="EB550" t="s">
        <v>3</v>
      </c>
      <c r="EC550" t="s">
        <v>3</v>
      </c>
      <c r="EE550">
        <v>1441815344</v>
      </c>
      <c r="EF550">
        <v>1</v>
      </c>
      <c r="EG550" t="s">
        <v>21</v>
      </c>
      <c r="EH550">
        <v>0</v>
      </c>
      <c r="EI550" t="s">
        <v>3</v>
      </c>
      <c r="EJ550">
        <v>4</v>
      </c>
      <c r="EK550">
        <v>0</v>
      </c>
      <c r="EL550" t="s">
        <v>22</v>
      </c>
      <c r="EM550" t="s">
        <v>23</v>
      </c>
      <c r="EO550" t="s">
        <v>3</v>
      </c>
      <c r="EQ550">
        <v>1024</v>
      </c>
      <c r="ER550">
        <v>20.27</v>
      </c>
      <c r="ES550">
        <v>0</v>
      </c>
      <c r="ET550">
        <v>0</v>
      </c>
      <c r="EU550">
        <v>0</v>
      </c>
      <c r="EV550">
        <v>20.27</v>
      </c>
      <c r="EW550">
        <v>0.04</v>
      </c>
      <c r="EX550">
        <v>0</v>
      </c>
      <c r="EY550">
        <v>0</v>
      </c>
      <c r="FQ550">
        <v>0</v>
      </c>
      <c r="FR550">
        <f t="shared" si="501"/>
        <v>0</v>
      </c>
      <c r="FS550">
        <v>0</v>
      </c>
      <c r="FX550">
        <v>70</v>
      </c>
      <c r="FY550">
        <v>10</v>
      </c>
      <c r="GA550" t="s">
        <v>3</v>
      </c>
      <c r="GD550">
        <v>0</v>
      </c>
      <c r="GF550">
        <v>-731557857</v>
      </c>
      <c r="GG550">
        <v>2</v>
      </c>
      <c r="GH550">
        <v>1</v>
      </c>
      <c r="GI550">
        <v>-2</v>
      </c>
      <c r="GJ550">
        <v>0</v>
      </c>
      <c r="GK550">
        <f>ROUND(R550*(R12)/100,2)</f>
        <v>0</v>
      </c>
      <c r="GL550">
        <f t="shared" si="502"/>
        <v>0</v>
      </c>
      <c r="GM550">
        <f t="shared" si="503"/>
        <v>16290.64</v>
      </c>
      <c r="GN550">
        <f t="shared" si="504"/>
        <v>0</v>
      </c>
      <c r="GO550">
        <f t="shared" si="505"/>
        <v>0</v>
      </c>
      <c r="GP550">
        <f t="shared" si="506"/>
        <v>16290.64</v>
      </c>
      <c r="GR550">
        <v>0</v>
      </c>
      <c r="GS550">
        <v>3</v>
      </c>
      <c r="GT550">
        <v>0</v>
      </c>
      <c r="GU550" t="s">
        <v>3</v>
      </c>
      <c r="GV550">
        <f t="shared" si="507"/>
        <v>0</v>
      </c>
      <c r="GW550">
        <v>1</v>
      </c>
      <c r="GX550">
        <f t="shared" si="508"/>
        <v>0</v>
      </c>
      <c r="HA550">
        <v>0</v>
      </c>
      <c r="HB550">
        <v>0</v>
      </c>
      <c r="HC550">
        <f t="shared" si="509"/>
        <v>0</v>
      </c>
      <c r="HE550" t="s">
        <v>3</v>
      </c>
      <c r="HF550" t="s">
        <v>3</v>
      </c>
      <c r="HM550" t="s">
        <v>3</v>
      </c>
      <c r="HN550" t="s">
        <v>3</v>
      </c>
      <c r="HO550" t="s">
        <v>3</v>
      </c>
      <c r="HP550" t="s">
        <v>3</v>
      </c>
      <c r="HQ550" t="s">
        <v>3</v>
      </c>
      <c r="IK550">
        <v>0</v>
      </c>
    </row>
    <row r="551" spans="1:245" x14ac:dyDescent="0.2">
      <c r="A551">
        <v>17</v>
      </c>
      <c r="B551">
        <v>1</v>
      </c>
      <c r="C551">
        <f>ROW(SmtRes!A499)</f>
        <v>499</v>
      </c>
      <c r="D551">
        <f>ROW(EtalonRes!A759)</f>
        <v>759</v>
      </c>
      <c r="E551" t="s">
        <v>564</v>
      </c>
      <c r="F551" t="s">
        <v>565</v>
      </c>
      <c r="G551" t="s">
        <v>566</v>
      </c>
      <c r="H551" t="s">
        <v>19</v>
      </c>
      <c r="I551">
        <f>ROUND(12+8+215,9)</f>
        <v>235</v>
      </c>
      <c r="J551">
        <v>0</v>
      </c>
      <c r="K551">
        <f>ROUND(12+8+215,9)</f>
        <v>235</v>
      </c>
      <c r="O551">
        <f t="shared" si="477"/>
        <v>24951.74</v>
      </c>
      <c r="P551">
        <f t="shared" si="478"/>
        <v>220.9</v>
      </c>
      <c r="Q551">
        <f t="shared" si="479"/>
        <v>0</v>
      </c>
      <c r="R551">
        <f t="shared" si="480"/>
        <v>0</v>
      </c>
      <c r="S551">
        <f t="shared" si="481"/>
        <v>24730.84</v>
      </c>
      <c r="T551">
        <f t="shared" si="482"/>
        <v>0</v>
      </c>
      <c r="U551">
        <f t="shared" si="483"/>
        <v>43.992000000000004</v>
      </c>
      <c r="V551">
        <f t="shared" si="484"/>
        <v>0</v>
      </c>
      <c r="W551">
        <f t="shared" si="485"/>
        <v>0</v>
      </c>
      <c r="X551">
        <f t="shared" si="486"/>
        <v>17311.59</v>
      </c>
      <c r="Y551">
        <f t="shared" si="487"/>
        <v>2473.08</v>
      </c>
      <c r="AA551">
        <v>1473070128</v>
      </c>
      <c r="AB551">
        <f t="shared" si="488"/>
        <v>106.1776</v>
      </c>
      <c r="AC551">
        <f>ROUND((ES551),6)</f>
        <v>0.94</v>
      </c>
      <c r="AD551">
        <f>ROUND((((ET551)-(EU551))+AE551),6)</f>
        <v>0</v>
      </c>
      <c r="AE551">
        <f>ROUND((EU551),6)</f>
        <v>0</v>
      </c>
      <c r="AF551">
        <f>ROUND(((EV551*1.04)),6)</f>
        <v>105.2376</v>
      </c>
      <c r="AG551">
        <f t="shared" si="489"/>
        <v>0</v>
      </c>
      <c r="AH551">
        <f>((EW551*1.04))</f>
        <v>0.18720000000000001</v>
      </c>
      <c r="AI551">
        <f>(EX551)</f>
        <v>0</v>
      </c>
      <c r="AJ551">
        <f t="shared" si="490"/>
        <v>0</v>
      </c>
      <c r="AK551">
        <v>102.13</v>
      </c>
      <c r="AL551">
        <v>0.94</v>
      </c>
      <c r="AM551">
        <v>0</v>
      </c>
      <c r="AN551">
        <v>0</v>
      </c>
      <c r="AO551">
        <v>101.19</v>
      </c>
      <c r="AP551">
        <v>0</v>
      </c>
      <c r="AQ551">
        <v>0.18</v>
      </c>
      <c r="AR551">
        <v>0</v>
      </c>
      <c r="AS551">
        <v>0</v>
      </c>
      <c r="AT551">
        <v>70</v>
      </c>
      <c r="AU551">
        <v>10</v>
      </c>
      <c r="AV551">
        <v>1</v>
      </c>
      <c r="AW551">
        <v>1</v>
      </c>
      <c r="AZ551">
        <v>1</v>
      </c>
      <c r="BA551">
        <v>1</v>
      </c>
      <c r="BB551">
        <v>1</v>
      </c>
      <c r="BC551">
        <v>1</v>
      </c>
      <c r="BD551" t="s">
        <v>3</v>
      </c>
      <c r="BE551" t="s">
        <v>3</v>
      </c>
      <c r="BF551" t="s">
        <v>3</v>
      </c>
      <c r="BG551" t="s">
        <v>3</v>
      </c>
      <c r="BH551">
        <v>0</v>
      </c>
      <c r="BI551">
        <v>4</v>
      </c>
      <c r="BJ551" t="s">
        <v>567</v>
      </c>
      <c r="BM551">
        <v>0</v>
      </c>
      <c r="BN551">
        <v>0</v>
      </c>
      <c r="BO551" t="s">
        <v>3</v>
      </c>
      <c r="BP551">
        <v>0</v>
      </c>
      <c r="BQ551">
        <v>1</v>
      </c>
      <c r="BR551">
        <v>0</v>
      </c>
      <c r="BS551">
        <v>1</v>
      </c>
      <c r="BT551">
        <v>1</v>
      </c>
      <c r="BU551">
        <v>1</v>
      </c>
      <c r="BV551">
        <v>1</v>
      </c>
      <c r="BW551">
        <v>1</v>
      </c>
      <c r="BX551">
        <v>1</v>
      </c>
      <c r="BY551" t="s">
        <v>3</v>
      </c>
      <c r="BZ551">
        <v>70</v>
      </c>
      <c r="CA551">
        <v>10</v>
      </c>
      <c r="CB551" t="s">
        <v>3</v>
      </c>
      <c r="CE551">
        <v>0</v>
      </c>
      <c r="CF551">
        <v>0</v>
      </c>
      <c r="CG551">
        <v>0</v>
      </c>
      <c r="CM551">
        <v>0</v>
      </c>
      <c r="CN551" t="s">
        <v>521</v>
      </c>
      <c r="CO551">
        <v>0</v>
      </c>
      <c r="CP551">
        <f t="shared" si="491"/>
        <v>24951.74</v>
      </c>
      <c r="CQ551">
        <f t="shared" si="492"/>
        <v>0.94</v>
      </c>
      <c r="CR551">
        <f>((((ET551)*BB551-(EU551)*BS551)+AE551*BS551)*AV551)</f>
        <v>0</v>
      </c>
      <c r="CS551">
        <f t="shared" si="493"/>
        <v>0</v>
      </c>
      <c r="CT551">
        <f t="shared" si="494"/>
        <v>105.2376</v>
      </c>
      <c r="CU551">
        <f t="shared" si="495"/>
        <v>0</v>
      </c>
      <c r="CV551">
        <f t="shared" si="496"/>
        <v>0.18720000000000001</v>
      </c>
      <c r="CW551">
        <f t="shared" si="497"/>
        <v>0</v>
      </c>
      <c r="CX551">
        <f t="shared" si="498"/>
        <v>0</v>
      </c>
      <c r="CY551">
        <f t="shared" si="499"/>
        <v>17311.588</v>
      </c>
      <c r="CZ551">
        <f t="shared" si="500"/>
        <v>2473.0839999999998</v>
      </c>
      <c r="DB551">
        <v>3</v>
      </c>
      <c r="DC551" t="s">
        <v>3</v>
      </c>
      <c r="DD551" t="s">
        <v>3</v>
      </c>
      <c r="DE551" t="s">
        <v>3</v>
      </c>
      <c r="DF551" t="s">
        <v>3</v>
      </c>
      <c r="DG551" t="s">
        <v>522</v>
      </c>
      <c r="DH551" t="s">
        <v>3</v>
      </c>
      <c r="DI551" t="s">
        <v>522</v>
      </c>
      <c r="DJ551" t="s">
        <v>3</v>
      </c>
      <c r="DK551" t="s">
        <v>3</v>
      </c>
      <c r="DL551" t="s">
        <v>3</v>
      </c>
      <c r="DM551" t="s">
        <v>3</v>
      </c>
      <c r="DN551">
        <v>0</v>
      </c>
      <c r="DO551">
        <v>0</v>
      </c>
      <c r="DP551">
        <v>1</v>
      </c>
      <c r="DQ551">
        <v>1</v>
      </c>
      <c r="DU551">
        <v>16987630</v>
      </c>
      <c r="DV551" t="s">
        <v>19</v>
      </c>
      <c r="DW551" t="s">
        <v>19</v>
      </c>
      <c r="DX551">
        <v>1</v>
      </c>
      <c r="DZ551" t="s">
        <v>3</v>
      </c>
      <c r="EA551" t="s">
        <v>3</v>
      </c>
      <c r="EB551" t="s">
        <v>3</v>
      </c>
      <c r="EC551" t="s">
        <v>3</v>
      </c>
      <c r="EE551">
        <v>1441815344</v>
      </c>
      <c r="EF551">
        <v>1</v>
      </c>
      <c r="EG551" t="s">
        <v>21</v>
      </c>
      <c r="EH551">
        <v>0</v>
      </c>
      <c r="EI551" t="s">
        <v>3</v>
      </c>
      <c r="EJ551">
        <v>4</v>
      </c>
      <c r="EK551">
        <v>0</v>
      </c>
      <c r="EL551" t="s">
        <v>22</v>
      </c>
      <c r="EM551" t="s">
        <v>23</v>
      </c>
      <c r="EO551" t="s">
        <v>523</v>
      </c>
      <c r="EQ551">
        <v>768</v>
      </c>
      <c r="ER551">
        <v>102.13</v>
      </c>
      <c r="ES551">
        <v>0.94</v>
      </c>
      <c r="ET551">
        <v>0</v>
      </c>
      <c r="EU551">
        <v>0</v>
      </c>
      <c r="EV551">
        <v>101.19</v>
      </c>
      <c r="EW551">
        <v>0.18</v>
      </c>
      <c r="EX551">
        <v>0</v>
      </c>
      <c r="EY551">
        <v>0</v>
      </c>
      <c r="FQ551">
        <v>0</v>
      </c>
      <c r="FR551">
        <f t="shared" si="501"/>
        <v>0</v>
      </c>
      <c r="FS551">
        <v>0</v>
      </c>
      <c r="FX551">
        <v>70</v>
      </c>
      <c r="FY551">
        <v>10</v>
      </c>
      <c r="GA551" t="s">
        <v>3</v>
      </c>
      <c r="GD551">
        <v>0</v>
      </c>
      <c r="GF551">
        <v>-424398501</v>
      </c>
      <c r="GG551">
        <v>2</v>
      </c>
      <c r="GH551">
        <v>1</v>
      </c>
      <c r="GI551">
        <v>-2</v>
      </c>
      <c r="GJ551">
        <v>0</v>
      </c>
      <c r="GK551">
        <f>ROUND(R551*(R12)/100,2)</f>
        <v>0</v>
      </c>
      <c r="GL551">
        <f t="shared" si="502"/>
        <v>0</v>
      </c>
      <c r="GM551">
        <f t="shared" si="503"/>
        <v>44736.41</v>
      </c>
      <c r="GN551">
        <f t="shared" si="504"/>
        <v>0</v>
      </c>
      <c r="GO551">
        <f t="shared" si="505"/>
        <v>0</v>
      </c>
      <c r="GP551">
        <f t="shared" si="506"/>
        <v>44736.41</v>
      </c>
      <c r="GR551">
        <v>0</v>
      </c>
      <c r="GS551">
        <v>3</v>
      </c>
      <c r="GT551">
        <v>0</v>
      </c>
      <c r="GU551" t="s">
        <v>3</v>
      </c>
      <c r="GV551">
        <f t="shared" si="507"/>
        <v>0</v>
      </c>
      <c r="GW551">
        <v>1</v>
      </c>
      <c r="GX551">
        <f t="shared" si="508"/>
        <v>0</v>
      </c>
      <c r="HA551">
        <v>0</v>
      </c>
      <c r="HB551">
        <v>0</v>
      </c>
      <c r="HC551">
        <f t="shared" si="509"/>
        <v>0</v>
      </c>
      <c r="HE551" t="s">
        <v>3</v>
      </c>
      <c r="HF551" t="s">
        <v>3</v>
      </c>
      <c r="HM551" t="s">
        <v>3</v>
      </c>
      <c r="HN551" t="s">
        <v>3</v>
      </c>
      <c r="HO551" t="s">
        <v>3</v>
      </c>
      <c r="HP551" t="s">
        <v>3</v>
      </c>
      <c r="HQ551" t="s">
        <v>3</v>
      </c>
      <c r="IK551">
        <v>0</v>
      </c>
    </row>
    <row r="552" spans="1:245" x14ac:dyDescent="0.2">
      <c r="A552">
        <v>17</v>
      </c>
      <c r="B552">
        <v>1</v>
      </c>
      <c r="D552">
        <f>ROW(EtalonRes!A760)</f>
        <v>760</v>
      </c>
      <c r="E552" t="s">
        <v>3</v>
      </c>
      <c r="F552" t="s">
        <v>568</v>
      </c>
      <c r="G552" t="s">
        <v>569</v>
      </c>
      <c r="H552" t="s">
        <v>19</v>
      </c>
      <c r="I552">
        <v>7</v>
      </c>
      <c r="J552">
        <v>0</v>
      </c>
      <c r="K552">
        <v>7</v>
      </c>
      <c r="O552">
        <f t="shared" si="477"/>
        <v>2982.42</v>
      </c>
      <c r="P552">
        <f t="shared" si="478"/>
        <v>0</v>
      </c>
      <c r="Q552">
        <f t="shared" si="479"/>
        <v>0</v>
      </c>
      <c r="R552">
        <f t="shared" si="480"/>
        <v>0</v>
      </c>
      <c r="S552">
        <f t="shared" si="481"/>
        <v>2982.42</v>
      </c>
      <c r="T552">
        <f t="shared" si="482"/>
        <v>0</v>
      </c>
      <c r="U552">
        <f t="shared" si="483"/>
        <v>4.83</v>
      </c>
      <c r="V552">
        <f t="shared" si="484"/>
        <v>0</v>
      </c>
      <c r="W552">
        <f t="shared" si="485"/>
        <v>0</v>
      </c>
      <c r="X552">
        <f t="shared" si="486"/>
        <v>2087.69</v>
      </c>
      <c r="Y552">
        <f t="shared" si="487"/>
        <v>298.24</v>
      </c>
      <c r="AA552">
        <v>-1</v>
      </c>
      <c r="AB552">
        <f t="shared" si="488"/>
        <v>426.06</v>
      </c>
      <c r="AC552">
        <f>ROUND(((ES552*3)),6)</f>
        <v>0</v>
      </c>
      <c r="AD552">
        <f>ROUND(((((ET552*3))-((EU552*3)))+AE552),6)</f>
        <v>0</v>
      </c>
      <c r="AE552">
        <f>ROUND(((EU552*3)),6)</f>
        <v>0</v>
      </c>
      <c r="AF552">
        <f>ROUND(((EV552*3)),6)</f>
        <v>426.06</v>
      </c>
      <c r="AG552">
        <f t="shared" si="489"/>
        <v>0</v>
      </c>
      <c r="AH552">
        <f>((EW552*3))</f>
        <v>0.69000000000000006</v>
      </c>
      <c r="AI552">
        <f>((EX552*3))</f>
        <v>0</v>
      </c>
      <c r="AJ552">
        <f t="shared" si="490"/>
        <v>0</v>
      </c>
      <c r="AK552">
        <v>142.02000000000001</v>
      </c>
      <c r="AL552">
        <v>0</v>
      </c>
      <c r="AM552">
        <v>0</v>
      </c>
      <c r="AN552">
        <v>0</v>
      </c>
      <c r="AO552">
        <v>142.02000000000001</v>
      </c>
      <c r="AP552">
        <v>0</v>
      </c>
      <c r="AQ552">
        <v>0.23</v>
      </c>
      <c r="AR552">
        <v>0</v>
      </c>
      <c r="AS552">
        <v>0</v>
      </c>
      <c r="AT552">
        <v>70</v>
      </c>
      <c r="AU552">
        <v>10</v>
      </c>
      <c r="AV552">
        <v>1</v>
      </c>
      <c r="AW552">
        <v>1</v>
      </c>
      <c r="AZ552">
        <v>1</v>
      </c>
      <c r="BA552">
        <v>1</v>
      </c>
      <c r="BB552">
        <v>1</v>
      </c>
      <c r="BC552">
        <v>1</v>
      </c>
      <c r="BD552" t="s">
        <v>3</v>
      </c>
      <c r="BE552" t="s">
        <v>3</v>
      </c>
      <c r="BF552" t="s">
        <v>3</v>
      </c>
      <c r="BG552" t="s">
        <v>3</v>
      </c>
      <c r="BH552">
        <v>0</v>
      </c>
      <c r="BI552">
        <v>4</v>
      </c>
      <c r="BJ552" t="s">
        <v>570</v>
      </c>
      <c r="BM552">
        <v>0</v>
      </c>
      <c r="BN552">
        <v>0</v>
      </c>
      <c r="BO552" t="s">
        <v>3</v>
      </c>
      <c r="BP552">
        <v>0</v>
      </c>
      <c r="BQ552">
        <v>1</v>
      </c>
      <c r="BR552">
        <v>0</v>
      </c>
      <c r="BS552">
        <v>1</v>
      </c>
      <c r="BT552">
        <v>1</v>
      </c>
      <c r="BU552">
        <v>1</v>
      </c>
      <c r="BV552">
        <v>1</v>
      </c>
      <c r="BW552">
        <v>1</v>
      </c>
      <c r="BX552">
        <v>1</v>
      </c>
      <c r="BY552" t="s">
        <v>3</v>
      </c>
      <c r="BZ552">
        <v>70</v>
      </c>
      <c r="CA552">
        <v>10</v>
      </c>
      <c r="CB552" t="s">
        <v>3</v>
      </c>
      <c r="CE552">
        <v>0</v>
      </c>
      <c r="CF552">
        <v>0</v>
      </c>
      <c r="CG552">
        <v>0</v>
      </c>
      <c r="CM552">
        <v>0</v>
      </c>
      <c r="CN552" t="s">
        <v>3</v>
      </c>
      <c r="CO552">
        <v>0</v>
      </c>
      <c r="CP552">
        <f t="shared" si="491"/>
        <v>2982.42</v>
      </c>
      <c r="CQ552">
        <f t="shared" si="492"/>
        <v>0</v>
      </c>
      <c r="CR552">
        <f>(((((ET552*3))*BB552-((EU552*3))*BS552)+AE552*BS552)*AV552)</f>
        <v>0</v>
      </c>
      <c r="CS552">
        <f t="shared" si="493"/>
        <v>0</v>
      </c>
      <c r="CT552">
        <f t="shared" si="494"/>
        <v>426.06</v>
      </c>
      <c r="CU552">
        <f t="shared" si="495"/>
        <v>0</v>
      </c>
      <c r="CV552">
        <f t="shared" si="496"/>
        <v>0.69000000000000006</v>
      </c>
      <c r="CW552">
        <f t="shared" si="497"/>
        <v>0</v>
      </c>
      <c r="CX552">
        <f t="shared" si="498"/>
        <v>0</v>
      </c>
      <c r="CY552">
        <f t="shared" si="499"/>
        <v>2087.694</v>
      </c>
      <c r="CZ552">
        <f t="shared" si="500"/>
        <v>298.24200000000002</v>
      </c>
      <c r="DC552" t="s">
        <v>3</v>
      </c>
      <c r="DD552" t="s">
        <v>28</v>
      </c>
      <c r="DE552" t="s">
        <v>28</v>
      </c>
      <c r="DF552" t="s">
        <v>28</v>
      </c>
      <c r="DG552" t="s">
        <v>28</v>
      </c>
      <c r="DH552" t="s">
        <v>3</v>
      </c>
      <c r="DI552" t="s">
        <v>28</v>
      </c>
      <c r="DJ552" t="s">
        <v>28</v>
      </c>
      <c r="DK552" t="s">
        <v>3</v>
      </c>
      <c r="DL552" t="s">
        <v>3</v>
      </c>
      <c r="DM552" t="s">
        <v>3</v>
      </c>
      <c r="DN552">
        <v>0</v>
      </c>
      <c r="DO552">
        <v>0</v>
      </c>
      <c r="DP552">
        <v>1</v>
      </c>
      <c r="DQ552">
        <v>1</v>
      </c>
      <c r="DU552">
        <v>16987630</v>
      </c>
      <c r="DV552" t="s">
        <v>19</v>
      </c>
      <c r="DW552" t="s">
        <v>19</v>
      </c>
      <c r="DX552">
        <v>1</v>
      </c>
      <c r="DZ552" t="s">
        <v>3</v>
      </c>
      <c r="EA552" t="s">
        <v>3</v>
      </c>
      <c r="EB552" t="s">
        <v>3</v>
      </c>
      <c r="EC552" t="s">
        <v>3</v>
      </c>
      <c r="EE552">
        <v>1441815344</v>
      </c>
      <c r="EF552">
        <v>1</v>
      </c>
      <c r="EG552" t="s">
        <v>21</v>
      </c>
      <c r="EH552">
        <v>0</v>
      </c>
      <c r="EI552" t="s">
        <v>3</v>
      </c>
      <c r="EJ552">
        <v>4</v>
      </c>
      <c r="EK552">
        <v>0</v>
      </c>
      <c r="EL552" t="s">
        <v>22</v>
      </c>
      <c r="EM552" t="s">
        <v>23</v>
      </c>
      <c r="EO552" t="s">
        <v>3</v>
      </c>
      <c r="EQ552">
        <v>1024</v>
      </c>
      <c r="ER552">
        <v>142.02000000000001</v>
      </c>
      <c r="ES552">
        <v>0</v>
      </c>
      <c r="ET552">
        <v>0</v>
      </c>
      <c r="EU552">
        <v>0</v>
      </c>
      <c r="EV552">
        <v>142.02000000000001</v>
      </c>
      <c r="EW552">
        <v>0.23</v>
      </c>
      <c r="EX552">
        <v>0</v>
      </c>
      <c r="EY552">
        <v>0</v>
      </c>
      <c r="FQ552">
        <v>0</v>
      </c>
      <c r="FR552">
        <f t="shared" si="501"/>
        <v>0</v>
      </c>
      <c r="FS552">
        <v>0</v>
      </c>
      <c r="FX552">
        <v>70</v>
      </c>
      <c r="FY552">
        <v>10</v>
      </c>
      <c r="GA552" t="s">
        <v>3</v>
      </c>
      <c r="GD552">
        <v>0</v>
      </c>
      <c r="GF552">
        <v>-1170761426</v>
      </c>
      <c r="GG552">
        <v>2</v>
      </c>
      <c r="GH552">
        <v>1</v>
      </c>
      <c r="GI552">
        <v>-2</v>
      </c>
      <c r="GJ552">
        <v>0</v>
      </c>
      <c r="GK552">
        <f>ROUND(R552*(R12)/100,2)</f>
        <v>0</v>
      </c>
      <c r="GL552">
        <f t="shared" si="502"/>
        <v>0</v>
      </c>
      <c r="GM552">
        <f t="shared" si="503"/>
        <v>5368.35</v>
      </c>
      <c r="GN552">
        <f t="shared" si="504"/>
        <v>0</v>
      </c>
      <c r="GO552">
        <f t="shared" si="505"/>
        <v>0</v>
      </c>
      <c r="GP552">
        <f t="shared" si="506"/>
        <v>5368.35</v>
      </c>
      <c r="GR552">
        <v>0</v>
      </c>
      <c r="GS552">
        <v>3</v>
      </c>
      <c r="GT552">
        <v>0</v>
      </c>
      <c r="GU552" t="s">
        <v>3</v>
      </c>
      <c r="GV552">
        <f t="shared" si="507"/>
        <v>0</v>
      </c>
      <c r="GW552">
        <v>1</v>
      </c>
      <c r="GX552">
        <f t="shared" si="508"/>
        <v>0</v>
      </c>
      <c r="HA552">
        <v>0</v>
      </c>
      <c r="HB552">
        <v>0</v>
      </c>
      <c r="HC552">
        <f t="shared" si="509"/>
        <v>0</v>
      </c>
      <c r="HE552" t="s">
        <v>3</v>
      </c>
      <c r="HF552" t="s">
        <v>3</v>
      </c>
      <c r="HM552" t="s">
        <v>3</v>
      </c>
      <c r="HN552" t="s">
        <v>3</v>
      </c>
      <c r="HO552" t="s">
        <v>3</v>
      </c>
      <c r="HP552" t="s">
        <v>3</v>
      </c>
      <c r="HQ552" t="s">
        <v>3</v>
      </c>
      <c r="IK552">
        <v>0</v>
      </c>
    </row>
    <row r="553" spans="1:245" x14ac:dyDescent="0.2">
      <c r="A553">
        <v>17</v>
      </c>
      <c r="B553">
        <v>1</v>
      </c>
      <c r="D553">
        <f>ROW(EtalonRes!A763)</f>
        <v>763</v>
      </c>
      <c r="E553" t="s">
        <v>571</v>
      </c>
      <c r="F553" t="s">
        <v>572</v>
      </c>
      <c r="G553" t="s">
        <v>573</v>
      </c>
      <c r="H553" t="s">
        <v>19</v>
      </c>
      <c r="I553">
        <v>7</v>
      </c>
      <c r="J553">
        <v>0</v>
      </c>
      <c r="K553">
        <v>7</v>
      </c>
      <c r="O553">
        <f t="shared" si="477"/>
        <v>2420.9499999999998</v>
      </c>
      <c r="P553">
        <f t="shared" si="478"/>
        <v>0.91</v>
      </c>
      <c r="Q553">
        <f t="shared" si="479"/>
        <v>364.84</v>
      </c>
      <c r="R553">
        <f t="shared" si="480"/>
        <v>231.35</v>
      </c>
      <c r="S553">
        <f t="shared" si="481"/>
        <v>2055.1999999999998</v>
      </c>
      <c r="T553">
        <f t="shared" si="482"/>
        <v>0</v>
      </c>
      <c r="U553">
        <f t="shared" si="483"/>
        <v>3.8500000000000005</v>
      </c>
      <c r="V553">
        <f t="shared" si="484"/>
        <v>0</v>
      </c>
      <c r="W553">
        <f t="shared" si="485"/>
        <v>0</v>
      </c>
      <c r="X553">
        <f t="shared" si="486"/>
        <v>1438.64</v>
      </c>
      <c r="Y553">
        <f t="shared" si="487"/>
        <v>205.52</v>
      </c>
      <c r="AA553">
        <v>1473070128</v>
      </c>
      <c r="AB553">
        <f t="shared" si="488"/>
        <v>345.85</v>
      </c>
      <c r="AC553">
        <f>ROUND((ES553),6)</f>
        <v>0.13</v>
      </c>
      <c r="AD553">
        <f>ROUND((((ET553)-(EU553))+AE553),6)</f>
        <v>52.12</v>
      </c>
      <c r="AE553">
        <f>ROUND((EU553),6)</f>
        <v>33.049999999999997</v>
      </c>
      <c r="AF553">
        <f>ROUND((EV553),6)</f>
        <v>293.60000000000002</v>
      </c>
      <c r="AG553">
        <f t="shared" si="489"/>
        <v>0</v>
      </c>
      <c r="AH553">
        <f>(EW553)</f>
        <v>0.55000000000000004</v>
      </c>
      <c r="AI553">
        <f>(EX553)</f>
        <v>0</v>
      </c>
      <c r="AJ553">
        <f t="shared" si="490"/>
        <v>0</v>
      </c>
      <c r="AK553">
        <v>345.85</v>
      </c>
      <c r="AL553">
        <v>0.13</v>
      </c>
      <c r="AM553">
        <v>52.12</v>
      </c>
      <c r="AN553">
        <v>33.049999999999997</v>
      </c>
      <c r="AO553">
        <v>293.60000000000002</v>
      </c>
      <c r="AP553">
        <v>0</v>
      </c>
      <c r="AQ553">
        <v>0.55000000000000004</v>
      </c>
      <c r="AR553">
        <v>0</v>
      </c>
      <c r="AS553">
        <v>0</v>
      </c>
      <c r="AT553">
        <v>70</v>
      </c>
      <c r="AU553">
        <v>10</v>
      </c>
      <c r="AV553">
        <v>1</v>
      </c>
      <c r="AW553">
        <v>1</v>
      </c>
      <c r="AZ553">
        <v>1</v>
      </c>
      <c r="BA553">
        <v>1</v>
      </c>
      <c r="BB553">
        <v>1</v>
      </c>
      <c r="BC553">
        <v>1</v>
      </c>
      <c r="BD553" t="s">
        <v>3</v>
      </c>
      <c r="BE553" t="s">
        <v>3</v>
      </c>
      <c r="BF553" t="s">
        <v>3</v>
      </c>
      <c r="BG553" t="s">
        <v>3</v>
      </c>
      <c r="BH553">
        <v>0</v>
      </c>
      <c r="BI553">
        <v>4</v>
      </c>
      <c r="BJ553" t="s">
        <v>574</v>
      </c>
      <c r="BM553">
        <v>0</v>
      </c>
      <c r="BN553">
        <v>0</v>
      </c>
      <c r="BO553" t="s">
        <v>3</v>
      </c>
      <c r="BP553">
        <v>0</v>
      </c>
      <c r="BQ553">
        <v>1</v>
      </c>
      <c r="BR553">
        <v>0</v>
      </c>
      <c r="BS553">
        <v>1</v>
      </c>
      <c r="BT553">
        <v>1</v>
      </c>
      <c r="BU553">
        <v>1</v>
      </c>
      <c r="BV553">
        <v>1</v>
      </c>
      <c r="BW553">
        <v>1</v>
      </c>
      <c r="BX553">
        <v>1</v>
      </c>
      <c r="BY553" t="s">
        <v>3</v>
      </c>
      <c r="BZ553">
        <v>70</v>
      </c>
      <c r="CA553">
        <v>10</v>
      </c>
      <c r="CB553" t="s">
        <v>3</v>
      </c>
      <c r="CE553">
        <v>0</v>
      </c>
      <c r="CF553">
        <v>0</v>
      </c>
      <c r="CG553">
        <v>0</v>
      </c>
      <c r="CM553">
        <v>0</v>
      </c>
      <c r="CN553" t="s">
        <v>3</v>
      </c>
      <c r="CO553">
        <v>0</v>
      </c>
      <c r="CP553">
        <f t="shared" si="491"/>
        <v>2420.9499999999998</v>
      </c>
      <c r="CQ553">
        <f t="shared" si="492"/>
        <v>0.13</v>
      </c>
      <c r="CR553">
        <f>((((ET553)*BB553-(EU553)*BS553)+AE553*BS553)*AV553)</f>
        <v>52.12</v>
      </c>
      <c r="CS553">
        <f t="shared" si="493"/>
        <v>33.049999999999997</v>
      </c>
      <c r="CT553">
        <f t="shared" si="494"/>
        <v>293.60000000000002</v>
      </c>
      <c r="CU553">
        <f t="shared" si="495"/>
        <v>0</v>
      </c>
      <c r="CV553">
        <f t="shared" si="496"/>
        <v>0.55000000000000004</v>
      </c>
      <c r="CW553">
        <f t="shared" si="497"/>
        <v>0</v>
      </c>
      <c r="CX553">
        <f t="shared" si="498"/>
        <v>0</v>
      </c>
      <c r="CY553">
        <f t="shared" si="499"/>
        <v>1438.64</v>
      </c>
      <c r="CZ553">
        <f t="shared" si="500"/>
        <v>205.52</v>
      </c>
      <c r="DC553" t="s">
        <v>3</v>
      </c>
      <c r="DD553" t="s">
        <v>3</v>
      </c>
      <c r="DE553" t="s">
        <v>3</v>
      </c>
      <c r="DF553" t="s">
        <v>3</v>
      </c>
      <c r="DG553" t="s">
        <v>3</v>
      </c>
      <c r="DH553" t="s">
        <v>3</v>
      </c>
      <c r="DI553" t="s">
        <v>3</v>
      </c>
      <c r="DJ553" t="s">
        <v>3</v>
      </c>
      <c r="DK553" t="s">
        <v>3</v>
      </c>
      <c r="DL553" t="s">
        <v>3</v>
      </c>
      <c r="DM553" t="s">
        <v>3</v>
      </c>
      <c r="DN553">
        <v>0</v>
      </c>
      <c r="DO553">
        <v>0</v>
      </c>
      <c r="DP553">
        <v>1</v>
      </c>
      <c r="DQ553">
        <v>1</v>
      </c>
      <c r="DU553">
        <v>16987630</v>
      </c>
      <c r="DV553" t="s">
        <v>19</v>
      </c>
      <c r="DW553" t="s">
        <v>19</v>
      </c>
      <c r="DX553">
        <v>1</v>
      </c>
      <c r="DZ553" t="s">
        <v>3</v>
      </c>
      <c r="EA553" t="s">
        <v>3</v>
      </c>
      <c r="EB553" t="s">
        <v>3</v>
      </c>
      <c r="EC553" t="s">
        <v>3</v>
      </c>
      <c r="EE553">
        <v>1441815344</v>
      </c>
      <c r="EF553">
        <v>1</v>
      </c>
      <c r="EG553" t="s">
        <v>21</v>
      </c>
      <c r="EH553">
        <v>0</v>
      </c>
      <c r="EI553" t="s">
        <v>3</v>
      </c>
      <c r="EJ553">
        <v>4</v>
      </c>
      <c r="EK553">
        <v>0</v>
      </c>
      <c r="EL553" t="s">
        <v>22</v>
      </c>
      <c r="EM553" t="s">
        <v>23</v>
      </c>
      <c r="EO553" t="s">
        <v>3</v>
      </c>
      <c r="EQ553">
        <v>0</v>
      </c>
      <c r="ER553">
        <v>345.85</v>
      </c>
      <c r="ES553">
        <v>0.13</v>
      </c>
      <c r="ET553">
        <v>52.12</v>
      </c>
      <c r="EU553">
        <v>33.049999999999997</v>
      </c>
      <c r="EV553">
        <v>293.60000000000002</v>
      </c>
      <c r="EW553">
        <v>0.55000000000000004</v>
      </c>
      <c r="EX553">
        <v>0</v>
      </c>
      <c r="EY553">
        <v>0</v>
      </c>
      <c r="FQ553">
        <v>0</v>
      </c>
      <c r="FR553">
        <f t="shared" si="501"/>
        <v>0</v>
      </c>
      <c r="FS553">
        <v>0</v>
      </c>
      <c r="FX553">
        <v>70</v>
      </c>
      <c r="FY553">
        <v>10</v>
      </c>
      <c r="GA553" t="s">
        <v>3</v>
      </c>
      <c r="GD553">
        <v>0</v>
      </c>
      <c r="GF553">
        <v>-335394070</v>
      </c>
      <c r="GG553">
        <v>2</v>
      </c>
      <c r="GH553">
        <v>1</v>
      </c>
      <c r="GI553">
        <v>-2</v>
      </c>
      <c r="GJ553">
        <v>0</v>
      </c>
      <c r="GK553">
        <f>ROUND(R553*(R12)/100,2)</f>
        <v>249.86</v>
      </c>
      <c r="GL553">
        <f t="shared" si="502"/>
        <v>0</v>
      </c>
      <c r="GM553">
        <f t="shared" si="503"/>
        <v>4314.97</v>
      </c>
      <c r="GN553">
        <f t="shared" si="504"/>
        <v>0</v>
      </c>
      <c r="GO553">
        <f t="shared" si="505"/>
        <v>0</v>
      </c>
      <c r="GP553">
        <f t="shared" si="506"/>
        <v>4314.97</v>
      </c>
      <c r="GR553">
        <v>0</v>
      </c>
      <c r="GS553">
        <v>3</v>
      </c>
      <c r="GT553">
        <v>0</v>
      </c>
      <c r="GU553" t="s">
        <v>3</v>
      </c>
      <c r="GV553">
        <f t="shared" si="507"/>
        <v>0</v>
      </c>
      <c r="GW553">
        <v>1</v>
      </c>
      <c r="GX553">
        <f t="shared" si="508"/>
        <v>0</v>
      </c>
      <c r="HA553">
        <v>0</v>
      </c>
      <c r="HB553">
        <v>0</v>
      </c>
      <c r="HC553">
        <f t="shared" si="509"/>
        <v>0</v>
      </c>
      <c r="HE553" t="s">
        <v>3</v>
      </c>
      <c r="HF553" t="s">
        <v>3</v>
      </c>
      <c r="HM553" t="s">
        <v>3</v>
      </c>
      <c r="HN553" t="s">
        <v>3</v>
      </c>
      <c r="HO553" t="s">
        <v>3</v>
      </c>
      <c r="HP553" t="s">
        <v>3</v>
      </c>
      <c r="HQ553" t="s">
        <v>3</v>
      </c>
      <c r="IK553">
        <v>0</v>
      </c>
    </row>
    <row r="554" spans="1:245" x14ac:dyDescent="0.2">
      <c r="A554">
        <v>17</v>
      </c>
      <c r="B554">
        <v>1</v>
      </c>
      <c r="D554">
        <f>ROW(EtalonRes!A766)</f>
        <v>766</v>
      </c>
      <c r="E554" t="s">
        <v>575</v>
      </c>
      <c r="F554" t="s">
        <v>514</v>
      </c>
      <c r="G554" t="s">
        <v>515</v>
      </c>
      <c r="H554" t="s">
        <v>19</v>
      </c>
      <c r="I554">
        <v>15</v>
      </c>
      <c r="J554">
        <v>0</v>
      </c>
      <c r="K554">
        <v>15</v>
      </c>
      <c r="O554">
        <f t="shared" si="477"/>
        <v>3261.45</v>
      </c>
      <c r="P554">
        <f t="shared" si="478"/>
        <v>67.95</v>
      </c>
      <c r="Q554">
        <f t="shared" si="479"/>
        <v>0</v>
      </c>
      <c r="R554">
        <f t="shared" si="480"/>
        <v>0</v>
      </c>
      <c r="S554">
        <f t="shared" si="481"/>
        <v>3193.5</v>
      </c>
      <c r="T554">
        <f t="shared" si="482"/>
        <v>0</v>
      </c>
      <c r="U554">
        <f t="shared" si="483"/>
        <v>4.5</v>
      </c>
      <c r="V554">
        <f t="shared" si="484"/>
        <v>0</v>
      </c>
      <c r="W554">
        <f t="shared" si="485"/>
        <v>0</v>
      </c>
      <c r="X554">
        <f t="shared" si="486"/>
        <v>2235.4499999999998</v>
      </c>
      <c r="Y554">
        <f t="shared" si="487"/>
        <v>319.35000000000002</v>
      </c>
      <c r="AA554">
        <v>1473070128</v>
      </c>
      <c r="AB554">
        <f t="shared" si="488"/>
        <v>217.43</v>
      </c>
      <c r="AC554">
        <f>ROUND((ES554),6)</f>
        <v>4.53</v>
      </c>
      <c r="AD554">
        <f>ROUND((((ET554)-(EU554))+AE554),6)</f>
        <v>0</v>
      </c>
      <c r="AE554">
        <f>ROUND((EU554),6)</f>
        <v>0</v>
      </c>
      <c r="AF554">
        <f>ROUND((EV554),6)</f>
        <v>212.9</v>
      </c>
      <c r="AG554">
        <f t="shared" si="489"/>
        <v>0</v>
      </c>
      <c r="AH554">
        <f>(EW554)</f>
        <v>0.3</v>
      </c>
      <c r="AI554">
        <f>(EX554)</f>
        <v>0</v>
      </c>
      <c r="AJ554">
        <f t="shared" si="490"/>
        <v>0</v>
      </c>
      <c r="AK554">
        <v>217.43</v>
      </c>
      <c r="AL554">
        <v>4.53</v>
      </c>
      <c r="AM554">
        <v>0</v>
      </c>
      <c r="AN554">
        <v>0</v>
      </c>
      <c r="AO554">
        <v>212.9</v>
      </c>
      <c r="AP554">
        <v>0</v>
      </c>
      <c r="AQ554">
        <v>0.3</v>
      </c>
      <c r="AR554">
        <v>0</v>
      </c>
      <c r="AS554">
        <v>0</v>
      </c>
      <c r="AT554">
        <v>70</v>
      </c>
      <c r="AU554">
        <v>10</v>
      </c>
      <c r="AV554">
        <v>1</v>
      </c>
      <c r="AW554">
        <v>1</v>
      </c>
      <c r="AZ554">
        <v>1</v>
      </c>
      <c r="BA554">
        <v>1</v>
      </c>
      <c r="BB554">
        <v>1</v>
      </c>
      <c r="BC554">
        <v>1</v>
      </c>
      <c r="BD554" t="s">
        <v>3</v>
      </c>
      <c r="BE554" t="s">
        <v>3</v>
      </c>
      <c r="BF554" t="s">
        <v>3</v>
      </c>
      <c r="BG554" t="s">
        <v>3</v>
      </c>
      <c r="BH554">
        <v>0</v>
      </c>
      <c r="BI554">
        <v>4</v>
      </c>
      <c r="BJ554" t="s">
        <v>516</v>
      </c>
      <c r="BM554">
        <v>0</v>
      </c>
      <c r="BN554">
        <v>0</v>
      </c>
      <c r="BO554" t="s">
        <v>3</v>
      </c>
      <c r="BP554">
        <v>0</v>
      </c>
      <c r="BQ554">
        <v>1</v>
      </c>
      <c r="BR554">
        <v>0</v>
      </c>
      <c r="BS554">
        <v>1</v>
      </c>
      <c r="BT554">
        <v>1</v>
      </c>
      <c r="BU554">
        <v>1</v>
      </c>
      <c r="BV554">
        <v>1</v>
      </c>
      <c r="BW554">
        <v>1</v>
      </c>
      <c r="BX554">
        <v>1</v>
      </c>
      <c r="BY554" t="s">
        <v>3</v>
      </c>
      <c r="BZ554">
        <v>70</v>
      </c>
      <c r="CA554">
        <v>10</v>
      </c>
      <c r="CB554" t="s">
        <v>3</v>
      </c>
      <c r="CE554">
        <v>0</v>
      </c>
      <c r="CF554">
        <v>0</v>
      </c>
      <c r="CG554">
        <v>0</v>
      </c>
      <c r="CM554">
        <v>0</v>
      </c>
      <c r="CN554" t="s">
        <v>3</v>
      </c>
      <c r="CO554">
        <v>0</v>
      </c>
      <c r="CP554">
        <f t="shared" si="491"/>
        <v>3261.45</v>
      </c>
      <c r="CQ554">
        <f t="shared" si="492"/>
        <v>4.53</v>
      </c>
      <c r="CR554">
        <f>((((ET554)*BB554-(EU554)*BS554)+AE554*BS554)*AV554)</f>
        <v>0</v>
      </c>
      <c r="CS554">
        <f t="shared" si="493"/>
        <v>0</v>
      </c>
      <c r="CT554">
        <f t="shared" si="494"/>
        <v>212.9</v>
      </c>
      <c r="CU554">
        <f t="shared" si="495"/>
        <v>0</v>
      </c>
      <c r="CV554">
        <f t="shared" si="496"/>
        <v>0.3</v>
      </c>
      <c r="CW554">
        <f t="shared" si="497"/>
        <v>0</v>
      </c>
      <c r="CX554">
        <f t="shared" si="498"/>
        <v>0</v>
      </c>
      <c r="CY554">
        <f t="shared" si="499"/>
        <v>2235.4499999999998</v>
      </c>
      <c r="CZ554">
        <f t="shared" si="500"/>
        <v>319.35000000000002</v>
      </c>
      <c r="DC554" t="s">
        <v>3</v>
      </c>
      <c r="DD554" t="s">
        <v>3</v>
      </c>
      <c r="DE554" t="s">
        <v>3</v>
      </c>
      <c r="DF554" t="s">
        <v>3</v>
      </c>
      <c r="DG554" t="s">
        <v>3</v>
      </c>
      <c r="DH554" t="s">
        <v>3</v>
      </c>
      <c r="DI554" t="s">
        <v>3</v>
      </c>
      <c r="DJ554" t="s">
        <v>3</v>
      </c>
      <c r="DK554" t="s">
        <v>3</v>
      </c>
      <c r="DL554" t="s">
        <v>3</v>
      </c>
      <c r="DM554" t="s">
        <v>3</v>
      </c>
      <c r="DN554">
        <v>0</v>
      </c>
      <c r="DO554">
        <v>0</v>
      </c>
      <c r="DP554">
        <v>1</v>
      </c>
      <c r="DQ554">
        <v>1</v>
      </c>
      <c r="DU554">
        <v>16987630</v>
      </c>
      <c r="DV554" t="s">
        <v>19</v>
      </c>
      <c r="DW554" t="s">
        <v>19</v>
      </c>
      <c r="DX554">
        <v>1</v>
      </c>
      <c r="DZ554" t="s">
        <v>3</v>
      </c>
      <c r="EA554" t="s">
        <v>3</v>
      </c>
      <c r="EB554" t="s">
        <v>3</v>
      </c>
      <c r="EC554" t="s">
        <v>3</v>
      </c>
      <c r="EE554">
        <v>1441815344</v>
      </c>
      <c r="EF554">
        <v>1</v>
      </c>
      <c r="EG554" t="s">
        <v>21</v>
      </c>
      <c r="EH554">
        <v>0</v>
      </c>
      <c r="EI554" t="s">
        <v>3</v>
      </c>
      <c r="EJ554">
        <v>4</v>
      </c>
      <c r="EK554">
        <v>0</v>
      </c>
      <c r="EL554" t="s">
        <v>22</v>
      </c>
      <c r="EM554" t="s">
        <v>23</v>
      </c>
      <c r="EO554" t="s">
        <v>3</v>
      </c>
      <c r="EQ554">
        <v>0</v>
      </c>
      <c r="ER554">
        <v>217.43</v>
      </c>
      <c r="ES554">
        <v>4.53</v>
      </c>
      <c r="ET554">
        <v>0</v>
      </c>
      <c r="EU554">
        <v>0</v>
      </c>
      <c r="EV554">
        <v>212.9</v>
      </c>
      <c r="EW554">
        <v>0.3</v>
      </c>
      <c r="EX554">
        <v>0</v>
      </c>
      <c r="EY554">
        <v>0</v>
      </c>
      <c r="FQ554">
        <v>0</v>
      </c>
      <c r="FR554">
        <f t="shared" si="501"/>
        <v>0</v>
      </c>
      <c r="FS554">
        <v>0</v>
      </c>
      <c r="FX554">
        <v>70</v>
      </c>
      <c r="FY554">
        <v>10</v>
      </c>
      <c r="GA554" t="s">
        <v>3</v>
      </c>
      <c r="GD554">
        <v>0</v>
      </c>
      <c r="GF554">
        <v>1338640914</v>
      </c>
      <c r="GG554">
        <v>2</v>
      </c>
      <c r="GH554">
        <v>1</v>
      </c>
      <c r="GI554">
        <v>-2</v>
      </c>
      <c r="GJ554">
        <v>0</v>
      </c>
      <c r="GK554">
        <f>ROUND(R554*(R12)/100,2)</f>
        <v>0</v>
      </c>
      <c r="GL554">
        <f t="shared" si="502"/>
        <v>0</v>
      </c>
      <c r="GM554">
        <f t="shared" si="503"/>
        <v>5816.25</v>
      </c>
      <c r="GN554">
        <f t="shared" si="504"/>
        <v>0</v>
      </c>
      <c r="GO554">
        <f t="shared" si="505"/>
        <v>0</v>
      </c>
      <c r="GP554">
        <f t="shared" si="506"/>
        <v>5816.25</v>
      </c>
      <c r="GR554">
        <v>0</v>
      </c>
      <c r="GS554">
        <v>3</v>
      </c>
      <c r="GT554">
        <v>0</v>
      </c>
      <c r="GU554" t="s">
        <v>3</v>
      </c>
      <c r="GV554">
        <f t="shared" si="507"/>
        <v>0</v>
      </c>
      <c r="GW554">
        <v>1</v>
      </c>
      <c r="GX554">
        <f t="shared" si="508"/>
        <v>0</v>
      </c>
      <c r="HA554">
        <v>0</v>
      </c>
      <c r="HB554">
        <v>0</v>
      </c>
      <c r="HC554">
        <f t="shared" si="509"/>
        <v>0</v>
      </c>
      <c r="HE554" t="s">
        <v>3</v>
      </c>
      <c r="HF554" t="s">
        <v>3</v>
      </c>
      <c r="HM554" t="s">
        <v>3</v>
      </c>
      <c r="HN554" t="s">
        <v>3</v>
      </c>
      <c r="HO554" t="s">
        <v>3</v>
      </c>
      <c r="HP554" t="s">
        <v>3</v>
      </c>
      <c r="HQ554" t="s">
        <v>3</v>
      </c>
      <c r="IK554">
        <v>0</v>
      </c>
    </row>
    <row r="555" spans="1:245" x14ac:dyDescent="0.2">
      <c r="A555">
        <v>19</v>
      </c>
      <c r="B555">
        <v>1</v>
      </c>
      <c r="F555" t="s">
        <v>3</v>
      </c>
      <c r="G555" t="s">
        <v>576</v>
      </c>
      <c r="H555" t="s">
        <v>3</v>
      </c>
      <c r="AA555">
        <v>1</v>
      </c>
      <c r="IK555">
        <v>0</v>
      </c>
    </row>
    <row r="556" spans="1:245" x14ac:dyDescent="0.2">
      <c r="A556">
        <v>17</v>
      </c>
      <c r="B556">
        <v>1</v>
      </c>
      <c r="D556">
        <f>ROW(EtalonRes!A768)</f>
        <v>768</v>
      </c>
      <c r="E556" t="s">
        <v>577</v>
      </c>
      <c r="F556" t="s">
        <v>578</v>
      </c>
      <c r="G556" t="s">
        <v>579</v>
      </c>
      <c r="H556" t="s">
        <v>48</v>
      </c>
      <c r="I556">
        <f>ROUND((287+156+77+222)*0.2*0.1/100,9)</f>
        <v>0.1484</v>
      </c>
      <c r="J556">
        <v>0</v>
      </c>
      <c r="K556">
        <f>ROUND((287+156+77+222)*0.2*0.1/100,9)</f>
        <v>0.1484</v>
      </c>
      <c r="O556">
        <f t="shared" ref="O556:O583" si="510">ROUND(CP556,2)</f>
        <v>1161.0899999999999</v>
      </c>
      <c r="P556">
        <f t="shared" ref="P556:P583" si="511">ROUND(CQ556*I556,2)</f>
        <v>2.84</v>
      </c>
      <c r="Q556">
        <f t="shared" ref="Q556:Q583" si="512">ROUND(CR556*I556,2)</f>
        <v>0</v>
      </c>
      <c r="R556">
        <f t="shared" ref="R556:R583" si="513">ROUND(CS556*I556,2)</f>
        <v>0</v>
      </c>
      <c r="S556">
        <f t="shared" ref="S556:S583" si="514">ROUND(CT556*I556,2)</f>
        <v>1158.25</v>
      </c>
      <c r="T556">
        <f t="shared" ref="T556:T583" si="515">ROUND(CU556*I556,2)</f>
        <v>0</v>
      </c>
      <c r="U556">
        <f t="shared" ref="U556:U583" si="516">CV556*I556</f>
        <v>2.163672</v>
      </c>
      <c r="V556">
        <f t="shared" ref="V556:V583" si="517">CW556*I556</f>
        <v>0</v>
      </c>
      <c r="W556">
        <f t="shared" ref="W556:W583" si="518">ROUND(CX556*I556,2)</f>
        <v>0</v>
      </c>
      <c r="X556">
        <f t="shared" ref="X556:X583" si="519">ROUND(CY556,2)</f>
        <v>810.78</v>
      </c>
      <c r="Y556">
        <f t="shared" ref="Y556:Y583" si="520">ROUND(CZ556,2)</f>
        <v>115.83</v>
      </c>
      <c r="AA556">
        <v>1473070128</v>
      </c>
      <c r="AB556">
        <f t="shared" ref="AB556:AB583" si="521">ROUND((AC556+AD556+AF556),6)</f>
        <v>7824.02</v>
      </c>
      <c r="AC556">
        <f t="shared" ref="AC556:AC583" si="522">ROUND((ES556),6)</f>
        <v>19.13</v>
      </c>
      <c r="AD556">
        <f t="shared" ref="AD556:AD583" si="523">ROUND((((ET556)-(EU556))+AE556),6)</f>
        <v>0</v>
      </c>
      <c r="AE556">
        <f t="shared" ref="AE556:AE583" si="524">ROUND((EU556),6)</f>
        <v>0</v>
      </c>
      <c r="AF556">
        <f t="shared" ref="AF556:AF583" si="525">ROUND((EV556),6)</f>
        <v>7804.89</v>
      </c>
      <c r="AG556">
        <f t="shared" ref="AG556:AG583" si="526">ROUND((AP556),6)</f>
        <v>0</v>
      </c>
      <c r="AH556">
        <f t="shared" ref="AH556:AH583" si="527">(EW556)</f>
        <v>14.58</v>
      </c>
      <c r="AI556">
        <f t="shared" ref="AI556:AI583" si="528">(EX556)</f>
        <v>0</v>
      </c>
      <c r="AJ556">
        <f t="shared" ref="AJ556:AJ583" si="529">(AS556)</f>
        <v>0</v>
      </c>
      <c r="AK556">
        <v>7824.02</v>
      </c>
      <c r="AL556">
        <v>19.13</v>
      </c>
      <c r="AM556">
        <v>0</v>
      </c>
      <c r="AN556">
        <v>0</v>
      </c>
      <c r="AO556">
        <v>7804.89</v>
      </c>
      <c r="AP556">
        <v>0</v>
      </c>
      <c r="AQ556">
        <v>14.58</v>
      </c>
      <c r="AR556">
        <v>0</v>
      </c>
      <c r="AS556">
        <v>0</v>
      </c>
      <c r="AT556">
        <v>70</v>
      </c>
      <c r="AU556">
        <v>10</v>
      </c>
      <c r="AV556">
        <v>1</v>
      </c>
      <c r="AW556">
        <v>1</v>
      </c>
      <c r="AZ556">
        <v>1</v>
      </c>
      <c r="BA556">
        <v>1</v>
      </c>
      <c r="BB556">
        <v>1</v>
      </c>
      <c r="BC556">
        <v>1</v>
      </c>
      <c r="BD556" t="s">
        <v>3</v>
      </c>
      <c r="BE556" t="s">
        <v>3</v>
      </c>
      <c r="BF556" t="s">
        <v>3</v>
      </c>
      <c r="BG556" t="s">
        <v>3</v>
      </c>
      <c r="BH556">
        <v>0</v>
      </c>
      <c r="BI556">
        <v>4</v>
      </c>
      <c r="BJ556" t="s">
        <v>580</v>
      </c>
      <c r="BM556">
        <v>0</v>
      </c>
      <c r="BN556">
        <v>0</v>
      </c>
      <c r="BO556" t="s">
        <v>3</v>
      </c>
      <c r="BP556">
        <v>0</v>
      </c>
      <c r="BQ556">
        <v>1</v>
      </c>
      <c r="BR556">
        <v>0</v>
      </c>
      <c r="BS556">
        <v>1</v>
      </c>
      <c r="BT556">
        <v>1</v>
      </c>
      <c r="BU556">
        <v>1</v>
      </c>
      <c r="BV556">
        <v>1</v>
      </c>
      <c r="BW556">
        <v>1</v>
      </c>
      <c r="BX556">
        <v>1</v>
      </c>
      <c r="BY556" t="s">
        <v>3</v>
      </c>
      <c r="BZ556">
        <v>70</v>
      </c>
      <c r="CA556">
        <v>10</v>
      </c>
      <c r="CB556" t="s">
        <v>3</v>
      </c>
      <c r="CE556">
        <v>0</v>
      </c>
      <c r="CF556">
        <v>0</v>
      </c>
      <c r="CG556">
        <v>0</v>
      </c>
      <c r="CM556">
        <v>0</v>
      </c>
      <c r="CN556" t="s">
        <v>3</v>
      </c>
      <c r="CO556">
        <v>0</v>
      </c>
      <c r="CP556">
        <f t="shared" ref="CP556:CP583" si="530">(P556+Q556+S556)</f>
        <v>1161.0899999999999</v>
      </c>
      <c r="CQ556">
        <f t="shared" ref="CQ556:CQ583" si="531">(AC556*BC556*AW556)</f>
        <v>19.13</v>
      </c>
      <c r="CR556">
        <f t="shared" ref="CR556:CR583" si="532">((((ET556)*BB556-(EU556)*BS556)+AE556*BS556)*AV556)</f>
        <v>0</v>
      </c>
      <c r="CS556">
        <f t="shared" ref="CS556:CS583" si="533">(AE556*BS556*AV556)</f>
        <v>0</v>
      </c>
      <c r="CT556">
        <f t="shared" ref="CT556:CT583" si="534">(AF556*BA556*AV556)</f>
        <v>7804.89</v>
      </c>
      <c r="CU556">
        <f t="shared" ref="CU556:CU583" si="535">AG556</f>
        <v>0</v>
      </c>
      <c r="CV556">
        <f t="shared" ref="CV556:CV583" si="536">(AH556*AV556)</f>
        <v>14.58</v>
      </c>
      <c r="CW556">
        <f t="shared" ref="CW556:CW583" si="537">AI556</f>
        <v>0</v>
      </c>
      <c r="CX556">
        <f t="shared" ref="CX556:CX583" si="538">AJ556</f>
        <v>0</v>
      </c>
      <c r="CY556">
        <f t="shared" ref="CY556:CY583" si="539">((S556*BZ556)/100)</f>
        <v>810.77499999999998</v>
      </c>
      <c r="CZ556">
        <f t="shared" ref="CZ556:CZ583" si="540">((S556*CA556)/100)</f>
        <v>115.825</v>
      </c>
      <c r="DC556" t="s">
        <v>3</v>
      </c>
      <c r="DD556" t="s">
        <v>3</v>
      </c>
      <c r="DE556" t="s">
        <v>3</v>
      </c>
      <c r="DF556" t="s">
        <v>3</v>
      </c>
      <c r="DG556" t="s">
        <v>3</v>
      </c>
      <c r="DH556" t="s">
        <v>3</v>
      </c>
      <c r="DI556" t="s">
        <v>3</v>
      </c>
      <c r="DJ556" t="s">
        <v>3</v>
      </c>
      <c r="DK556" t="s">
        <v>3</v>
      </c>
      <c r="DL556" t="s">
        <v>3</v>
      </c>
      <c r="DM556" t="s">
        <v>3</v>
      </c>
      <c r="DN556">
        <v>0</v>
      </c>
      <c r="DO556">
        <v>0</v>
      </c>
      <c r="DP556">
        <v>1</v>
      </c>
      <c r="DQ556">
        <v>1</v>
      </c>
      <c r="DU556">
        <v>1003</v>
      </c>
      <c r="DV556" t="s">
        <v>48</v>
      </c>
      <c r="DW556" t="s">
        <v>48</v>
      </c>
      <c r="DX556">
        <v>100</v>
      </c>
      <c r="DZ556" t="s">
        <v>3</v>
      </c>
      <c r="EA556" t="s">
        <v>3</v>
      </c>
      <c r="EB556" t="s">
        <v>3</v>
      </c>
      <c r="EC556" t="s">
        <v>3</v>
      </c>
      <c r="EE556">
        <v>1441815344</v>
      </c>
      <c r="EF556">
        <v>1</v>
      </c>
      <c r="EG556" t="s">
        <v>21</v>
      </c>
      <c r="EH556">
        <v>0</v>
      </c>
      <c r="EI556" t="s">
        <v>3</v>
      </c>
      <c r="EJ556">
        <v>4</v>
      </c>
      <c r="EK556">
        <v>0</v>
      </c>
      <c r="EL556" t="s">
        <v>22</v>
      </c>
      <c r="EM556" t="s">
        <v>23</v>
      </c>
      <c r="EO556" t="s">
        <v>3</v>
      </c>
      <c r="EQ556">
        <v>0</v>
      </c>
      <c r="ER556">
        <v>7824.02</v>
      </c>
      <c r="ES556">
        <v>19.13</v>
      </c>
      <c r="ET556">
        <v>0</v>
      </c>
      <c r="EU556">
        <v>0</v>
      </c>
      <c r="EV556">
        <v>7804.89</v>
      </c>
      <c r="EW556">
        <v>14.58</v>
      </c>
      <c r="EX556">
        <v>0</v>
      </c>
      <c r="EY556">
        <v>0</v>
      </c>
      <c r="FQ556">
        <v>0</v>
      </c>
      <c r="FR556">
        <f t="shared" ref="FR556:FR583" si="541">ROUND(IF(BI556=3,GM556,0),2)</f>
        <v>0</v>
      </c>
      <c r="FS556">
        <v>0</v>
      </c>
      <c r="FX556">
        <v>70</v>
      </c>
      <c r="FY556">
        <v>10</v>
      </c>
      <c r="GA556" t="s">
        <v>3</v>
      </c>
      <c r="GD556">
        <v>0</v>
      </c>
      <c r="GF556">
        <v>577893300</v>
      </c>
      <c r="GG556">
        <v>2</v>
      </c>
      <c r="GH556">
        <v>1</v>
      </c>
      <c r="GI556">
        <v>-2</v>
      </c>
      <c r="GJ556">
        <v>0</v>
      </c>
      <c r="GK556">
        <f>ROUND(R556*(R12)/100,2)</f>
        <v>0</v>
      </c>
      <c r="GL556">
        <f t="shared" ref="GL556:GL583" si="542">ROUND(IF(AND(BH556=3,BI556=3,FS556&lt;&gt;0),P556,0),2)</f>
        <v>0</v>
      </c>
      <c r="GM556">
        <f t="shared" ref="GM556:GM583" si="543">ROUND(O556+X556+Y556+GK556,2)+GX556</f>
        <v>2087.6999999999998</v>
      </c>
      <c r="GN556">
        <f t="shared" ref="GN556:GN583" si="544">IF(OR(BI556=0,BI556=1),GM556-GX556,0)</f>
        <v>0</v>
      </c>
      <c r="GO556">
        <f t="shared" ref="GO556:GO583" si="545">IF(BI556=2,GM556-GX556,0)</f>
        <v>0</v>
      </c>
      <c r="GP556">
        <f t="shared" ref="GP556:GP583" si="546">IF(BI556=4,GM556-GX556,0)</f>
        <v>2087.6999999999998</v>
      </c>
      <c r="GR556">
        <v>0</v>
      </c>
      <c r="GS556">
        <v>3</v>
      </c>
      <c r="GT556">
        <v>0</v>
      </c>
      <c r="GU556" t="s">
        <v>3</v>
      </c>
      <c r="GV556">
        <f t="shared" ref="GV556:GV583" si="547">ROUND((GT556),6)</f>
        <v>0</v>
      </c>
      <c r="GW556">
        <v>1</v>
      </c>
      <c r="GX556">
        <f t="shared" ref="GX556:GX583" si="548">ROUND(HC556*I556,2)</f>
        <v>0</v>
      </c>
      <c r="HA556">
        <v>0</v>
      </c>
      <c r="HB556">
        <v>0</v>
      </c>
      <c r="HC556">
        <f t="shared" ref="HC556:HC583" si="549">GV556*GW556</f>
        <v>0</v>
      </c>
      <c r="HE556" t="s">
        <v>3</v>
      </c>
      <c r="HF556" t="s">
        <v>3</v>
      </c>
      <c r="HM556" t="s">
        <v>3</v>
      </c>
      <c r="HN556" t="s">
        <v>3</v>
      </c>
      <c r="HO556" t="s">
        <v>3</v>
      </c>
      <c r="HP556" t="s">
        <v>3</v>
      </c>
      <c r="HQ556" t="s">
        <v>3</v>
      </c>
      <c r="IK556">
        <v>0</v>
      </c>
    </row>
    <row r="557" spans="1:245" x14ac:dyDescent="0.2">
      <c r="A557">
        <v>17</v>
      </c>
      <c r="B557">
        <v>1</v>
      </c>
      <c r="D557">
        <f>ROW(EtalonRes!A770)</f>
        <v>770</v>
      </c>
      <c r="E557" t="s">
        <v>3</v>
      </c>
      <c r="F557" t="s">
        <v>581</v>
      </c>
      <c r="G557" t="s">
        <v>582</v>
      </c>
      <c r="H557" t="s">
        <v>48</v>
      </c>
      <c r="I557">
        <f>ROUND(ROUND((60)*0.2/100,9),9)</f>
        <v>0.12</v>
      </c>
      <c r="J557">
        <v>0</v>
      </c>
      <c r="K557">
        <f>ROUND(ROUND((60)*0.2/100,9),9)</f>
        <v>0.12</v>
      </c>
      <c r="O557">
        <f t="shared" si="510"/>
        <v>208.63</v>
      </c>
      <c r="P557">
        <f t="shared" si="511"/>
        <v>0.5</v>
      </c>
      <c r="Q557">
        <f t="shared" si="512"/>
        <v>0</v>
      </c>
      <c r="R557">
        <f t="shared" si="513"/>
        <v>0</v>
      </c>
      <c r="S557">
        <f t="shared" si="514"/>
        <v>208.13</v>
      </c>
      <c r="T557">
        <f t="shared" si="515"/>
        <v>0</v>
      </c>
      <c r="U557">
        <f t="shared" si="516"/>
        <v>0.38880000000000003</v>
      </c>
      <c r="V557">
        <f t="shared" si="517"/>
        <v>0</v>
      </c>
      <c r="W557">
        <f t="shared" si="518"/>
        <v>0</v>
      </c>
      <c r="X557">
        <f t="shared" si="519"/>
        <v>145.69</v>
      </c>
      <c r="Y557">
        <f t="shared" si="520"/>
        <v>20.81</v>
      </c>
      <c r="AA557">
        <v>-1</v>
      </c>
      <c r="AB557">
        <f t="shared" si="521"/>
        <v>1738.55</v>
      </c>
      <c r="AC557">
        <f t="shared" si="522"/>
        <v>4.13</v>
      </c>
      <c r="AD557">
        <f t="shared" si="523"/>
        <v>0</v>
      </c>
      <c r="AE557">
        <f t="shared" si="524"/>
        <v>0</v>
      </c>
      <c r="AF557">
        <f t="shared" si="525"/>
        <v>1734.42</v>
      </c>
      <c r="AG557">
        <f t="shared" si="526"/>
        <v>0</v>
      </c>
      <c r="AH557">
        <f t="shared" si="527"/>
        <v>3.24</v>
      </c>
      <c r="AI557">
        <f t="shared" si="528"/>
        <v>0</v>
      </c>
      <c r="AJ557">
        <f t="shared" si="529"/>
        <v>0</v>
      </c>
      <c r="AK557">
        <v>1738.55</v>
      </c>
      <c r="AL557">
        <v>4.13</v>
      </c>
      <c r="AM557">
        <v>0</v>
      </c>
      <c r="AN557">
        <v>0</v>
      </c>
      <c r="AO557">
        <v>1734.42</v>
      </c>
      <c r="AP557">
        <v>0</v>
      </c>
      <c r="AQ557">
        <v>3.24</v>
      </c>
      <c r="AR557">
        <v>0</v>
      </c>
      <c r="AS557">
        <v>0</v>
      </c>
      <c r="AT557">
        <v>70</v>
      </c>
      <c r="AU557">
        <v>10</v>
      </c>
      <c r="AV557">
        <v>1</v>
      </c>
      <c r="AW557">
        <v>1</v>
      </c>
      <c r="AZ557">
        <v>1</v>
      </c>
      <c r="BA557">
        <v>1</v>
      </c>
      <c r="BB557">
        <v>1</v>
      </c>
      <c r="BC557">
        <v>1</v>
      </c>
      <c r="BD557" t="s">
        <v>3</v>
      </c>
      <c r="BE557" t="s">
        <v>3</v>
      </c>
      <c r="BF557" t="s">
        <v>3</v>
      </c>
      <c r="BG557" t="s">
        <v>3</v>
      </c>
      <c r="BH557">
        <v>0</v>
      </c>
      <c r="BI557">
        <v>4</v>
      </c>
      <c r="BJ557" t="s">
        <v>583</v>
      </c>
      <c r="BM557">
        <v>0</v>
      </c>
      <c r="BN557">
        <v>0</v>
      </c>
      <c r="BO557" t="s">
        <v>3</v>
      </c>
      <c r="BP557">
        <v>0</v>
      </c>
      <c r="BQ557">
        <v>1</v>
      </c>
      <c r="BR557">
        <v>0</v>
      </c>
      <c r="BS557">
        <v>1</v>
      </c>
      <c r="BT557">
        <v>1</v>
      </c>
      <c r="BU557">
        <v>1</v>
      </c>
      <c r="BV557">
        <v>1</v>
      </c>
      <c r="BW557">
        <v>1</v>
      </c>
      <c r="BX557">
        <v>1</v>
      </c>
      <c r="BY557" t="s">
        <v>3</v>
      </c>
      <c r="BZ557">
        <v>70</v>
      </c>
      <c r="CA557">
        <v>10</v>
      </c>
      <c r="CB557" t="s">
        <v>3</v>
      </c>
      <c r="CE557">
        <v>0</v>
      </c>
      <c r="CF557">
        <v>0</v>
      </c>
      <c r="CG557">
        <v>0</v>
      </c>
      <c r="CM557">
        <v>0</v>
      </c>
      <c r="CN557" t="s">
        <v>3</v>
      </c>
      <c r="CO557">
        <v>0</v>
      </c>
      <c r="CP557">
        <f t="shared" si="530"/>
        <v>208.63</v>
      </c>
      <c r="CQ557">
        <f t="shared" si="531"/>
        <v>4.13</v>
      </c>
      <c r="CR557">
        <f t="shared" si="532"/>
        <v>0</v>
      </c>
      <c r="CS557">
        <f t="shared" si="533"/>
        <v>0</v>
      </c>
      <c r="CT557">
        <f t="shared" si="534"/>
        <v>1734.42</v>
      </c>
      <c r="CU557">
        <f t="shared" si="535"/>
        <v>0</v>
      </c>
      <c r="CV557">
        <f t="shared" si="536"/>
        <v>3.24</v>
      </c>
      <c r="CW557">
        <f t="shared" si="537"/>
        <v>0</v>
      </c>
      <c r="CX557">
        <f t="shared" si="538"/>
        <v>0</v>
      </c>
      <c r="CY557">
        <f t="shared" si="539"/>
        <v>145.691</v>
      </c>
      <c r="CZ557">
        <f t="shared" si="540"/>
        <v>20.813000000000002</v>
      </c>
      <c r="DC557" t="s">
        <v>3</v>
      </c>
      <c r="DD557" t="s">
        <v>3</v>
      </c>
      <c r="DE557" t="s">
        <v>3</v>
      </c>
      <c r="DF557" t="s">
        <v>3</v>
      </c>
      <c r="DG557" t="s">
        <v>3</v>
      </c>
      <c r="DH557" t="s">
        <v>3</v>
      </c>
      <c r="DI557" t="s">
        <v>3</v>
      </c>
      <c r="DJ557" t="s">
        <v>3</v>
      </c>
      <c r="DK557" t="s">
        <v>3</v>
      </c>
      <c r="DL557" t="s">
        <v>3</v>
      </c>
      <c r="DM557" t="s">
        <v>3</v>
      </c>
      <c r="DN557">
        <v>0</v>
      </c>
      <c r="DO557">
        <v>0</v>
      </c>
      <c r="DP557">
        <v>1</v>
      </c>
      <c r="DQ557">
        <v>1</v>
      </c>
      <c r="DU557">
        <v>1003</v>
      </c>
      <c r="DV557" t="s">
        <v>48</v>
      </c>
      <c r="DW557" t="s">
        <v>48</v>
      </c>
      <c r="DX557">
        <v>100</v>
      </c>
      <c r="DZ557" t="s">
        <v>3</v>
      </c>
      <c r="EA557" t="s">
        <v>3</v>
      </c>
      <c r="EB557" t="s">
        <v>3</v>
      </c>
      <c r="EC557" t="s">
        <v>3</v>
      </c>
      <c r="EE557">
        <v>1441815344</v>
      </c>
      <c r="EF557">
        <v>1</v>
      </c>
      <c r="EG557" t="s">
        <v>21</v>
      </c>
      <c r="EH557">
        <v>0</v>
      </c>
      <c r="EI557" t="s">
        <v>3</v>
      </c>
      <c r="EJ557">
        <v>4</v>
      </c>
      <c r="EK557">
        <v>0</v>
      </c>
      <c r="EL557" t="s">
        <v>22</v>
      </c>
      <c r="EM557" t="s">
        <v>23</v>
      </c>
      <c r="EO557" t="s">
        <v>3</v>
      </c>
      <c r="EQ557">
        <v>1024</v>
      </c>
      <c r="ER557">
        <v>1738.55</v>
      </c>
      <c r="ES557">
        <v>4.13</v>
      </c>
      <c r="ET557">
        <v>0</v>
      </c>
      <c r="EU557">
        <v>0</v>
      </c>
      <c r="EV557">
        <v>1734.42</v>
      </c>
      <c r="EW557">
        <v>3.24</v>
      </c>
      <c r="EX557">
        <v>0</v>
      </c>
      <c r="EY557">
        <v>0</v>
      </c>
      <c r="FQ557">
        <v>0</v>
      </c>
      <c r="FR557">
        <f t="shared" si="541"/>
        <v>0</v>
      </c>
      <c r="FS557">
        <v>0</v>
      </c>
      <c r="FX557">
        <v>70</v>
      </c>
      <c r="FY557">
        <v>10</v>
      </c>
      <c r="GA557" t="s">
        <v>3</v>
      </c>
      <c r="GD557">
        <v>0</v>
      </c>
      <c r="GF557">
        <v>-1349965184</v>
      </c>
      <c r="GG557">
        <v>2</v>
      </c>
      <c r="GH557">
        <v>1</v>
      </c>
      <c r="GI557">
        <v>-2</v>
      </c>
      <c r="GJ557">
        <v>0</v>
      </c>
      <c r="GK557">
        <f>ROUND(R557*(R12)/100,2)</f>
        <v>0</v>
      </c>
      <c r="GL557">
        <f t="shared" si="542"/>
        <v>0</v>
      </c>
      <c r="GM557">
        <f t="shared" si="543"/>
        <v>375.13</v>
      </c>
      <c r="GN557">
        <f t="shared" si="544"/>
        <v>0</v>
      </c>
      <c r="GO557">
        <f t="shared" si="545"/>
        <v>0</v>
      </c>
      <c r="GP557">
        <f t="shared" si="546"/>
        <v>375.13</v>
      </c>
      <c r="GR557">
        <v>0</v>
      </c>
      <c r="GS557">
        <v>3</v>
      </c>
      <c r="GT557">
        <v>0</v>
      </c>
      <c r="GU557" t="s">
        <v>3</v>
      </c>
      <c r="GV557">
        <f t="shared" si="547"/>
        <v>0</v>
      </c>
      <c r="GW557">
        <v>1</v>
      </c>
      <c r="GX557">
        <f t="shared" si="548"/>
        <v>0</v>
      </c>
      <c r="HA557">
        <v>0</v>
      </c>
      <c r="HB557">
        <v>0</v>
      </c>
      <c r="HC557">
        <f t="shared" si="549"/>
        <v>0</v>
      </c>
      <c r="HE557" t="s">
        <v>3</v>
      </c>
      <c r="HF557" t="s">
        <v>3</v>
      </c>
      <c r="HM557" t="s">
        <v>3</v>
      </c>
      <c r="HN557" t="s">
        <v>3</v>
      </c>
      <c r="HO557" t="s">
        <v>3</v>
      </c>
      <c r="HP557" t="s">
        <v>3</v>
      </c>
      <c r="HQ557" t="s">
        <v>3</v>
      </c>
      <c r="IK557">
        <v>0</v>
      </c>
    </row>
    <row r="558" spans="1:245" x14ac:dyDescent="0.2">
      <c r="A558">
        <v>17</v>
      </c>
      <c r="B558">
        <v>1</v>
      </c>
      <c r="D558">
        <f>ROW(EtalonRes!A772)</f>
        <v>772</v>
      </c>
      <c r="E558" t="s">
        <v>3</v>
      </c>
      <c r="F558" t="s">
        <v>581</v>
      </c>
      <c r="G558" t="s">
        <v>584</v>
      </c>
      <c r="H558" t="s">
        <v>48</v>
      </c>
      <c r="I558">
        <f>ROUND(ROUND((70+35+95)*0.2/100,9),9)</f>
        <v>0.4</v>
      </c>
      <c r="J558">
        <v>0</v>
      </c>
      <c r="K558">
        <f>ROUND(ROUND((70+35+95)*0.2/100,9),9)</f>
        <v>0.4</v>
      </c>
      <c r="O558">
        <f t="shared" si="510"/>
        <v>695.42</v>
      </c>
      <c r="P558">
        <f t="shared" si="511"/>
        <v>1.65</v>
      </c>
      <c r="Q558">
        <f t="shared" si="512"/>
        <v>0</v>
      </c>
      <c r="R558">
        <f t="shared" si="513"/>
        <v>0</v>
      </c>
      <c r="S558">
        <f t="shared" si="514"/>
        <v>693.77</v>
      </c>
      <c r="T558">
        <f t="shared" si="515"/>
        <v>0</v>
      </c>
      <c r="U558">
        <f t="shared" si="516"/>
        <v>1.2960000000000003</v>
      </c>
      <c r="V558">
        <f t="shared" si="517"/>
        <v>0</v>
      </c>
      <c r="W558">
        <f t="shared" si="518"/>
        <v>0</v>
      </c>
      <c r="X558">
        <f t="shared" si="519"/>
        <v>485.64</v>
      </c>
      <c r="Y558">
        <f t="shared" si="520"/>
        <v>69.38</v>
      </c>
      <c r="AA558">
        <v>-1</v>
      </c>
      <c r="AB558">
        <f t="shared" si="521"/>
        <v>1738.55</v>
      </c>
      <c r="AC558">
        <f t="shared" si="522"/>
        <v>4.13</v>
      </c>
      <c r="AD558">
        <f t="shared" si="523"/>
        <v>0</v>
      </c>
      <c r="AE558">
        <f t="shared" si="524"/>
        <v>0</v>
      </c>
      <c r="AF558">
        <f t="shared" si="525"/>
        <v>1734.42</v>
      </c>
      <c r="AG558">
        <f t="shared" si="526"/>
        <v>0</v>
      </c>
      <c r="AH558">
        <f t="shared" si="527"/>
        <v>3.24</v>
      </c>
      <c r="AI558">
        <f t="shared" si="528"/>
        <v>0</v>
      </c>
      <c r="AJ558">
        <f t="shared" si="529"/>
        <v>0</v>
      </c>
      <c r="AK558">
        <v>1738.55</v>
      </c>
      <c r="AL558">
        <v>4.13</v>
      </c>
      <c r="AM558">
        <v>0</v>
      </c>
      <c r="AN558">
        <v>0</v>
      </c>
      <c r="AO558">
        <v>1734.42</v>
      </c>
      <c r="AP558">
        <v>0</v>
      </c>
      <c r="AQ558">
        <v>3.24</v>
      </c>
      <c r="AR558">
        <v>0</v>
      </c>
      <c r="AS558">
        <v>0</v>
      </c>
      <c r="AT558">
        <v>70</v>
      </c>
      <c r="AU558">
        <v>10</v>
      </c>
      <c r="AV558">
        <v>1</v>
      </c>
      <c r="AW558">
        <v>1</v>
      </c>
      <c r="AZ558">
        <v>1</v>
      </c>
      <c r="BA558">
        <v>1</v>
      </c>
      <c r="BB558">
        <v>1</v>
      </c>
      <c r="BC558">
        <v>1</v>
      </c>
      <c r="BD558" t="s">
        <v>3</v>
      </c>
      <c r="BE558" t="s">
        <v>3</v>
      </c>
      <c r="BF558" t="s">
        <v>3</v>
      </c>
      <c r="BG558" t="s">
        <v>3</v>
      </c>
      <c r="BH558">
        <v>0</v>
      </c>
      <c r="BI558">
        <v>4</v>
      </c>
      <c r="BJ558" t="s">
        <v>583</v>
      </c>
      <c r="BM558">
        <v>0</v>
      </c>
      <c r="BN558">
        <v>0</v>
      </c>
      <c r="BO558" t="s">
        <v>3</v>
      </c>
      <c r="BP558">
        <v>0</v>
      </c>
      <c r="BQ558">
        <v>1</v>
      </c>
      <c r="BR558">
        <v>0</v>
      </c>
      <c r="BS558">
        <v>1</v>
      </c>
      <c r="BT558">
        <v>1</v>
      </c>
      <c r="BU558">
        <v>1</v>
      </c>
      <c r="BV558">
        <v>1</v>
      </c>
      <c r="BW558">
        <v>1</v>
      </c>
      <c r="BX558">
        <v>1</v>
      </c>
      <c r="BY558" t="s">
        <v>3</v>
      </c>
      <c r="BZ558">
        <v>70</v>
      </c>
      <c r="CA558">
        <v>10</v>
      </c>
      <c r="CB558" t="s">
        <v>3</v>
      </c>
      <c r="CE558">
        <v>0</v>
      </c>
      <c r="CF558">
        <v>0</v>
      </c>
      <c r="CG558">
        <v>0</v>
      </c>
      <c r="CM558">
        <v>0</v>
      </c>
      <c r="CN558" t="s">
        <v>3</v>
      </c>
      <c r="CO558">
        <v>0</v>
      </c>
      <c r="CP558">
        <f t="shared" si="530"/>
        <v>695.42</v>
      </c>
      <c r="CQ558">
        <f t="shared" si="531"/>
        <v>4.13</v>
      </c>
      <c r="CR558">
        <f t="shared" si="532"/>
        <v>0</v>
      </c>
      <c r="CS558">
        <f t="shared" si="533"/>
        <v>0</v>
      </c>
      <c r="CT558">
        <f t="shared" si="534"/>
        <v>1734.42</v>
      </c>
      <c r="CU558">
        <f t="shared" si="535"/>
        <v>0</v>
      </c>
      <c r="CV558">
        <f t="shared" si="536"/>
        <v>3.24</v>
      </c>
      <c r="CW558">
        <f t="shared" si="537"/>
        <v>0</v>
      </c>
      <c r="CX558">
        <f t="shared" si="538"/>
        <v>0</v>
      </c>
      <c r="CY558">
        <f t="shared" si="539"/>
        <v>485.63900000000001</v>
      </c>
      <c r="CZ558">
        <f t="shared" si="540"/>
        <v>69.376999999999995</v>
      </c>
      <c r="DC558" t="s">
        <v>3</v>
      </c>
      <c r="DD558" t="s">
        <v>3</v>
      </c>
      <c r="DE558" t="s">
        <v>3</v>
      </c>
      <c r="DF558" t="s">
        <v>3</v>
      </c>
      <c r="DG558" t="s">
        <v>3</v>
      </c>
      <c r="DH558" t="s">
        <v>3</v>
      </c>
      <c r="DI558" t="s">
        <v>3</v>
      </c>
      <c r="DJ558" t="s">
        <v>3</v>
      </c>
      <c r="DK558" t="s">
        <v>3</v>
      </c>
      <c r="DL558" t="s">
        <v>3</v>
      </c>
      <c r="DM558" t="s">
        <v>3</v>
      </c>
      <c r="DN558">
        <v>0</v>
      </c>
      <c r="DO558">
        <v>0</v>
      </c>
      <c r="DP558">
        <v>1</v>
      </c>
      <c r="DQ558">
        <v>1</v>
      </c>
      <c r="DU558">
        <v>1003</v>
      </c>
      <c r="DV558" t="s">
        <v>48</v>
      </c>
      <c r="DW558" t="s">
        <v>48</v>
      </c>
      <c r="DX558">
        <v>100</v>
      </c>
      <c r="DZ558" t="s">
        <v>3</v>
      </c>
      <c r="EA558" t="s">
        <v>3</v>
      </c>
      <c r="EB558" t="s">
        <v>3</v>
      </c>
      <c r="EC558" t="s">
        <v>3</v>
      </c>
      <c r="EE558">
        <v>1441815344</v>
      </c>
      <c r="EF558">
        <v>1</v>
      </c>
      <c r="EG558" t="s">
        <v>21</v>
      </c>
      <c r="EH558">
        <v>0</v>
      </c>
      <c r="EI558" t="s">
        <v>3</v>
      </c>
      <c r="EJ558">
        <v>4</v>
      </c>
      <c r="EK558">
        <v>0</v>
      </c>
      <c r="EL558" t="s">
        <v>22</v>
      </c>
      <c r="EM558" t="s">
        <v>23</v>
      </c>
      <c r="EO558" t="s">
        <v>3</v>
      </c>
      <c r="EQ558">
        <v>1024</v>
      </c>
      <c r="ER558">
        <v>1738.55</v>
      </c>
      <c r="ES558">
        <v>4.13</v>
      </c>
      <c r="ET558">
        <v>0</v>
      </c>
      <c r="EU558">
        <v>0</v>
      </c>
      <c r="EV558">
        <v>1734.42</v>
      </c>
      <c r="EW558">
        <v>3.24</v>
      </c>
      <c r="EX558">
        <v>0</v>
      </c>
      <c r="EY558">
        <v>0</v>
      </c>
      <c r="FQ558">
        <v>0</v>
      </c>
      <c r="FR558">
        <f t="shared" si="541"/>
        <v>0</v>
      </c>
      <c r="FS558">
        <v>0</v>
      </c>
      <c r="FX558">
        <v>70</v>
      </c>
      <c r="FY558">
        <v>10</v>
      </c>
      <c r="GA558" t="s">
        <v>3</v>
      </c>
      <c r="GD558">
        <v>0</v>
      </c>
      <c r="GF558">
        <v>287341837</v>
      </c>
      <c r="GG558">
        <v>2</v>
      </c>
      <c r="GH558">
        <v>1</v>
      </c>
      <c r="GI558">
        <v>-2</v>
      </c>
      <c r="GJ558">
        <v>0</v>
      </c>
      <c r="GK558">
        <f>ROUND(R558*(R12)/100,2)</f>
        <v>0</v>
      </c>
      <c r="GL558">
        <f t="shared" si="542"/>
        <v>0</v>
      </c>
      <c r="GM558">
        <f t="shared" si="543"/>
        <v>1250.44</v>
      </c>
      <c r="GN558">
        <f t="shared" si="544"/>
        <v>0</v>
      </c>
      <c r="GO558">
        <f t="shared" si="545"/>
        <v>0</v>
      </c>
      <c r="GP558">
        <f t="shared" si="546"/>
        <v>1250.44</v>
      </c>
      <c r="GR558">
        <v>0</v>
      </c>
      <c r="GS558">
        <v>3</v>
      </c>
      <c r="GT558">
        <v>0</v>
      </c>
      <c r="GU558" t="s">
        <v>3</v>
      </c>
      <c r="GV558">
        <f t="shared" si="547"/>
        <v>0</v>
      </c>
      <c r="GW558">
        <v>1</v>
      </c>
      <c r="GX558">
        <f t="shared" si="548"/>
        <v>0</v>
      </c>
      <c r="HA558">
        <v>0</v>
      </c>
      <c r="HB558">
        <v>0</v>
      </c>
      <c r="HC558">
        <f t="shared" si="549"/>
        <v>0</v>
      </c>
      <c r="HE558" t="s">
        <v>3</v>
      </c>
      <c r="HF558" t="s">
        <v>3</v>
      </c>
      <c r="HM558" t="s">
        <v>3</v>
      </c>
      <c r="HN558" t="s">
        <v>3</v>
      </c>
      <c r="HO558" t="s">
        <v>3</v>
      </c>
      <c r="HP558" t="s">
        <v>3</v>
      </c>
      <c r="HQ558" t="s">
        <v>3</v>
      </c>
      <c r="IK558">
        <v>0</v>
      </c>
    </row>
    <row r="559" spans="1:245" x14ac:dyDescent="0.2">
      <c r="A559">
        <v>17</v>
      </c>
      <c r="B559">
        <v>1</v>
      </c>
      <c r="D559">
        <f>ROW(EtalonRes!A774)</f>
        <v>774</v>
      </c>
      <c r="E559" t="s">
        <v>3</v>
      </c>
      <c r="F559" t="s">
        <v>585</v>
      </c>
      <c r="G559" t="s">
        <v>586</v>
      </c>
      <c r="H559" t="s">
        <v>48</v>
      </c>
      <c r="I559">
        <f>ROUND((287+156+77+222)*0.1/100,9)</f>
        <v>0.74199999999999999</v>
      </c>
      <c r="J559">
        <v>0</v>
      </c>
      <c r="K559">
        <f>ROUND((287+156+77+222)*0.1/100,9)</f>
        <v>0.74199999999999999</v>
      </c>
      <c r="O559">
        <f t="shared" si="510"/>
        <v>195.19</v>
      </c>
      <c r="P559">
        <f t="shared" si="511"/>
        <v>0.56000000000000005</v>
      </c>
      <c r="Q559">
        <f t="shared" si="512"/>
        <v>0</v>
      </c>
      <c r="R559">
        <f t="shared" si="513"/>
        <v>0</v>
      </c>
      <c r="S559">
        <f t="shared" si="514"/>
        <v>194.63</v>
      </c>
      <c r="T559">
        <f t="shared" si="515"/>
        <v>0</v>
      </c>
      <c r="U559">
        <f t="shared" si="516"/>
        <v>0.36358000000000001</v>
      </c>
      <c r="V559">
        <f t="shared" si="517"/>
        <v>0</v>
      </c>
      <c r="W559">
        <f t="shared" si="518"/>
        <v>0</v>
      </c>
      <c r="X559">
        <f t="shared" si="519"/>
        <v>136.24</v>
      </c>
      <c r="Y559">
        <f t="shared" si="520"/>
        <v>19.46</v>
      </c>
      <c r="AA559">
        <v>-1</v>
      </c>
      <c r="AB559">
        <f t="shared" si="521"/>
        <v>263.06</v>
      </c>
      <c r="AC559">
        <f t="shared" si="522"/>
        <v>0.75</v>
      </c>
      <c r="AD559">
        <f t="shared" si="523"/>
        <v>0</v>
      </c>
      <c r="AE559">
        <f t="shared" si="524"/>
        <v>0</v>
      </c>
      <c r="AF559">
        <f t="shared" si="525"/>
        <v>262.31</v>
      </c>
      <c r="AG559">
        <f t="shared" si="526"/>
        <v>0</v>
      </c>
      <c r="AH559">
        <f t="shared" si="527"/>
        <v>0.49</v>
      </c>
      <c r="AI559">
        <f t="shared" si="528"/>
        <v>0</v>
      </c>
      <c r="AJ559">
        <f t="shared" si="529"/>
        <v>0</v>
      </c>
      <c r="AK559">
        <v>263.06</v>
      </c>
      <c r="AL559">
        <v>0.75</v>
      </c>
      <c r="AM559">
        <v>0</v>
      </c>
      <c r="AN559">
        <v>0</v>
      </c>
      <c r="AO559">
        <v>262.31</v>
      </c>
      <c r="AP559">
        <v>0</v>
      </c>
      <c r="AQ559">
        <v>0.49</v>
      </c>
      <c r="AR559">
        <v>0</v>
      </c>
      <c r="AS559">
        <v>0</v>
      </c>
      <c r="AT559">
        <v>70</v>
      </c>
      <c r="AU559">
        <v>10</v>
      </c>
      <c r="AV559">
        <v>1</v>
      </c>
      <c r="AW559">
        <v>1</v>
      </c>
      <c r="AZ559">
        <v>1</v>
      </c>
      <c r="BA559">
        <v>1</v>
      </c>
      <c r="BB559">
        <v>1</v>
      </c>
      <c r="BC559">
        <v>1</v>
      </c>
      <c r="BD559" t="s">
        <v>3</v>
      </c>
      <c r="BE559" t="s">
        <v>3</v>
      </c>
      <c r="BF559" t="s">
        <v>3</v>
      </c>
      <c r="BG559" t="s">
        <v>3</v>
      </c>
      <c r="BH559">
        <v>0</v>
      </c>
      <c r="BI559">
        <v>4</v>
      </c>
      <c r="BJ559" t="s">
        <v>587</v>
      </c>
      <c r="BM559">
        <v>0</v>
      </c>
      <c r="BN559">
        <v>0</v>
      </c>
      <c r="BO559" t="s">
        <v>3</v>
      </c>
      <c r="BP559">
        <v>0</v>
      </c>
      <c r="BQ559">
        <v>1</v>
      </c>
      <c r="BR559">
        <v>0</v>
      </c>
      <c r="BS559">
        <v>1</v>
      </c>
      <c r="BT559">
        <v>1</v>
      </c>
      <c r="BU559">
        <v>1</v>
      </c>
      <c r="BV559">
        <v>1</v>
      </c>
      <c r="BW559">
        <v>1</v>
      </c>
      <c r="BX559">
        <v>1</v>
      </c>
      <c r="BY559" t="s">
        <v>3</v>
      </c>
      <c r="BZ559">
        <v>70</v>
      </c>
      <c r="CA559">
        <v>10</v>
      </c>
      <c r="CB559" t="s">
        <v>3</v>
      </c>
      <c r="CE559">
        <v>0</v>
      </c>
      <c r="CF559">
        <v>0</v>
      </c>
      <c r="CG559">
        <v>0</v>
      </c>
      <c r="CM559">
        <v>0</v>
      </c>
      <c r="CN559" t="s">
        <v>3</v>
      </c>
      <c r="CO559">
        <v>0</v>
      </c>
      <c r="CP559">
        <f t="shared" si="530"/>
        <v>195.19</v>
      </c>
      <c r="CQ559">
        <f t="shared" si="531"/>
        <v>0.75</v>
      </c>
      <c r="CR559">
        <f t="shared" si="532"/>
        <v>0</v>
      </c>
      <c r="CS559">
        <f t="shared" si="533"/>
        <v>0</v>
      </c>
      <c r="CT559">
        <f t="shared" si="534"/>
        <v>262.31</v>
      </c>
      <c r="CU559">
        <f t="shared" si="535"/>
        <v>0</v>
      </c>
      <c r="CV559">
        <f t="shared" si="536"/>
        <v>0.49</v>
      </c>
      <c r="CW559">
        <f t="shared" si="537"/>
        <v>0</v>
      </c>
      <c r="CX559">
        <f t="shared" si="538"/>
        <v>0</v>
      </c>
      <c r="CY559">
        <f t="shared" si="539"/>
        <v>136.24100000000001</v>
      </c>
      <c r="CZ559">
        <f t="shared" si="540"/>
        <v>19.463000000000001</v>
      </c>
      <c r="DC559" t="s">
        <v>3</v>
      </c>
      <c r="DD559" t="s">
        <v>3</v>
      </c>
      <c r="DE559" t="s">
        <v>3</v>
      </c>
      <c r="DF559" t="s">
        <v>3</v>
      </c>
      <c r="DG559" t="s">
        <v>3</v>
      </c>
      <c r="DH559" t="s">
        <v>3</v>
      </c>
      <c r="DI559" t="s">
        <v>3</v>
      </c>
      <c r="DJ559" t="s">
        <v>3</v>
      </c>
      <c r="DK559" t="s">
        <v>3</v>
      </c>
      <c r="DL559" t="s">
        <v>3</v>
      </c>
      <c r="DM559" t="s">
        <v>3</v>
      </c>
      <c r="DN559">
        <v>0</v>
      </c>
      <c r="DO559">
        <v>0</v>
      </c>
      <c r="DP559">
        <v>1</v>
      </c>
      <c r="DQ559">
        <v>1</v>
      </c>
      <c r="DU559">
        <v>1003</v>
      </c>
      <c r="DV559" t="s">
        <v>48</v>
      </c>
      <c r="DW559" t="s">
        <v>48</v>
      </c>
      <c r="DX559">
        <v>100</v>
      </c>
      <c r="DZ559" t="s">
        <v>3</v>
      </c>
      <c r="EA559" t="s">
        <v>3</v>
      </c>
      <c r="EB559" t="s">
        <v>3</v>
      </c>
      <c r="EC559" t="s">
        <v>3</v>
      </c>
      <c r="EE559">
        <v>1441815344</v>
      </c>
      <c r="EF559">
        <v>1</v>
      </c>
      <c r="EG559" t="s">
        <v>21</v>
      </c>
      <c r="EH559">
        <v>0</v>
      </c>
      <c r="EI559" t="s">
        <v>3</v>
      </c>
      <c r="EJ559">
        <v>4</v>
      </c>
      <c r="EK559">
        <v>0</v>
      </c>
      <c r="EL559" t="s">
        <v>22</v>
      </c>
      <c r="EM559" t="s">
        <v>23</v>
      </c>
      <c r="EO559" t="s">
        <v>3</v>
      </c>
      <c r="EQ559">
        <v>1024</v>
      </c>
      <c r="ER559">
        <v>263.06</v>
      </c>
      <c r="ES559">
        <v>0.75</v>
      </c>
      <c r="ET559">
        <v>0</v>
      </c>
      <c r="EU559">
        <v>0</v>
      </c>
      <c r="EV559">
        <v>262.31</v>
      </c>
      <c r="EW559">
        <v>0.49</v>
      </c>
      <c r="EX559">
        <v>0</v>
      </c>
      <c r="EY559">
        <v>0</v>
      </c>
      <c r="FQ559">
        <v>0</v>
      </c>
      <c r="FR559">
        <f t="shared" si="541"/>
        <v>0</v>
      </c>
      <c r="FS559">
        <v>0</v>
      </c>
      <c r="FX559">
        <v>70</v>
      </c>
      <c r="FY559">
        <v>10</v>
      </c>
      <c r="GA559" t="s">
        <v>3</v>
      </c>
      <c r="GD559">
        <v>0</v>
      </c>
      <c r="GF559">
        <v>1560803072</v>
      </c>
      <c r="GG559">
        <v>2</v>
      </c>
      <c r="GH559">
        <v>1</v>
      </c>
      <c r="GI559">
        <v>-2</v>
      </c>
      <c r="GJ559">
        <v>0</v>
      </c>
      <c r="GK559">
        <f>ROUND(R559*(R12)/100,2)</f>
        <v>0</v>
      </c>
      <c r="GL559">
        <f t="shared" si="542"/>
        <v>0</v>
      </c>
      <c r="GM559">
        <f t="shared" si="543"/>
        <v>350.89</v>
      </c>
      <c r="GN559">
        <f t="shared" si="544"/>
        <v>0</v>
      </c>
      <c r="GO559">
        <f t="shared" si="545"/>
        <v>0</v>
      </c>
      <c r="GP559">
        <f t="shared" si="546"/>
        <v>350.89</v>
      </c>
      <c r="GR559">
        <v>0</v>
      </c>
      <c r="GS559">
        <v>3</v>
      </c>
      <c r="GT559">
        <v>0</v>
      </c>
      <c r="GU559" t="s">
        <v>3</v>
      </c>
      <c r="GV559">
        <f t="shared" si="547"/>
        <v>0</v>
      </c>
      <c r="GW559">
        <v>1</v>
      </c>
      <c r="GX559">
        <f t="shared" si="548"/>
        <v>0</v>
      </c>
      <c r="HA559">
        <v>0</v>
      </c>
      <c r="HB559">
        <v>0</v>
      </c>
      <c r="HC559">
        <f t="shared" si="549"/>
        <v>0</v>
      </c>
      <c r="HE559" t="s">
        <v>3</v>
      </c>
      <c r="HF559" t="s">
        <v>3</v>
      </c>
      <c r="HM559" t="s">
        <v>3</v>
      </c>
      <c r="HN559" t="s">
        <v>3</v>
      </c>
      <c r="HO559" t="s">
        <v>3</v>
      </c>
      <c r="HP559" t="s">
        <v>3</v>
      </c>
      <c r="HQ559" t="s">
        <v>3</v>
      </c>
      <c r="IK559">
        <v>0</v>
      </c>
    </row>
    <row r="560" spans="1:245" x14ac:dyDescent="0.2">
      <c r="A560">
        <v>17</v>
      </c>
      <c r="B560">
        <v>1</v>
      </c>
      <c r="C560">
        <f>ROW(SmtRes!A501)</f>
        <v>501</v>
      </c>
      <c r="D560">
        <f>ROW(EtalonRes!A776)</f>
        <v>776</v>
      </c>
      <c r="E560" t="s">
        <v>588</v>
      </c>
      <c r="F560" t="s">
        <v>589</v>
      </c>
      <c r="G560" t="s">
        <v>590</v>
      </c>
      <c r="H560" t="s">
        <v>48</v>
      </c>
      <c r="I560">
        <f>ROUND((6779+192)*0.2*0.1/100,9)</f>
        <v>1.3942000000000001</v>
      </c>
      <c r="J560">
        <v>0</v>
      </c>
      <c r="K560">
        <f>ROUND((6779+192)*0.2*0.1/100,9)</f>
        <v>1.3942000000000001</v>
      </c>
      <c r="O560">
        <f t="shared" si="510"/>
        <v>8888.44</v>
      </c>
      <c r="P560">
        <f t="shared" si="511"/>
        <v>21.97</v>
      </c>
      <c r="Q560">
        <f t="shared" si="512"/>
        <v>0</v>
      </c>
      <c r="R560">
        <f t="shared" si="513"/>
        <v>0</v>
      </c>
      <c r="S560">
        <f t="shared" si="514"/>
        <v>8866.4699999999993</v>
      </c>
      <c r="T560">
        <f t="shared" si="515"/>
        <v>0</v>
      </c>
      <c r="U560">
        <f t="shared" si="516"/>
        <v>16.563096000000002</v>
      </c>
      <c r="V560">
        <f t="shared" si="517"/>
        <v>0</v>
      </c>
      <c r="W560">
        <f t="shared" si="518"/>
        <v>0</v>
      </c>
      <c r="X560">
        <f t="shared" si="519"/>
        <v>6206.53</v>
      </c>
      <c r="Y560">
        <f t="shared" si="520"/>
        <v>886.65</v>
      </c>
      <c r="AA560">
        <v>1473070128</v>
      </c>
      <c r="AB560">
        <f t="shared" si="521"/>
        <v>6375.3</v>
      </c>
      <c r="AC560">
        <f t="shared" si="522"/>
        <v>15.76</v>
      </c>
      <c r="AD560">
        <f t="shared" si="523"/>
        <v>0</v>
      </c>
      <c r="AE560">
        <f t="shared" si="524"/>
        <v>0</v>
      </c>
      <c r="AF560">
        <f t="shared" si="525"/>
        <v>6359.54</v>
      </c>
      <c r="AG560">
        <f t="shared" si="526"/>
        <v>0</v>
      </c>
      <c r="AH560">
        <f t="shared" si="527"/>
        <v>11.88</v>
      </c>
      <c r="AI560">
        <f t="shared" si="528"/>
        <v>0</v>
      </c>
      <c r="AJ560">
        <f t="shared" si="529"/>
        <v>0</v>
      </c>
      <c r="AK560">
        <v>6375.3</v>
      </c>
      <c r="AL560">
        <v>15.76</v>
      </c>
      <c r="AM560">
        <v>0</v>
      </c>
      <c r="AN560">
        <v>0</v>
      </c>
      <c r="AO560">
        <v>6359.54</v>
      </c>
      <c r="AP560">
        <v>0</v>
      </c>
      <c r="AQ560">
        <v>11.88</v>
      </c>
      <c r="AR560">
        <v>0</v>
      </c>
      <c r="AS560">
        <v>0</v>
      </c>
      <c r="AT560">
        <v>70</v>
      </c>
      <c r="AU560">
        <v>10</v>
      </c>
      <c r="AV560">
        <v>1</v>
      </c>
      <c r="AW560">
        <v>1</v>
      </c>
      <c r="AZ560">
        <v>1</v>
      </c>
      <c r="BA560">
        <v>1</v>
      </c>
      <c r="BB560">
        <v>1</v>
      </c>
      <c r="BC560">
        <v>1</v>
      </c>
      <c r="BD560" t="s">
        <v>3</v>
      </c>
      <c r="BE560" t="s">
        <v>3</v>
      </c>
      <c r="BF560" t="s">
        <v>3</v>
      </c>
      <c r="BG560" t="s">
        <v>3</v>
      </c>
      <c r="BH560">
        <v>0</v>
      </c>
      <c r="BI560">
        <v>4</v>
      </c>
      <c r="BJ560" t="s">
        <v>591</v>
      </c>
      <c r="BM560">
        <v>0</v>
      </c>
      <c r="BN560">
        <v>0</v>
      </c>
      <c r="BO560" t="s">
        <v>3</v>
      </c>
      <c r="BP560">
        <v>0</v>
      </c>
      <c r="BQ560">
        <v>1</v>
      </c>
      <c r="BR560">
        <v>0</v>
      </c>
      <c r="BS560">
        <v>1</v>
      </c>
      <c r="BT560">
        <v>1</v>
      </c>
      <c r="BU560">
        <v>1</v>
      </c>
      <c r="BV560">
        <v>1</v>
      </c>
      <c r="BW560">
        <v>1</v>
      </c>
      <c r="BX560">
        <v>1</v>
      </c>
      <c r="BY560" t="s">
        <v>3</v>
      </c>
      <c r="BZ560">
        <v>70</v>
      </c>
      <c r="CA560">
        <v>10</v>
      </c>
      <c r="CB560" t="s">
        <v>3</v>
      </c>
      <c r="CE560">
        <v>0</v>
      </c>
      <c r="CF560">
        <v>0</v>
      </c>
      <c r="CG560">
        <v>0</v>
      </c>
      <c r="CM560">
        <v>0</v>
      </c>
      <c r="CN560" t="s">
        <v>3</v>
      </c>
      <c r="CO560">
        <v>0</v>
      </c>
      <c r="CP560">
        <f t="shared" si="530"/>
        <v>8888.4399999999987</v>
      </c>
      <c r="CQ560">
        <f t="shared" si="531"/>
        <v>15.76</v>
      </c>
      <c r="CR560">
        <f t="shared" si="532"/>
        <v>0</v>
      </c>
      <c r="CS560">
        <f t="shared" si="533"/>
        <v>0</v>
      </c>
      <c r="CT560">
        <f t="shared" si="534"/>
        <v>6359.54</v>
      </c>
      <c r="CU560">
        <f t="shared" si="535"/>
        <v>0</v>
      </c>
      <c r="CV560">
        <f t="shared" si="536"/>
        <v>11.88</v>
      </c>
      <c r="CW560">
        <f t="shared" si="537"/>
        <v>0</v>
      </c>
      <c r="CX560">
        <f t="shared" si="538"/>
        <v>0</v>
      </c>
      <c r="CY560">
        <f t="shared" si="539"/>
        <v>6206.5289999999986</v>
      </c>
      <c r="CZ560">
        <f t="shared" si="540"/>
        <v>886.64699999999993</v>
      </c>
      <c r="DC560" t="s">
        <v>3</v>
      </c>
      <c r="DD560" t="s">
        <v>3</v>
      </c>
      <c r="DE560" t="s">
        <v>3</v>
      </c>
      <c r="DF560" t="s">
        <v>3</v>
      </c>
      <c r="DG560" t="s">
        <v>3</v>
      </c>
      <c r="DH560" t="s">
        <v>3</v>
      </c>
      <c r="DI560" t="s">
        <v>3</v>
      </c>
      <c r="DJ560" t="s">
        <v>3</v>
      </c>
      <c r="DK560" t="s">
        <v>3</v>
      </c>
      <c r="DL560" t="s">
        <v>3</v>
      </c>
      <c r="DM560" t="s">
        <v>3</v>
      </c>
      <c r="DN560">
        <v>0</v>
      </c>
      <c r="DO560">
        <v>0</v>
      </c>
      <c r="DP560">
        <v>1</v>
      </c>
      <c r="DQ560">
        <v>1</v>
      </c>
      <c r="DU560">
        <v>1003</v>
      </c>
      <c r="DV560" t="s">
        <v>48</v>
      </c>
      <c r="DW560" t="s">
        <v>48</v>
      </c>
      <c r="DX560">
        <v>100</v>
      </c>
      <c r="DZ560" t="s">
        <v>3</v>
      </c>
      <c r="EA560" t="s">
        <v>3</v>
      </c>
      <c r="EB560" t="s">
        <v>3</v>
      </c>
      <c r="EC560" t="s">
        <v>3</v>
      </c>
      <c r="EE560">
        <v>1441815344</v>
      </c>
      <c r="EF560">
        <v>1</v>
      </c>
      <c r="EG560" t="s">
        <v>21</v>
      </c>
      <c r="EH560">
        <v>0</v>
      </c>
      <c r="EI560" t="s">
        <v>3</v>
      </c>
      <c r="EJ560">
        <v>4</v>
      </c>
      <c r="EK560">
        <v>0</v>
      </c>
      <c r="EL560" t="s">
        <v>22</v>
      </c>
      <c r="EM560" t="s">
        <v>23</v>
      </c>
      <c r="EO560" t="s">
        <v>3</v>
      </c>
      <c r="EQ560">
        <v>0</v>
      </c>
      <c r="ER560">
        <v>6375.3</v>
      </c>
      <c r="ES560">
        <v>15.76</v>
      </c>
      <c r="ET560">
        <v>0</v>
      </c>
      <c r="EU560">
        <v>0</v>
      </c>
      <c r="EV560">
        <v>6359.54</v>
      </c>
      <c r="EW560">
        <v>11.88</v>
      </c>
      <c r="EX560">
        <v>0</v>
      </c>
      <c r="EY560">
        <v>0</v>
      </c>
      <c r="FQ560">
        <v>0</v>
      </c>
      <c r="FR560">
        <f t="shared" si="541"/>
        <v>0</v>
      </c>
      <c r="FS560">
        <v>0</v>
      </c>
      <c r="FX560">
        <v>70</v>
      </c>
      <c r="FY560">
        <v>10</v>
      </c>
      <c r="GA560" t="s">
        <v>3</v>
      </c>
      <c r="GD560">
        <v>0</v>
      </c>
      <c r="GF560">
        <v>-2083662659</v>
      </c>
      <c r="GG560">
        <v>2</v>
      </c>
      <c r="GH560">
        <v>1</v>
      </c>
      <c r="GI560">
        <v>-2</v>
      </c>
      <c r="GJ560">
        <v>0</v>
      </c>
      <c r="GK560">
        <f>ROUND(R560*(R12)/100,2)</f>
        <v>0</v>
      </c>
      <c r="GL560">
        <f t="shared" si="542"/>
        <v>0</v>
      </c>
      <c r="GM560">
        <f t="shared" si="543"/>
        <v>15981.62</v>
      </c>
      <c r="GN560">
        <f t="shared" si="544"/>
        <v>0</v>
      </c>
      <c r="GO560">
        <f t="shared" si="545"/>
        <v>0</v>
      </c>
      <c r="GP560">
        <f t="shared" si="546"/>
        <v>15981.62</v>
      </c>
      <c r="GR560">
        <v>0</v>
      </c>
      <c r="GS560">
        <v>3</v>
      </c>
      <c r="GT560">
        <v>0</v>
      </c>
      <c r="GU560" t="s">
        <v>3</v>
      </c>
      <c r="GV560">
        <f t="shared" si="547"/>
        <v>0</v>
      </c>
      <c r="GW560">
        <v>1</v>
      </c>
      <c r="GX560">
        <f t="shared" si="548"/>
        <v>0</v>
      </c>
      <c r="HA560">
        <v>0</v>
      </c>
      <c r="HB560">
        <v>0</v>
      </c>
      <c r="HC560">
        <f t="shared" si="549"/>
        <v>0</v>
      </c>
      <c r="HE560" t="s">
        <v>3</v>
      </c>
      <c r="HF560" t="s">
        <v>3</v>
      </c>
      <c r="HM560" t="s">
        <v>3</v>
      </c>
      <c r="HN560" t="s">
        <v>3</v>
      </c>
      <c r="HO560" t="s">
        <v>3</v>
      </c>
      <c r="HP560" t="s">
        <v>3</v>
      </c>
      <c r="HQ560" t="s">
        <v>3</v>
      </c>
      <c r="IK560">
        <v>0</v>
      </c>
    </row>
    <row r="561" spans="1:245" x14ac:dyDescent="0.2">
      <c r="A561">
        <v>17</v>
      </c>
      <c r="B561">
        <v>1</v>
      </c>
      <c r="C561">
        <f>ROW(SmtRes!A503)</f>
        <v>503</v>
      </c>
      <c r="D561">
        <f>ROW(EtalonRes!A778)</f>
        <v>778</v>
      </c>
      <c r="E561" t="s">
        <v>3</v>
      </c>
      <c r="F561" t="s">
        <v>592</v>
      </c>
      <c r="G561" t="s">
        <v>593</v>
      </c>
      <c r="H561" t="s">
        <v>48</v>
      </c>
      <c r="I561">
        <f>ROUND((6779+192)*0.1/100,9)</f>
        <v>6.9710000000000001</v>
      </c>
      <c r="J561">
        <v>0</v>
      </c>
      <c r="K561">
        <f>ROUND((6779+192)*0.1/100,9)</f>
        <v>6.9710000000000001</v>
      </c>
      <c r="O561">
        <f t="shared" si="510"/>
        <v>1495.35</v>
      </c>
      <c r="P561">
        <f t="shared" si="511"/>
        <v>2.65</v>
      </c>
      <c r="Q561">
        <f t="shared" si="512"/>
        <v>0</v>
      </c>
      <c r="R561">
        <f t="shared" si="513"/>
        <v>0</v>
      </c>
      <c r="S561">
        <f t="shared" si="514"/>
        <v>1492.7</v>
      </c>
      <c r="T561">
        <f t="shared" si="515"/>
        <v>0</v>
      </c>
      <c r="U561">
        <f t="shared" si="516"/>
        <v>2.7884000000000002</v>
      </c>
      <c r="V561">
        <f t="shared" si="517"/>
        <v>0</v>
      </c>
      <c r="W561">
        <f t="shared" si="518"/>
        <v>0</v>
      </c>
      <c r="X561">
        <f t="shared" si="519"/>
        <v>1044.8900000000001</v>
      </c>
      <c r="Y561">
        <f t="shared" si="520"/>
        <v>149.27000000000001</v>
      </c>
      <c r="AA561">
        <v>-1</v>
      </c>
      <c r="AB561">
        <f t="shared" si="521"/>
        <v>214.51</v>
      </c>
      <c r="AC561">
        <f t="shared" si="522"/>
        <v>0.38</v>
      </c>
      <c r="AD561">
        <f t="shared" si="523"/>
        <v>0</v>
      </c>
      <c r="AE561">
        <f t="shared" si="524"/>
        <v>0</v>
      </c>
      <c r="AF561">
        <f t="shared" si="525"/>
        <v>214.13</v>
      </c>
      <c r="AG561">
        <f t="shared" si="526"/>
        <v>0</v>
      </c>
      <c r="AH561">
        <f t="shared" si="527"/>
        <v>0.4</v>
      </c>
      <c r="AI561">
        <f t="shared" si="528"/>
        <v>0</v>
      </c>
      <c r="AJ561">
        <f t="shared" si="529"/>
        <v>0</v>
      </c>
      <c r="AK561">
        <v>214.51</v>
      </c>
      <c r="AL561">
        <v>0.38</v>
      </c>
      <c r="AM561">
        <v>0</v>
      </c>
      <c r="AN561">
        <v>0</v>
      </c>
      <c r="AO561">
        <v>214.13</v>
      </c>
      <c r="AP561">
        <v>0</v>
      </c>
      <c r="AQ561">
        <v>0.4</v>
      </c>
      <c r="AR561">
        <v>0</v>
      </c>
      <c r="AS561">
        <v>0</v>
      </c>
      <c r="AT561">
        <v>70</v>
      </c>
      <c r="AU561">
        <v>10</v>
      </c>
      <c r="AV561">
        <v>1</v>
      </c>
      <c r="AW561">
        <v>1</v>
      </c>
      <c r="AZ561">
        <v>1</v>
      </c>
      <c r="BA561">
        <v>1</v>
      </c>
      <c r="BB561">
        <v>1</v>
      </c>
      <c r="BC561">
        <v>1</v>
      </c>
      <c r="BD561" t="s">
        <v>3</v>
      </c>
      <c r="BE561" t="s">
        <v>3</v>
      </c>
      <c r="BF561" t="s">
        <v>3</v>
      </c>
      <c r="BG561" t="s">
        <v>3</v>
      </c>
      <c r="BH561">
        <v>0</v>
      </c>
      <c r="BI561">
        <v>4</v>
      </c>
      <c r="BJ561" t="s">
        <v>594</v>
      </c>
      <c r="BM561">
        <v>0</v>
      </c>
      <c r="BN561">
        <v>0</v>
      </c>
      <c r="BO561" t="s">
        <v>3</v>
      </c>
      <c r="BP561">
        <v>0</v>
      </c>
      <c r="BQ561">
        <v>1</v>
      </c>
      <c r="BR561">
        <v>0</v>
      </c>
      <c r="BS561">
        <v>1</v>
      </c>
      <c r="BT561">
        <v>1</v>
      </c>
      <c r="BU561">
        <v>1</v>
      </c>
      <c r="BV561">
        <v>1</v>
      </c>
      <c r="BW561">
        <v>1</v>
      </c>
      <c r="BX561">
        <v>1</v>
      </c>
      <c r="BY561" t="s">
        <v>3</v>
      </c>
      <c r="BZ561">
        <v>70</v>
      </c>
      <c r="CA561">
        <v>10</v>
      </c>
      <c r="CB561" t="s">
        <v>3</v>
      </c>
      <c r="CE561">
        <v>0</v>
      </c>
      <c r="CF561">
        <v>0</v>
      </c>
      <c r="CG561">
        <v>0</v>
      </c>
      <c r="CM561">
        <v>0</v>
      </c>
      <c r="CN561" t="s">
        <v>3</v>
      </c>
      <c r="CO561">
        <v>0</v>
      </c>
      <c r="CP561">
        <f t="shared" si="530"/>
        <v>1495.3500000000001</v>
      </c>
      <c r="CQ561">
        <f t="shared" si="531"/>
        <v>0.38</v>
      </c>
      <c r="CR561">
        <f t="shared" si="532"/>
        <v>0</v>
      </c>
      <c r="CS561">
        <f t="shared" si="533"/>
        <v>0</v>
      </c>
      <c r="CT561">
        <f t="shared" si="534"/>
        <v>214.13</v>
      </c>
      <c r="CU561">
        <f t="shared" si="535"/>
        <v>0</v>
      </c>
      <c r="CV561">
        <f t="shared" si="536"/>
        <v>0.4</v>
      </c>
      <c r="CW561">
        <f t="shared" si="537"/>
        <v>0</v>
      </c>
      <c r="CX561">
        <f t="shared" si="538"/>
        <v>0</v>
      </c>
      <c r="CY561">
        <f t="shared" si="539"/>
        <v>1044.8900000000001</v>
      </c>
      <c r="CZ561">
        <f t="shared" si="540"/>
        <v>149.27000000000001</v>
      </c>
      <c r="DC561" t="s">
        <v>3</v>
      </c>
      <c r="DD561" t="s">
        <v>3</v>
      </c>
      <c r="DE561" t="s">
        <v>3</v>
      </c>
      <c r="DF561" t="s">
        <v>3</v>
      </c>
      <c r="DG561" t="s">
        <v>3</v>
      </c>
      <c r="DH561" t="s">
        <v>3</v>
      </c>
      <c r="DI561" t="s">
        <v>3</v>
      </c>
      <c r="DJ561" t="s">
        <v>3</v>
      </c>
      <c r="DK561" t="s">
        <v>3</v>
      </c>
      <c r="DL561" t="s">
        <v>3</v>
      </c>
      <c r="DM561" t="s">
        <v>3</v>
      </c>
      <c r="DN561">
        <v>0</v>
      </c>
      <c r="DO561">
        <v>0</v>
      </c>
      <c r="DP561">
        <v>1</v>
      </c>
      <c r="DQ561">
        <v>1</v>
      </c>
      <c r="DU561">
        <v>1003</v>
      </c>
      <c r="DV561" t="s">
        <v>48</v>
      </c>
      <c r="DW561" t="s">
        <v>48</v>
      </c>
      <c r="DX561">
        <v>100</v>
      </c>
      <c r="DZ561" t="s">
        <v>3</v>
      </c>
      <c r="EA561" t="s">
        <v>3</v>
      </c>
      <c r="EB561" t="s">
        <v>3</v>
      </c>
      <c r="EC561" t="s">
        <v>3</v>
      </c>
      <c r="EE561">
        <v>1441815344</v>
      </c>
      <c r="EF561">
        <v>1</v>
      </c>
      <c r="EG561" t="s">
        <v>21</v>
      </c>
      <c r="EH561">
        <v>0</v>
      </c>
      <c r="EI561" t="s">
        <v>3</v>
      </c>
      <c r="EJ561">
        <v>4</v>
      </c>
      <c r="EK561">
        <v>0</v>
      </c>
      <c r="EL561" t="s">
        <v>22</v>
      </c>
      <c r="EM561" t="s">
        <v>23</v>
      </c>
      <c r="EO561" t="s">
        <v>3</v>
      </c>
      <c r="EQ561">
        <v>1024</v>
      </c>
      <c r="ER561">
        <v>214.51</v>
      </c>
      <c r="ES561">
        <v>0.38</v>
      </c>
      <c r="ET561">
        <v>0</v>
      </c>
      <c r="EU561">
        <v>0</v>
      </c>
      <c r="EV561">
        <v>214.13</v>
      </c>
      <c r="EW561">
        <v>0.4</v>
      </c>
      <c r="EX561">
        <v>0</v>
      </c>
      <c r="EY561">
        <v>0</v>
      </c>
      <c r="FQ561">
        <v>0</v>
      </c>
      <c r="FR561">
        <f t="shared" si="541"/>
        <v>0</v>
      </c>
      <c r="FS561">
        <v>0</v>
      </c>
      <c r="FX561">
        <v>70</v>
      </c>
      <c r="FY561">
        <v>10</v>
      </c>
      <c r="GA561" t="s">
        <v>3</v>
      </c>
      <c r="GD561">
        <v>0</v>
      </c>
      <c r="GF561">
        <v>326880347</v>
      </c>
      <c r="GG561">
        <v>2</v>
      </c>
      <c r="GH561">
        <v>1</v>
      </c>
      <c r="GI561">
        <v>-2</v>
      </c>
      <c r="GJ561">
        <v>0</v>
      </c>
      <c r="GK561">
        <f>ROUND(R561*(R12)/100,2)</f>
        <v>0</v>
      </c>
      <c r="GL561">
        <f t="shared" si="542"/>
        <v>0</v>
      </c>
      <c r="GM561">
        <f t="shared" si="543"/>
        <v>2689.51</v>
      </c>
      <c r="GN561">
        <f t="shared" si="544"/>
        <v>0</v>
      </c>
      <c r="GO561">
        <f t="shared" si="545"/>
        <v>0</v>
      </c>
      <c r="GP561">
        <f t="shared" si="546"/>
        <v>2689.51</v>
      </c>
      <c r="GR561">
        <v>0</v>
      </c>
      <c r="GS561">
        <v>3</v>
      </c>
      <c r="GT561">
        <v>0</v>
      </c>
      <c r="GU561" t="s">
        <v>3</v>
      </c>
      <c r="GV561">
        <f t="shared" si="547"/>
        <v>0</v>
      </c>
      <c r="GW561">
        <v>1</v>
      </c>
      <c r="GX561">
        <f t="shared" si="548"/>
        <v>0</v>
      </c>
      <c r="HA561">
        <v>0</v>
      </c>
      <c r="HB561">
        <v>0</v>
      </c>
      <c r="HC561">
        <f t="shared" si="549"/>
        <v>0</v>
      </c>
      <c r="HE561" t="s">
        <v>3</v>
      </c>
      <c r="HF561" t="s">
        <v>3</v>
      </c>
      <c r="HM561" t="s">
        <v>3</v>
      </c>
      <c r="HN561" t="s">
        <v>3</v>
      </c>
      <c r="HO561" t="s">
        <v>3</v>
      </c>
      <c r="HP561" t="s">
        <v>3</v>
      </c>
      <c r="HQ561" t="s">
        <v>3</v>
      </c>
      <c r="IK561">
        <v>0</v>
      </c>
    </row>
    <row r="562" spans="1:245" x14ac:dyDescent="0.2">
      <c r="A562">
        <v>17</v>
      </c>
      <c r="B562">
        <v>1</v>
      </c>
      <c r="D562">
        <f>ROW(EtalonRes!A780)</f>
        <v>780</v>
      </c>
      <c r="E562" t="s">
        <v>595</v>
      </c>
      <c r="F562" t="s">
        <v>596</v>
      </c>
      <c r="G562" t="s">
        <v>597</v>
      </c>
      <c r="H562" t="s">
        <v>48</v>
      </c>
      <c r="I562">
        <f>ROUND((40+15+887+43+1547+395)*0.2*0.1/100,9)</f>
        <v>0.58540000000000003</v>
      </c>
      <c r="J562">
        <v>0</v>
      </c>
      <c r="K562">
        <f>ROUND((40+15+887+43+1547+395)*0.2*0.1/100,9)</f>
        <v>0.58540000000000003</v>
      </c>
      <c r="O562">
        <f t="shared" si="510"/>
        <v>3524.61</v>
      </c>
      <c r="P562">
        <f t="shared" si="511"/>
        <v>8.56</v>
      </c>
      <c r="Q562">
        <f t="shared" si="512"/>
        <v>0</v>
      </c>
      <c r="R562">
        <f t="shared" si="513"/>
        <v>0</v>
      </c>
      <c r="S562">
        <f t="shared" si="514"/>
        <v>3516.05</v>
      </c>
      <c r="T562">
        <f t="shared" si="515"/>
        <v>0</v>
      </c>
      <c r="U562">
        <f t="shared" si="516"/>
        <v>6.568188000000001</v>
      </c>
      <c r="V562">
        <f t="shared" si="517"/>
        <v>0</v>
      </c>
      <c r="W562">
        <f t="shared" si="518"/>
        <v>0</v>
      </c>
      <c r="X562">
        <f t="shared" si="519"/>
        <v>2461.2399999999998</v>
      </c>
      <c r="Y562">
        <f t="shared" si="520"/>
        <v>351.61</v>
      </c>
      <c r="AA562">
        <v>1473070128</v>
      </c>
      <c r="AB562">
        <f t="shared" si="521"/>
        <v>6020.87</v>
      </c>
      <c r="AC562">
        <f t="shared" si="522"/>
        <v>14.63</v>
      </c>
      <c r="AD562">
        <f t="shared" si="523"/>
        <v>0</v>
      </c>
      <c r="AE562">
        <f t="shared" si="524"/>
        <v>0</v>
      </c>
      <c r="AF562">
        <f t="shared" si="525"/>
        <v>6006.24</v>
      </c>
      <c r="AG562">
        <f t="shared" si="526"/>
        <v>0</v>
      </c>
      <c r="AH562">
        <f t="shared" si="527"/>
        <v>11.22</v>
      </c>
      <c r="AI562">
        <f t="shared" si="528"/>
        <v>0</v>
      </c>
      <c r="AJ562">
        <f t="shared" si="529"/>
        <v>0</v>
      </c>
      <c r="AK562">
        <v>6020.87</v>
      </c>
      <c r="AL562">
        <v>14.63</v>
      </c>
      <c r="AM562">
        <v>0</v>
      </c>
      <c r="AN562">
        <v>0</v>
      </c>
      <c r="AO562">
        <v>6006.24</v>
      </c>
      <c r="AP562">
        <v>0</v>
      </c>
      <c r="AQ562">
        <v>11.22</v>
      </c>
      <c r="AR562">
        <v>0</v>
      </c>
      <c r="AS562">
        <v>0</v>
      </c>
      <c r="AT562">
        <v>70</v>
      </c>
      <c r="AU562">
        <v>10</v>
      </c>
      <c r="AV562">
        <v>1</v>
      </c>
      <c r="AW562">
        <v>1</v>
      </c>
      <c r="AZ562">
        <v>1</v>
      </c>
      <c r="BA562">
        <v>1</v>
      </c>
      <c r="BB562">
        <v>1</v>
      </c>
      <c r="BC562">
        <v>1</v>
      </c>
      <c r="BD562" t="s">
        <v>3</v>
      </c>
      <c r="BE562" t="s">
        <v>3</v>
      </c>
      <c r="BF562" t="s">
        <v>3</v>
      </c>
      <c r="BG562" t="s">
        <v>3</v>
      </c>
      <c r="BH562">
        <v>0</v>
      </c>
      <c r="BI562">
        <v>4</v>
      </c>
      <c r="BJ562" t="s">
        <v>598</v>
      </c>
      <c r="BM562">
        <v>0</v>
      </c>
      <c r="BN562">
        <v>0</v>
      </c>
      <c r="BO562" t="s">
        <v>3</v>
      </c>
      <c r="BP562">
        <v>0</v>
      </c>
      <c r="BQ562">
        <v>1</v>
      </c>
      <c r="BR562">
        <v>0</v>
      </c>
      <c r="BS562">
        <v>1</v>
      </c>
      <c r="BT562">
        <v>1</v>
      </c>
      <c r="BU562">
        <v>1</v>
      </c>
      <c r="BV562">
        <v>1</v>
      </c>
      <c r="BW562">
        <v>1</v>
      </c>
      <c r="BX562">
        <v>1</v>
      </c>
      <c r="BY562" t="s">
        <v>3</v>
      </c>
      <c r="BZ562">
        <v>70</v>
      </c>
      <c r="CA562">
        <v>10</v>
      </c>
      <c r="CB562" t="s">
        <v>3</v>
      </c>
      <c r="CE562">
        <v>0</v>
      </c>
      <c r="CF562">
        <v>0</v>
      </c>
      <c r="CG562">
        <v>0</v>
      </c>
      <c r="CM562">
        <v>0</v>
      </c>
      <c r="CN562" t="s">
        <v>3</v>
      </c>
      <c r="CO562">
        <v>0</v>
      </c>
      <c r="CP562">
        <f t="shared" si="530"/>
        <v>3524.61</v>
      </c>
      <c r="CQ562">
        <f t="shared" si="531"/>
        <v>14.63</v>
      </c>
      <c r="CR562">
        <f t="shared" si="532"/>
        <v>0</v>
      </c>
      <c r="CS562">
        <f t="shared" si="533"/>
        <v>0</v>
      </c>
      <c r="CT562">
        <f t="shared" si="534"/>
        <v>6006.24</v>
      </c>
      <c r="CU562">
        <f t="shared" si="535"/>
        <v>0</v>
      </c>
      <c r="CV562">
        <f t="shared" si="536"/>
        <v>11.22</v>
      </c>
      <c r="CW562">
        <f t="shared" si="537"/>
        <v>0</v>
      </c>
      <c r="CX562">
        <f t="shared" si="538"/>
        <v>0</v>
      </c>
      <c r="CY562">
        <f t="shared" si="539"/>
        <v>2461.2350000000001</v>
      </c>
      <c r="CZ562">
        <f t="shared" si="540"/>
        <v>351.60500000000002</v>
      </c>
      <c r="DC562" t="s">
        <v>3</v>
      </c>
      <c r="DD562" t="s">
        <v>3</v>
      </c>
      <c r="DE562" t="s">
        <v>3</v>
      </c>
      <c r="DF562" t="s">
        <v>3</v>
      </c>
      <c r="DG562" t="s">
        <v>3</v>
      </c>
      <c r="DH562" t="s">
        <v>3</v>
      </c>
      <c r="DI562" t="s">
        <v>3</v>
      </c>
      <c r="DJ562" t="s">
        <v>3</v>
      </c>
      <c r="DK562" t="s">
        <v>3</v>
      </c>
      <c r="DL562" t="s">
        <v>3</v>
      </c>
      <c r="DM562" t="s">
        <v>3</v>
      </c>
      <c r="DN562">
        <v>0</v>
      </c>
      <c r="DO562">
        <v>0</v>
      </c>
      <c r="DP562">
        <v>1</v>
      </c>
      <c r="DQ562">
        <v>1</v>
      </c>
      <c r="DU562">
        <v>1003</v>
      </c>
      <c r="DV562" t="s">
        <v>48</v>
      </c>
      <c r="DW562" t="s">
        <v>48</v>
      </c>
      <c r="DX562">
        <v>100</v>
      </c>
      <c r="DZ562" t="s">
        <v>3</v>
      </c>
      <c r="EA562" t="s">
        <v>3</v>
      </c>
      <c r="EB562" t="s">
        <v>3</v>
      </c>
      <c r="EC562" t="s">
        <v>3</v>
      </c>
      <c r="EE562">
        <v>1441815344</v>
      </c>
      <c r="EF562">
        <v>1</v>
      </c>
      <c r="EG562" t="s">
        <v>21</v>
      </c>
      <c r="EH562">
        <v>0</v>
      </c>
      <c r="EI562" t="s">
        <v>3</v>
      </c>
      <c r="EJ562">
        <v>4</v>
      </c>
      <c r="EK562">
        <v>0</v>
      </c>
      <c r="EL562" t="s">
        <v>22</v>
      </c>
      <c r="EM562" t="s">
        <v>23</v>
      </c>
      <c r="EO562" t="s">
        <v>3</v>
      </c>
      <c r="EQ562">
        <v>0</v>
      </c>
      <c r="ER562">
        <v>6020.87</v>
      </c>
      <c r="ES562">
        <v>14.63</v>
      </c>
      <c r="ET562">
        <v>0</v>
      </c>
      <c r="EU562">
        <v>0</v>
      </c>
      <c r="EV562">
        <v>6006.24</v>
      </c>
      <c r="EW562">
        <v>11.22</v>
      </c>
      <c r="EX562">
        <v>0</v>
      </c>
      <c r="EY562">
        <v>0</v>
      </c>
      <c r="FQ562">
        <v>0</v>
      </c>
      <c r="FR562">
        <f t="shared" si="541"/>
        <v>0</v>
      </c>
      <c r="FS562">
        <v>0</v>
      </c>
      <c r="FX562">
        <v>70</v>
      </c>
      <c r="FY562">
        <v>10</v>
      </c>
      <c r="GA562" t="s">
        <v>3</v>
      </c>
      <c r="GD562">
        <v>0</v>
      </c>
      <c r="GF562">
        <v>-1355317065</v>
      </c>
      <c r="GG562">
        <v>2</v>
      </c>
      <c r="GH562">
        <v>1</v>
      </c>
      <c r="GI562">
        <v>-2</v>
      </c>
      <c r="GJ562">
        <v>0</v>
      </c>
      <c r="GK562">
        <f>ROUND(R562*(R12)/100,2)</f>
        <v>0</v>
      </c>
      <c r="GL562">
        <f t="shared" si="542"/>
        <v>0</v>
      </c>
      <c r="GM562">
        <f t="shared" si="543"/>
        <v>6337.46</v>
      </c>
      <c r="GN562">
        <f t="shared" si="544"/>
        <v>0</v>
      </c>
      <c r="GO562">
        <f t="shared" si="545"/>
        <v>0</v>
      </c>
      <c r="GP562">
        <f t="shared" si="546"/>
        <v>6337.46</v>
      </c>
      <c r="GR562">
        <v>0</v>
      </c>
      <c r="GS562">
        <v>3</v>
      </c>
      <c r="GT562">
        <v>0</v>
      </c>
      <c r="GU562" t="s">
        <v>3</v>
      </c>
      <c r="GV562">
        <f t="shared" si="547"/>
        <v>0</v>
      </c>
      <c r="GW562">
        <v>1</v>
      </c>
      <c r="GX562">
        <f t="shared" si="548"/>
        <v>0</v>
      </c>
      <c r="HA562">
        <v>0</v>
      </c>
      <c r="HB562">
        <v>0</v>
      </c>
      <c r="HC562">
        <f t="shared" si="549"/>
        <v>0</v>
      </c>
      <c r="HE562" t="s">
        <v>3</v>
      </c>
      <c r="HF562" t="s">
        <v>3</v>
      </c>
      <c r="HM562" t="s">
        <v>3</v>
      </c>
      <c r="HN562" t="s">
        <v>3</v>
      </c>
      <c r="HO562" t="s">
        <v>3</v>
      </c>
      <c r="HP562" t="s">
        <v>3</v>
      </c>
      <c r="HQ562" t="s">
        <v>3</v>
      </c>
      <c r="IK562">
        <v>0</v>
      </c>
    </row>
    <row r="563" spans="1:245" x14ac:dyDescent="0.2">
      <c r="A563">
        <v>17</v>
      </c>
      <c r="B563">
        <v>1</v>
      </c>
      <c r="D563">
        <f>ROW(EtalonRes!A782)</f>
        <v>782</v>
      </c>
      <c r="E563" t="s">
        <v>3</v>
      </c>
      <c r="F563" t="s">
        <v>599</v>
      </c>
      <c r="G563" t="s">
        <v>600</v>
      </c>
      <c r="H563" t="s">
        <v>48</v>
      </c>
      <c r="I563">
        <f>ROUND((40+15+887+43+1547+395)*0.1/100,9)</f>
        <v>2.927</v>
      </c>
      <c r="J563">
        <v>0</v>
      </c>
      <c r="K563">
        <f>ROUND((40+15+887+43+1547+395)*0.1/100,9)</f>
        <v>2.927</v>
      </c>
      <c r="O563">
        <f t="shared" si="510"/>
        <v>596.52</v>
      </c>
      <c r="P563">
        <f t="shared" si="511"/>
        <v>1.1100000000000001</v>
      </c>
      <c r="Q563">
        <f t="shared" si="512"/>
        <v>0</v>
      </c>
      <c r="R563">
        <f t="shared" si="513"/>
        <v>0</v>
      </c>
      <c r="S563">
        <f t="shared" si="514"/>
        <v>595.41</v>
      </c>
      <c r="T563">
        <f t="shared" si="515"/>
        <v>0</v>
      </c>
      <c r="U563">
        <f t="shared" si="516"/>
        <v>1.11226</v>
      </c>
      <c r="V563">
        <f t="shared" si="517"/>
        <v>0</v>
      </c>
      <c r="W563">
        <f t="shared" si="518"/>
        <v>0</v>
      </c>
      <c r="X563">
        <f t="shared" si="519"/>
        <v>416.79</v>
      </c>
      <c r="Y563">
        <f t="shared" si="520"/>
        <v>59.54</v>
      </c>
      <c r="AA563">
        <v>-1</v>
      </c>
      <c r="AB563">
        <f t="shared" si="521"/>
        <v>203.8</v>
      </c>
      <c r="AC563">
        <f t="shared" si="522"/>
        <v>0.38</v>
      </c>
      <c r="AD563">
        <f t="shared" si="523"/>
        <v>0</v>
      </c>
      <c r="AE563">
        <f t="shared" si="524"/>
        <v>0</v>
      </c>
      <c r="AF563">
        <f t="shared" si="525"/>
        <v>203.42</v>
      </c>
      <c r="AG563">
        <f t="shared" si="526"/>
        <v>0</v>
      </c>
      <c r="AH563">
        <f t="shared" si="527"/>
        <v>0.38</v>
      </c>
      <c r="AI563">
        <f t="shared" si="528"/>
        <v>0</v>
      </c>
      <c r="AJ563">
        <f t="shared" si="529"/>
        <v>0</v>
      </c>
      <c r="AK563">
        <v>203.8</v>
      </c>
      <c r="AL563">
        <v>0.38</v>
      </c>
      <c r="AM563">
        <v>0</v>
      </c>
      <c r="AN563">
        <v>0</v>
      </c>
      <c r="AO563">
        <v>203.42</v>
      </c>
      <c r="AP563">
        <v>0</v>
      </c>
      <c r="AQ563">
        <v>0.38</v>
      </c>
      <c r="AR563">
        <v>0</v>
      </c>
      <c r="AS563">
        <v>0</v>
      </c>
      <c r="AT563">
        <v>70</v>
      </c>
      <c r="AU563">
        <v>10</v>
      </c>
      <c r="AV563">
        <v>1</v>
      </c>
      <c r="AW563">
        <v>1</v>
      </c>
      <c r="AZ563">
        <v>1</v>
      </c>
      <c r="BA563">
        <v>1</v>
      </c>
      <c r="BB563">
        <v>1</v>
      </c>
      <c r="BC563">
        <v>1</v>
      </c>
      <c r="BD563" t="s">
        <v>3</v>
      </c>
      <c r="BE563" t="s">
        <v>3</v>
      </c>
      <c r="BF563" t="s">
        <v>3</v>
      </c>
      <c r="BG563" t="s">
        <v>3</v>
      </c>
      <c r="BH563">
        <v>0</v>
      </c>
      <c r="BI563">
        <v>4</v>
      </c>
      <c r="BJ563" t="s">
        <v>601</v>
      </c>
      <c r="BM563">
        <v>0</v>
      </c>
      <c r="BN563">
        <v>0</v>
      </c>
      <c r="BO563" t="s">
        <v>3</v>
      </c>
      <c r="BP563">
        <v>0</v>
      </c>
      <c r="BQ563">
        <v>1</v>
      </c>
      <c r="BR563">
        <v>0</v>
      </c>
      <c r="BS563">
        <v>1</v>
      </c>
      <c r="BT563">
        <v>1</v>
      </c>
      <c r="BU563">
        <v>1</v>
      </c>
      <c r="BV563">
        <v>1</v>
      </c>
      <c r="BW563">
        <v>1</v>
      </c>
      <c r="BX563">
        <v>1</v>
      </c>
      <c r="BY563" t="s">
        <v>3</v>
      </c>
      <c r="BZ563">
        <v>70</v>
      </c>
      <c r="CA563">
        <v>10</v>
      </c>
      <c r="CB563" t="s">
        <v>3</v>
      </c>
      <c r="CE563">
        <v>0</v>
      </c>
      <c r="CF563">
        <v>0</v>
      </c>
      <c r="CG563">
        <v>0</v>
      </c>
      <c r="CM563">
        <v>0</v>
      </c>
      <c r="CN563" t="s">
        <v>3</v>
      </c>
      <c r="CO563">
        <v>0</v>
      </c>
      <c r="CP563">
        <f t="shared" si="530"/>
        <v>596.52</v>
      </c>
      <c r="CQ563">
        <f t="shared" si="531"/>
        <v>0.38</v>
      </c>
      <c r="CR563">
        <f t="shared" si="532"/>
        <v>0</v>
      </c>
      <c r="CS563">
        <f t="shared" si="533"/>
        <v>0</v>
      </c>
      <c r="CT563">
        <f t="shared" si="534"/>
        <v>203.42</v>
      </c>
      <c r="CU563">
        <f t="shared" si="535"/>
        <v>0</v>
      </c>
      <c r="CV563">
        <f t="shared" si="536"/>
        <v>0.38</v>
      </c>
      <c r="CW563">
        <f t="shared" si="537"/>
        <v>0</v>
      </c>
      <c r="CX563">
        <f t="shared" si="538"/>
        <v>0</v>
      </c>
      <c r="CY563">
        <f t="shared" si="539"/>
        <v>416.78699999999998</v>
      </c>
      <c r="CZ563">
        <f t="shared" si="540"/>
        <v>59.540999999999997</v>
      </c>
      <c r="DC563" t="s">
        <v>3</v>
      </c>
      <c r="DD563" t="s">
        <v>3</v>
      </c>
      <c r="DE563" t="s">
        <v>3</v>
      </c>
      <c r="DF563" t="s">
        <v>3</v>
      </c>
      <c r="DG563" t="s">
        <v>3</v>
      </c>
      <c r="DH563" t="s">
        <v>3</v>
      </c>
      <c r="DI563" t="s">
        <v>3</v>
      </c>
      <c r="DJ563" t="s">
        <v>3</v>
      </c>
      <c r="DK563" t="s">
        <v>3</v>
      </c>
      <c r="DL563" t="s">
        <v>3</v>
      </c>
      <c r="DM563" t="s">
        <v>3</v>
      </c>
      <c r="DN563">
        <v>0</v>
      </c>
      <c r="DO563">
        <v>0</v>
      </c>
      <c r="DP563">
        <v>1</v>
      </c>
      <c r="DQ563">
        <v>1</v>
      </c>
      <c r="DU563">
        <v>1003</v>
      </c>
      <c r="DV563" t="s">
        <v>48</v>
      </c>
      <c r="DW563" t="s">
        <v>48</v>
      </c>
      <c r="DX563">
        <v>100</v>
      </c>
      <c r="DZ563" t="s">
        <v>3</v>
      </c>
      <c r="EA563" t="s">
        <v>3</v>
      </c>
      <c r="EB563" t="s">
        <v>3</v>
      </c>
      <c r="EC563" t="s">
        <v>3</v>
      </c>
      <c r="EE563">
        <v>1441815344</v>
      </c>
      <c r="EF563">
        <v>1</v>
      </c>
      <c r="EG563" t="s">
        <v>21</v>
      </c>
      <c r="EH563">
        <v>0</v>
      </c>
      <c r="EI563" t="s">
        <v>3</v>
      </c>
      <c r="EJ563">
        <v>4</v>
      </c>
      <c r="EK563">
        <v>0</v>
      </c>
      <c r="EL563" t="s">
        <v>22</v>
      </c>
      <c r="EM563" t="s">
        <v>23</v>
      </c>
      <c r="EO563" t="s">
        <v>3</v>
      </c>
      <c r="EQ563">
        <v>1024</v>
      </c>
      <c r="ER563">
        <v>203.8</v>
      </c>
      <c r="ES563">
        <v>0.38</v>
      </c>
      <c r="ET563">
        <v>0</v>
      </c>
      <c r="EU563">
        <v>0</v>
      </c>
      <c r="EV563">
        <v>203.42</v>
      </c>
      <c r="EW563">
        <v>0.38</v>
      </c>
      <c r="EX563">
        <v>0</v>
      </c>
      <c r="EY563">
        <v>0</v>
      </c>
      <c r="FQ563">
        <v>0</v>
      </c>
      <c r="FR563">
        <f t="shared" si="541"/>
        <v>0</v>
      </c>
      <c r="FS563">
        <v>0</v>
      </c>
      <c r="FX563">
        <v>70</v>
      </c>
      <c r="FY563">
        <v>10</v>
      </c>
      <c r="GA563" t="s">
        <v>3</v>
      </c>
      <c r="GD563">
        <v>0</v>
      </c>
      <c r="GF563">
        <v>871854151</v>
      </c>
      <c r="GG563">
        <v>2</v>
      </c>
      <c r="GH563">
        <v>1</v>
      </c>
      <c r="GI563">
        <v>-2</v>
      </c>
      <c r="GJ563">
        <v>0</v>
      </c>
      <c r="GK563">
        <f>ROUND(R563*(R12)/100,2)</f>
        <v>0</v>
      </c>
      <c r="GL563">
        <f t="shared" si="542"/>
        <v>0</v>
      </c>
      <c r="GM563">
        <f t="shared" si="543"/>
        <v>1072.8499999999999</v>
      </c>
      <c r="GN563">
        <f t="shared" si="544"/>
        <v>0</v>
      </c>
      <c r="GO563">
        <f t="shared" si="545"/>
        <v>0</v>
      </c>
      <c r="GP563">
        <f t="shared" si="546"/>
        <v>1072.8499999999999</v>
      </c>
      <c r="GR563">
        <v>0</v>
      </c>
      <c r="GS563">
        <v>3</v>
      </c>
      <c r="GT563">
        <v>0</v>
      </c>
      <c r="GU563" t="s">
        <v>3</v>
      </c>
      <c r="GV563">
        <f t="shared" si="547"/>
        <v>0</v>
      </c>
      <c r="GW563">
        <v>1</v>
      </c>
      <c r="GX563">
        <f t="shared" si="548"/>
        <v>0</v>
      </c>
      <c r="HA563">
        <v>0</v>
      </c>
      <c r="HB563">
        <v>0</v>
      </c>
      <c r="HC563">
        <f t="shared" si="549"/>
        <v>0</v>
      </c>
      <c r="HE563" t="s">
        <v>3</v>
      </c>
      <c r="HF563" t="s">
        <v>3</v>
      </c>
      <c r="HM563" t="s">
        <v>3</v>
      </c>
      <c r="HN563" t="s">
        <v>3</v>
      </c>
      <c r="HO563" t="s">
        <v>3</v>
      </c>
      <c r="HP563" t="s">
        <v>3</v>
      </c>
      <c r="HQ563" t="s">
        <v>3</v>
      </c>
      <c r="IK563">
        <v>0</v>
      </c>
    </row>
    <row r="564" spans="1:245" x14ac:dyDescent="0.2">
      <c r="A564">
        <v>17</v>
      </c>
      <c r="B564">
        <v>1</v>
      </c>
      <c r="C564">
        <f>ROW(SmtRes!A505)</f>
        <v>505</v>
      </c>
      <c r="D564">
        <f>ROW(EtalonRes!A784)</f>
        <v>784</v>
      </c>
      <c r="E564" t="s">
        <v>602</v>
      </c>
      <c r="F564" t="s">
        <v>578</v>
      </c>
      <c r="G564" t="s">
        <v>603</v>
      </c>
      <c r="H564" t="s">
        <v>48</v>
      </c>
      <c r="I564">
        <f>ROUND(1533*0.2*0.1/100,9)</f>
        <v>0.30659999999999998</v>
      </c>
      <c r="J564">
        <v>0</v>
      </c>
      <c r="K564">
        <f>ROUND(1533*0.2*0.1/100,9)</f>
        <v>0.30659999999999998</v>
      </c>
      <c r="O564">
        <f t="shared" si="510"/>
        <v>2398.85</v>
      </c>
      <c r="P564">
        <f t="shared" si="511"/>
        <v>5.87</v>
      </c>
      <c r="Q564">
        <f t="shared" si="512"/>
        <v>0</v>
      </c>
      <c r="R564">
        <f t="shared" si="513"/>
        <v>0</v>
      </c>
      <c r="S564">
        <f t="shared" si="514"/>
        <v>2392.98</v>
      </c>
      <c r="T564">
        <f t="shared" si="515"/>
        <v>0</v>
      </c>
      <c r="U564">
        <f t="shared" si="516"/>
        <v>4.4702279999999996</v>
      </c>
      <c r="V564">
        <f t="shared" si="517"/>
        <v>0</v>
      </c>
      <c r="W564">
        <f t="shared" si="518"/>
        <v>0</v>
      </c>
      <c r="X564">
        <f t="shared" si="519"/>
        <v>1675.09</v>
      </c>
      <c r="Y564">
        <f t="shared" si="520"/>
        <v>239.3</v>
      </c>
      <c r="AA564">
        <v>1473070128</v>
      </c>
      <c r="AB564">
        <f t="shared" si="521"/>
        <v>7824.02</v>
      </c>
      <c r="AC564">
        <f t="shared" si="522"/>
        <v>19.13</v>
      </c>
      <c r="AD564">
        <f t="shared" si="523"/>
        <v>0</v>
      </c>
      <c r="AE564">
        <f t="shared" si="524"/>
        <v>0</v>
      </c>
      <c r="AF564">
        <f t="shared" si="525"/>
        <v>7804.89</v>
      </c>
      <c r="AG564">
        <f t="shared" si="526"/>
        <v>0</v>
      </c>
      <c r="AH564">
        <f t="shared" si="527"/>
        <v>14.58</v>
      </c>
      <c r="AI564">
        <f t="shared" si="528"/>
        <v>0</v>
      </c>
      <c r="AJ564">
        <f t="shared" si="529"/>
        <v>0</v>
      </c>
      <c r="AK564">
        <v>7824.02</v>
      </c>
      <c r="AL564">
        <v>19.13</v>
      </c>
      <c r="AM564">
        <v>0</v>
      </c>
      <c r="AN564">
        <v>0</v>
      </c>
      <c r="AO564">
        <v>7804.89</v>
      </c>
      <c r="AP564">
        <v>0</v>
      </c>
      <c r="AQ564">
        <v>14.58</v>
      </c>
      <c r="AR564">
        <v>0</v>
      </c>
      <c r="AS564">
        <v>0</v>
      </c>
      <c r="AT564">
        <v>70</v>
      </c>
      <c r="AU564">
        <v>10</v>
      </c>
      <c r="AV564">
        <v>1</v>
      </c>
      <c r="AW564">
        <v>1</v>
      </c>
      <c r="AZ564">
        <v>1</v>
      </c>
      <c r="BA564">
        <v>1</v>
      </c>
      <c r="BB564">
        <v>1</v>
      </c>
      <c r="BC564">
        <v>1</v>
      </c>
      <c r="BD564" t="s">
        <v>3</v>
      </c>
      <c r="BE564" t="s">
        <v>3</v>
      </c>
      <c r="BF564" t="s">
        <v>3</v>
      </c>
      <c r="BG564" t="s">
        <v>3</v>
      </c>
      <c r="BH564">
        <v>0</v>
      </c>
      <c r="BI564">
        <v>4</v>
      </c>
      <c r="BJ564" t="s">
        <v>580</v>
      </c>
      <c r="BM564">
        <v>0</v>
      </c>
      <c r="BN564">
        <v>0</v>
      </c>
      <c r="BO564" t="s">
        <v>3</v>
      </c>
      <c r="BP564">
        <v>0</v>
      </c>
      <c r="BQ564">
        <v>1</v>
      </c>
      <c r="BR564">
        <v>0</v>
      </c>
      <c r="BS564">
        <v>1</v>
      </c>
      <c r="BT564">
        <v>1</v>
      </c>
      <c r="BU564">
        <v>1</v>
      </c>
      <c r="BV564">
        <v>1</v>
      </c>
      <c r="BW564">
        <v>1</v>
      </c>
      <c r="BX564">
        <v>1</v>
      </c>
      <c r="BY564" t="s">
        <v>3</v>
      </c>
      <c r="BZ564">
        <v>70</v>
      </c>
      <c r="CA564">
        <v>10</v>
      </c>
      <c r="CB564" t="s">
        <v>3</v>
      </c>
      <c r="CE564">
        <v>0</v>
      </c>
      <c r="CF564">
        <v>0</v>
      </c>
      <c r="CG564">
        <v>0</v>
      </c>
      <c r="CM564">
        <v>0</v>
      </c>
      <c r="CN564" t="s">
        <v>3</v>
      </c>
      <c r="CO564">
        <v>0</v>
      </c>
      <c r="CP564">
        <f t="shared" si="530"/>
        <v>2398.85</v>
      </c>
      <c r="CQ564">
        <f t="shared" si="531"/>
        <v>19.13</v>
      </c>
      <c r="CR564">
        <f t="shared" si="532"/>
        <v>0</v>
      </c>
      <c r="CS564">
        <f t="shared" si="533"/>
        <v>0</v>
      </c>
      <c r="CT564">
        <f t="shared" si="534"/>
        <v>7804.89</v>
      </c>
      <c r="CU564">
        <f t="shared" si="535"/>
        <v>0</v>
      </c>
      <c r="CV564">
        <f t="shared" si="536"/>
        <v>14.58</v>
      </c>
      <c r="CW564">
        <f t="shared" si="537"/>
        <v>0</v>
      </c>
      <c r="CX564">
        <f t="shared" si="538"/>
        <v>0</v>
      </c>
      <c r="CY564">
        <f t="shared" si="539"/>
        <v>1675.086</v>
      </c>
      <c r="CZ564">
        <f t="shared" si="540"/>
        <v>239.298</v>
      </c>
      <c r="DC564" t="s">
        <v>3</v>
      </c>
      <c r="DD564" t="s">
        <v>3</v>
      </c>
      <c r="DE564" t="s">
        <v>3</v>
      </c>
      <c r="DF564" t="s">
        <v>3</v>
      </c>
      <c r="DG564" t="s">
        <v>3</v>
      </c>
      <c r="DH564" t="s">
        <v>3</v>
      </c>
      <c r="DI564" t="s">
        <v>3</v>
      </c>
      <c r="DJ564" t="s">
        <v>3</v>
      </c>
      <c r="DK564" t="s">
        <v>3</v>
      </c>
      <c r="DL564" t="s">
        <v>3</v>
      </c>
      <c r="DM564" t="s">
        <v>3</v>
      </c>
      <c r="DN564">
        <v>0</v>
      </c>
      <c r="DO564">
        <v>0</v>
      </c>
      <c r="DP564">
        <v>1</v>
      </c>
      <c r="DQ564">
        <v>1</v>
      </c>
      <c r="DU564">
        <v>1003</v>
      </c>
      <c r="DV564" t="s">
        <v>48</v>
      </c>
      <c r="DW564" t="s">
        <v>48</v>
      </c>
      <c r="DX564">
        <v>100</v>
      </c>
      <c r="DZ564" t="s">
        <v>3</v>
      </c>
      <c r="EA564" t="s">
        <v>3</v>
      </c>
      <c r="EB564" t="s">
        <v>3</v>
      </c>
      <c r="EC564" t="s">
        <v>3</v>
      </c>
      <c r="EE564">
        <v>1441815344</v>
      </c>
      <c r="EF564">
        <v>1</v>
      </c>
      <c r="EG564" t="s">
        <v>21</v>
      </c>
      <c r="EH564">
        <v>0</v>
      </c>
      <c r="EI564" t="s">
        <v>3</v>
      </c>
      <c r="EJ564">
        <v>4</v>
      </c>
      <c r="EK564">
        <v>0</v>
      </c>
      <c r="EL564" t="s">
        <v>22</v>
      </c>
      <c r="EM564" t="s">
        <v>23</v>
      </c>
      <c r="EO564" t="s">
        <v>3</v>
      </c>
      <c r="EQ564">
        <v>0</v>
      </c>
      <c r="ER564">
        <v>7824.02</v>
      </c>
      <c r="ES564">
        <v>19.13</v>
      </c>
      <c r="ET564">
        <v>0</v>
      </c>
      <c r="EU564">
        <v>0</v>
      </c>
      <c r="EV564">
        <v>7804.89</v>
      </c>
      <c r="EW564">
        <v>14.58</v>
      </c>
      <c r="EX564">
        <v>0</v>
      </c>
      <c r="EY564">
        <v>0</v>
      </c>
      <c r="FQ564">
        <v>0</v>
      </c>
      <c r="FR564">
        <f t="shared" si="541"/>
        <v>0</v>
      </c>
      <c r="FS564">
        <v>0</v>
      </c>
      <c r="FX564">
        <v>70</v>
      </c>
      <c r="FY564">
        <v>10</v>
      </c>
      <c r="GA564" t="s">
        <v>3</v>
      </c>
      <c r="GD564">
        <v>0</v>
      </c>
      <c r="GF564">
        <v>660052950</v>
      </c>
      <c r="GG564">
        <v>2</v>
      </c>
      <c r="GH564">
        <v>1</v>
      </c>
      <c r="GI564">
        <v>-2</v>
      </c>
      <c r="GJ564">
        <v>0</v>
      </c>
      <c r="GK564">
        <f>ROUND(R564*(R12)/100,2)</f>
        <v>0</v>
      </c>
      <c r="GL564">
        <f t="shared" si="542"/>
        <v>0</v>
      </c>
      <c r="GM564">
        <f t="shared" si="543"/>
        <v>4313.24</v>
      </c>
      <c r="GN564">
        <f t="shared" si="544"/>
        <v>0</v>
      </c>
      <c r="GO564">
        <f t="shared" si="545"/>
        <v>0</v>
      </c>
      <c r="GP564">
        <f t="shared" si="546"/>
        <v>4313.24</v>
      </c>
      <c r="GR564">
        <v>0</v>
      </c>
      <c r="GS564">
        <v>3</v>
      </c>
      <c r="GT564">
        <v>0</v>
      </c>
      <c r="GU564" t="s">
        <v>3</v>
      </c>
      <c r="GV564">
        <f t="shared" si="547"/>
        <v>0</v>
      </c>
      <c r="GW564">
        <v>1</v>
      </c>
      <c r="GX564">
        <f t="shared" si="548"/>
        <v>0</v>
      </c>
      <c r="HA564">
        <v>0</v>
      </c>
      <c r="HB564">
        <v>0</v>
      </c>
      <c r="HC564">
        <f t="shared" si="549"/>
        <v>0</v>
      </c>
      <c r="HE564" t="s">
        <v>3</v>
      </c>
      <c r="HF564" t="s">
        <v>3</v>
      </c>
      <c r="HM564" t="s">
        <v>3</v>
      </c>
      <c r="HN564" t="s">
        <v>3</v>
      </c>
      <c r="HO564" t="s">
        <v>3</v>
      </c>
      <c r="HP564" t="s">
        <v>3</v>
      </c>
      <c r="HQ564" t="s">
        <v>3</v>
      </c>
      <c r="IK564">
        <v>0</v>
      </c>
    </row>
    <row r="565" spans="1:245" x14ac:dyDescent="0.2">
      <c r="A565">
        <v>17</v>
      </c>
      <c r="B565">
        <v>1</v>
      </c>
      <c r="C565">
        <f>ROW(SmtRes!A507)</f>
        <v>507</v>
      </c>
      <c r="D565">
        <f>ROW(EtalonRes!A786)</f>
        <v>786</v>
      </c>
      <c r="E565" t="s">
        <v>3</v>
      </c>
      <c r="F565" t="s">
        <v>585</v>
      </c>
      <c r="G565" t="s">
        <v>604</v>
      </c>
      <c r="H565" t="s">
        <v>48</v>
      </c>
      <c r="I565">
        <f>ROUND(1533*0.1/100,9)</f>
        <v>1.5329999999999999</v>
      </c>
      <c r="J565">
        <v>0</v>
      </c>
      <c r="K565">
        <f>ROUND(1533*0.1/100,9)</f>
        <v>1.5329999999999999</v>
      </c>
      <c r="O565">
        <f t="shared" si="510"/>
        <v>403.27</v>
      </c>
      <c r="P565">
        <f t="shared" si="511"/>
        <v>1.1499999999999999</v>
      </c>
      <c r="Q565">
        <f t="shared" si="512"/>
        <v>0</v>
      </c>
      <c r="R565">
        <f t="shared" si="513"/>
        <v>0</v>
      </c>
      <c r="S565">
        <f t="shared" si="514"/>
        <v>402.12</v>
      </c>
      <c r="T565">
        <f t="shared" si="515"/>
        <v>0</v>
      </c>
      <c r="U565">
        <f t="shared" si="516"/>
        <v>0.75116999999999989</v>
      </c>
      <c r="V565">
        <f t="shared" si="517"/>
        <v>0</v>
      </c>
      <c r="W565">
        <f t="shared" si="518"/>
        <v>0</v>
      </c>
      <c r="X565">
        <f t="shared" si="519"/>
        <v>281.48</v>
      </c>
      <c r="Y565">
        <f t="shared" si="520"/>
        <v>40.21</v>
      </c>
      <c r="AA565">
        <v>-1</v>
      </c>
      <c r="AB565">
        <f t="shared" si="521"/>
        <v>263.06</v>
      </c>
      <c r="AC565">
        <f t="shared" si="522"/>
        <v>0.75</v>
      </c>
      <c r="AD565">
        <f t="shared" si="523"/>
        <v>0</v>
      </c>
      <c r="AE565">
        <f t="shared" si="524"/>
        <v>0</v>
      </c>
      <c r="AF565">
        <f t="shared" si="525"/>
        <v>262.31</v>
      </c>
      <c r="AG565">
        <f t="shared" si="526"/>
        <v>0</v>
      </c>
      <c r="AH565">
        <f t="shared" si="527"/>
        <v>0.49</v>
      </c>
      <c r="AI565">
        <f t="shared" si="528"/>
        <v>0</v>
      </c>
      <c r="AJ565">
        <f t="shared" si="529"/>
        <v>0</v>
      </c>
      <c r="AK565">
        <v>263.06</v>
      </c>
      <c r="AL565">
        <v>0.75</v>
      </c>
      <c r="AM565">
        <v>0</v>
      </c>
      <c r="AN565">
        <v>0</v>
      </c>
      <c r="AO565">
        <v>262.31</v>
      </c>
      <c r="AP565">
        <v>0</v>
      </c>
      <c r="AQ565">
        <v>0.49</v>
      </c>
      <c r="AR565">
        <v>0</v>
      </c>
      <c r="AS565">
        <v>0</v>
      </c>
      <c r="AT565">
        <v>70</v>
      </c>
      <c r="AU565">
        <v>10</v>
      </c>
      <c r="AV565">
        <v>1</v>
      </c>
      <c r="AW565">
        <v>1</v>
      </c>
      <c r="AZ565">
        <v>1</v>
      </c>
      <c r="BA565">
        <v>1</v>
      </c>
      <c r="BB565">
        <v>1</v>
      </c>
      <c r="BC565">
        <v>1</v>
      </c>
      <c r="BD565" t="s">
        <v>3</v>
      </c>
      <c r="BE565" t="s">
        <v>3</v>
      </c>
      <c r="BF565" t="s">
        <v>3</v>
      </c>
      <c r="BG565" t="s">
        <v>3</v>
      </c>
      <c r="BH565">
        <v>0</v>
      </c>
      <c r="BI565">
        <v>4</v>
      </c>
      <c r="BJ565" t="s">
        <v>587</v>
      </c>
      <c r="BM565">
        <v>0</v>
      </c>
      <c r="BN565">
        <v>0</v>
      </c>
      <c r="BO565" t="s">
        <v>3</v>
      </c>
      <c r="BP565">
        <v>0</v>
      </c>
      <c r="BQ565">
        <v>1</v>
      </c>
      <c r="BR565">
        <v>0</v>
      </c>
      <c r="BS565">
        <v>1</v>
      </c>
      <c r="BT565">
        <v>1</v>
      </c>
      <c r="BU565">
        <v>1</v>
      </c>
      <c r="BV565">
        <v>1</v>
      </c>
      <c r="BW565">
        <v>1</v>
      </c>
      <c r="BX565">
        <v>1</v>
      </c>
      <c r="BY565" t="s">
        <v>3</v>
      </c>
      <c r="BZ565">
        <v>70</v>
      </c>
      <c r="CA565">
        <v>10</v>
      </c>
      <c r="CB565" t="s">
        <v>3</v>
      </c>
      <c r="CE565">
        <v>0</v>
      </c>
      <c r="CF565">
        <v>0</v>
      </c>
      <c r="CG565">
        <v>0</v>
      </c>
      <c r="CM565">
        <v>0</v>
      </c>
      <c r="CN565" t="s">
        <v>3</v>
      </c>
      <c r="CO565">
        <v>0</v>
      </c>
      <c r="CP565">
        <f t="shared" si="530"/>
        <v>403.27</v>
      </c>
      <c r="CQ565">
        <f t="shared" si="531"/>
        <v>0.75</v>
      </c>
      <c r="CR565">
        <f t="shared" si="532"/>
        <v>0</v>
      </c>
      <c r="CS565">
        <f t="shared" si="533"/>
        <v>0</v>
      </c>
      <c r="CT565">
        <f t="shared" si="534"/>
        <v>262.31</v>
      </c>
      <c r="CU565">
        <f t="shared" si="535"/>
        <v>0</v>
      </c>
      <c r="CV565">
        <f t="shared" si="536"/>
        <v>0.49</v>
      </c>
      <c r="CW565">
        <f t="shared" si="537"/>
        <v>0</v>
      </c>
      <c r="CX565">
        <f t="shared" si="538"/>
        <v>0</v>
      </c>
      <c r="CY565">
        <f t="shared" si="539"/>
        <v>281.48400000000004</v>
      </c>
      <c r="CZ565">
        <f t="shared" si="540"/>
        <v>40.211999999999996</v>
      </c>
      <c r="DC565" t="s">
        <v>3</v>
      </c>
      <c r="DD565" t="s">
        <v>3</v>
      </c>
      <c r="DE565" t="s">
        <v>3</v>
      </c>
      <c r="DF565" t="s">
        <v>3</v>
      </c>
      <c r="DG565" t="s">
        <v>3</v>
      </c>
      <c r="DH565" t="s">
        <v>3</v>
      </c>
      <c r="DI565" t="s">
        <v>3</v>
      </c>
      <c r="DJ565" t="s">
        <v>3</v>
      </c>
      <c r="DK565" t="s">
        <v>3</v>
      </c>
      <c r="DL565" t="s">
        <v>3</v>
      </c>
      <c r="DM565" t="s">
        <v>3</v>
      </c>
      <c r="DN565">
        <v>0</v>
      </c>
      <c r="DO565">
        <v>0</v>
      </c>
      <c r="DP565">
        <v>1</v>
      </c>
      <c r="DQ565">
        <v>1</v>
      </c>
      <c r="DU565">
        <v>1003</v>
      </c>
      <c r="DV565" t="s">
        <v>48</v>
      </c>
      <c r="DW565" t="s">
        <v>48</v>
      </c>
      <c r="DX565">
        <v>100</v>
      </c>
      <c r="DZ565" t="s">
        <v>3</v>
      </c>
      <c r="EA565" t="s">
        <v>3</v>
      </c>
      <c r="EB565" t="s">
        <v>3</v>
      </c>
      <c r="EC565" t="s">
        <v>3</v>
      </c>
      <c r="EE565">
        <v>1441815344</v>
      </c>
      <c r="EF565">
        <v>1</v>
      </c>
      <c r="EG565" t="s">
        <v>21</v>
      </c>
      <c r="EH565">
        <v>0</v>
      </c>
      <c r="EI565" t="s">
        <v>3</v>
      </c>
      <c r="EJ565">
        <v>4</v>
      </c>
      <c r="EK565">
        <v>0</v>
      </c>
      <c r="EL565" t="s">
        <v>22</v>
      </c>
      <c r="EM565" t="s">
        <v>23</v>
      </c>
      <c r="EO565" t="s">
        <v>3</v>
      </c>
      <c r="EQ565">
        <v>1024</v>
      </c>
      <c r="ER565">
        <v>263.06</v>
      </c>
      <c r="ES565">
        <v>0.75</v>
      </c>
      <c r="ET565">
        <v>0</v>
      </c>
      <c r="EU565">
        <v>0</v>
      </c>
      <c r="EV565">
        <v>262.31</v>
      </c>
      <c r="EW565">
        <v>0.49</v>
      </c>
      <c r="EX565">
        <v>0</v>
      </c>
      <c r="EY565">
        <v>0</v>
      </c>
      <c r="FQ565">
        <v>0</v>
      </c>
      <c r="FR565">
        <f t="shared" si="541"/>
        <v>0</v>
      </c>
      <c r="FS565">
        <v>0</v>
      </c>
      <c r="FX565">
        <v>70</v>
      </c>
      <c r="FY565">
        <v>10</v>
      </c>
      <c r="GA565" t="s">
        <v>3</v>
      </c>
      <c r="GD565">
        <v>0</v>
      </c>
      <c r="GF565">
        <v>-1423982978</v>
      </c>
      <c r="GG565">
        <v>2</v>
      </c>
      <c r="GH565">
        <v>1</v>
      </c>
      <c r="GI565">
        <v>-2</v>
      </c>
      <c r="GJ565">
        <v>0</v>
      </c>
      <c r="GK565">
        <f>ROUND(R565*(R12)/100,2)</f>
        <v>0</v>
      </c>
      <c r="GL565">
        <f t="shared" si="542"/>
        <v>0</v>
      </c>
      <c r="GM565">
        <f t="shared" si="543"/>
        <v>724.96</v>
      </c>
      <c r="GN565">
        <f t="shared" si="544"/>
        <v>0</v>
      </c>
      <c r="GO565">
        <f t="shared" si="545"/>
        <v>0</v>
      </c>
      <c r="GP565">
        <f t="shared" si="546"/>
        <v>724.96</v>
      </c>
      <c r="GR565">
        <v>0</v>
      </c>
      <c r="GS565">
        <v>3</v>
      </c>
      <c r="GT565">
        <v>0</v>
      </c>
      <c r="GU565" t="s">
        <v>3</v>
      </c>
      <c r="GV565">
        <f t="shared" si="547"/>
        <v>0</v>
      </c>
      <c r="GW565">
        <v>1</v>
      </c>
      <c r="GX565">
        <f t="shared" si="548"/>
        <v>0</v>
      </c>
      <c r="HA565">
        <v>0</v>
      </c>
      <c r="HB565">
        <v>0</v>
      </c>
      <c r="HC565">
        <f t="shared" si="549"/>
        <v>0</v>
      </c>
      <c r="HE565" t="s">
        <v>3</v>
      </c>
      <c r="HF565" t="s">
        <v>3</v>
      </c>
      <c r="HM565" t="s">
        <v>3</v>
      </c>
      <c r="HN565" t="s">
        <v>3</v>
      </c>
      <c r="HO565" t="s">
        <v>3</v>
      </c>
      <c r="HP565" t="s">
        <v>3</v>
      </c>
      <c r="HQ565" t="s">
        <v>3</v>
      </c>
      <c r="IK565">
        <v>0</v>
      </c>
    </row>
    <row r="566" spans="1:245" x14ac:dyDescent="0.2">
      <c r="A566">
        <v>17</v>
      </c>
      <c r="B566">
        <v>1</v>
      </c>
      <c r="D566">
        <f>ROW(EtalonRes!A788)</f>
        <v>788</v>
      </c>
      <c r="E566" t="s">
        <v>605</v>
      </c>
      <c r="F566" t="s">
        <v>589</v>
      </c>
      <c r="G566" t="s">
        <v>606</v>
      </c>
      <c r="H566" t="s">
        <v>48</v>
      </c>
      <c r="I566">
        <f>ROUND((54+54)*0.2*0.1/100,9)</f>
        <v>2.1600000000000001E-2</v>
      </c>
      <c r="J566">
        <v>0</v>
      </c>
      <c r="K566">
        <f>ROUND((54+54)*0.2*0.1/100,9)</f>
        <v>2.1600000000000001E-2</v>
      </c>
      <c r="O566">
        <f t="shared" si="510"/>
        <v>137.71</v>
      </c>
      <c r="P566">
        <f t="shared" si="511"/>
        <v>0.34</v>
      </c>
      <c r="Q566">
        <f t="shared" si="512"/>
        <v>0</v>
      </c>
      <c r="R566">
        <f t="shared" si="513"/>
        <v>0</v>
      </c>
      <c r="S566">
        <f t="shared" si="514"/>
        <v>137.37</v>
      </c>
      <c r="T566">
        <f t="shared" si="515"/>
        <v>0</v>
      </c>
      <c r="U566">
        <f t="shared" si="516"/>
        <v>0.256608</v>
      </c>
      <c r="V566">
        <f t="shared" si="517"/>
        <v>0</v>
      </c>
      <c r="W566">
        <f t="shared" si="518"/>
        <v>0</v>
      </c>
      <c r="X566">
        <f t="shared" si="519"/>
        <v>96.16</v>
      </c>
      <c r="Y566">
        <f t="shared" si="520"/>
        <v>13.74</v>
      </c>
      <c r="AA566">
        <v>1473070128</v>
      </c>
      <c r="AB566">
        <f t="shared" si="521"/>
        <v>6375.3</v>
      </c>
      <c r="AC566">
        <f t="shared" si="522"/>
        <v>15.76</v>
      </c>
      <c r="AD566">
        <f t="shared" si="523"/>
        <v>0</v>
      </c>
      <c r="AE566">
        <f t="shared" si="524"/>
        <v>0</v>
      </c>
      <c r="AF566">
        <f t="shared" si="525"/>
        <v>6359.54</v>
      </c>
      <c r="AG566">
        <f t="shared" si="526"/>
        <v>0</v>
      </c>
      <c r="AH566">
        <f t="shared" si="527"/>
        <v>11.88</v>
      </c>
      <c r="AI566">
        <f t="shared" si="528"/>
        <v>0</v>
      </c>
      <c r="AJ566">
        <f t="shared" si="529"/>
        <v>0</v>
      </c>
      <c r="AK566">
        <v>6375.3</v>
      </c>
      <c r="AL566">
        <v>15.76</v>
      </c>
      <c r="AM566">
        <v>0</v>
      </c>
      <c r="AN566">
        <v>0</v>
      </c>
      <c r="AO566">
        <v>6359.54</v>
      </c>
      <c r="AP566">
        <v>0</v>
      </c>
      <c r="AQ566">
        <v>11.88</v>
      </c>
      <c r="AR566">
        <v>0</v>
      </c>
      <c r="AS566">
        <v>0</v>
      </c>
      <c r="AT566">
        <v>70</v>
      </c>
      <c r="AU566">
        <v>10</v>
      </c>
      <c r="AV566">
        <v>1</v>
      </c>
      <c r="AW566">
        <v>1</v>
      </c>
      <c r="AZ566">
        <v>1</v>
      </c>
      <c r="BA566">
        <v>1</v>
      </c>
      <c r="BB566">
        <v>1</v>
      </c>
      <c r="BC566">
        <v>1</v>
      </c>
      <c r="BD566" t="s">
        <v>3</v>
      </c>
      <c r="BE566" t="s">
        <v>3</v>
      </c>
      <c r="BF566" t="s">
        <v>3</v>
      </c>
      <c r="BG566" t="s">
        <v>3</v>
      </c>
      <c r="BH566">
        <v>0</v>
      </c>
      <c r="BI566">
        <v>4</v>
      </c>
      <c r="BJ566" t="s">
        <v>591</v>
      </c>
      <c r="BM566">
        <v>0</v>
      </c>
      <c r="BN566">
        <v>0</v>
      </c>
      <c r="BO566" t="s">
        <v>3</v>
      </c>
      <c r="BP566">
        <v>0</v>
      </c>
      <c r="BQ566">
        <v>1</v>
      </c>
      <c r="BR566">
        <v>0</v>
      </c>
      <c r="BS566">
        <v>1</v>
      </c>
      <c r="BT566">
        <v>1</v>
      </c>
      <c r="BU566">
        <v>1</v>
      </c>
      <c r="BV566">
        <v>1</v>
      </c>
      <c r="BW566">
        <v>1</v>
      </c>
      <c r="BX566">
        <v>1</v>
      </c>
      <c r="BY566" t="s">
        <v>3</v>
      </c>
      <c r="BZ566">
        <v>70</v>
      </c>
      <c r="CA566">
        <v>10</v>
      </c>
      <c r="CB566" t="s">
        <v>3</v>
      </c>
      <c r="CE566">
        <v>0</v>
      </c>
      <c r="CF566">
        <v>0</v>
      </c>
      <c r="CG566">
        <v>0</v>
      </c>
      <c r="CM566">
        <v>0</v>
      </c>
      <c r="CN566" t="s">
        <v>3</v>
      </c>
      <c r="CO566">
        <v>0</v>
      </c>
      <c r="CP566">
        <f t="shared" si="530"/>
        <v>137.71</v>
      </c>
      <c r="CQ566">
        <f t="shared" si="531"/>
        <v>15.76</v>
      </c>
      <c r="CR566">
        <f t="shared" si="532"/>
        <v>0</v>
      </c>
      <c r="CS566">
        <f t="shared" si="533"/>
        <v>0</v>
      </c>
      <c r="CT566">
        <f t="shared" si="534"/>
        <v>6359.54</v>
      </c>
      <c r="CU566">
        <f t="shared" si="535"/>
        <v>0</v>
      </c>
      <c r="CV566">
        <f t="shared" si="536"/>
        <v>11.88</v>
      </c>
      <c r="CW566">
        <f t="shared" si="537"/>
        <v>0</v>
      </c>
      <c r="CX566">
        <f t="shared" si="538"/>
        <v>0</v>
      </c>
      <c r="CY566">
        <f t="shared" si="539"/>
        <v>96.158999999999992</v>
      </c>
      <c r="CZ566">
        <f t="shared" si="540"/>
        <v>13.737</v>
      </c>
      <c r="DC566" t="s">
        <v>3</v>
      </c>
      <c r="DD566" t="s">
        <v>3</v>
      </c>
      <c r="DE566" t="s">
        <v>3</v>
      </c>
      <c r="DF566" t="s">
        <v>3</v>
      </c>
      <c r="DG566" t="s">
        <v>3</v>
      </c>
      <c r="DH566" t="s">
        <v>3</v>
      </c>
      <c r="DI566" t="s">
        <v>3</v>
      </c>
      <c r="DJ566" t="s">
        <v>3</v>
      </c>
      <c r="DK566" t="s">
        <v>3</v>
      </c>
      <c r="DL566" t="s">
        <v>3</v>
      </c>
      <c r="DM566" t="s">
        <v>3</v>
      </c>
      <c r="DN566">
        <v>0</v>
      </c>
      <c r="DO566">
        <v>0</v>
      </c>
      <c r="DP566">
        <v>1</v>
      </c>
      <c r="DQ566">
        <v>1</v>
      </c>
      <c r="DU566">
        <v>1003</v>
      </c>
      <c r="DV566" t="s">
        <v>48</v>
      </c>
      <c r="DW566" t="s">
        <v>48</v>
      </c>
      <c r="DX566">
        <v>100</v>
      </c>
      <c r="DZ566" t="s">
        <v>3</v>
      </c>
      <c r="EA566" t="s">
        <v>3</v>
      </c>
      <c r="EB566" t="s">
        <v>3</v>
      </c>
      <c r="EC566" t="s">
        <v>3</v>
      </c>
      <c r="EE566">
        <v>1441815344</v>
      </c>
      <c r="EF566">
        <v>1</v>
      </c>
      <c r="EG566" t="s">
        <v>21</v>
      </c>
      <c r="EH566">
        <v>0</v>
      </c>
      <c r="EI566" t="s">
        <v>3</v>
      </c>
      <c r="EJ566">
        <v>4</v>
      </c>
      <c r="EK566">
        <v>0</v>
      </c>
      <c r="EL566" t="s">
        <v>22</v>
      </c>
      <c r="EM566" t="s">
        <v>23</v>
      </c>
      <c r="EO566" t="s">
        <v>3</v>
      </c>
      <c r="EQ566">
        <v>0</v>
      </c>
      <c r="ER566">
        <v>6375.3</v>
      </c>
      <c r="ES566">
        <v>15.76</v>
      </c>
      <c r="ET566">
        <v>0</v>
      </c>
      <c r="EU566">
        <v>0</v>
      </c>
      <c r="EV566">
        <v>6359.54</v>
      </c>
      <c r="EW566">
        <v>11.88</v>
      </c>
      <c r="EX566">
        <v>0</v>
      </c>
      <c r="EY566">
        <v>0</v>
      </c>
      <c r="FQ566">
        <v>0</v>
      </c>
      <c r="FR566">
        <f t="shared" si="541"/>
        <v>0</v>
      </c>
      <c r="FS566">
        <v>0</v>
      </c>
      <c r="FX566">
        <v>70</v>
      </c>
      <c r="FY566">
        <v>10</v>
      </c>
      <c r="GA566" t="s">
        <v>3</v>
      </c>
      <c r="GD566">
        <v>0</v>
      </c>
      <c r="GF566">
        <v>-655143366</v>
      </c>
      <c r="GG566">
        <v>2</v>
      </c>
      <c r="GH566">
        <v>1</v>
      </c>
      <c r="GI566">
        <v>-2</v>
      </c>
      <c r="GJ566">
        <v>0</v>
      </c>
      <c r="GK566">
        <f>ROUND(R566*(R12)/100,2)</f>
        <v>0</v>
      </c>
      <c r="GL566">
        <f t="shared" si="542"/>
        <v>0</v>
      </c>
      <c r="GM566">
        <f t="shared" si="543"/>
        <v>247.61</v>
      </c>
      <c r="GN566">
        <f t="shared" si="544"/>
        <v>0</v>
      </c>
      <c r="GO566">
        <f t="shared" si="545"/>
        <v>0</v>
      </c>
      <c r="GP566">
        <f t="shared" si="546"/>
        <v>247.61</v>
      </c>
      <c r="GR566">
        <v>0</v>
      </c>
      <c r="GS566">
        <v>3</v>
      </c>
      <c r="GT566">
        <v>0</v>
      </c>
      <c r="GU566" t="s">
        <v>3</v>
      </c>
      <c r="GV566">
        <f t="shared" si="547"/>
        <v>0</v>
      </c>
      <c r="GW566">
        <v>1</v>
      </c>
      <c r="GX566">
        <f t="shared" si="548"/>
        <v>0</v>
      </c>
      <c r="HA566">
        <v>0</v>
      </c>
      <c r="HB566">
        <v>0</v>
      </c>
      <c r="HC566">
        <f t="shared" si="549"/>
        <v>0</v>
      </c>
      <c r="HE566" t="s">
        <v>3</v>
      </c>
      <c r="HF566" t="s">
        <v>3</v>
      </c>
      <c r="HM566" t="s">
        <v>3</v>
      </c>
      <c r="HN566" t="s">
        <v>3</v>
      </c>
      <c r="HO566" t="s">
        <v>3</v>
      </c>
      <c r="HP566" t="s">
        <v>3</v>
      </c>
      <c r="HQ566" t="s">
        <v>3</v>
      </c>
      <c r="IK566">
        <v>0</v>
      </c>
    </row>
    <row r="567" spans="1:245" x14ac:dyDescent="0.2">
      <c r="A567">
        <v>17</v>
      </c>
      <c r="B567">
        <v>1</v>
      </c>
      <c r="D567">
        <f>ROW(EtalonRes!A790)</f>
        <v>790</v>
      </c>
      <c r="E567" t="s">
        <v>3</v>
      </c>
      <c r="F567" t="s">
        <v>592</v>
      </c>
      <c r="G567" t="s">
        <v>607</v>
      </c>
      <c r="H567" t="s">
        <v>48</v>
      </c>
      <c r="I567">
        <f>ROUND((54+54)*0.1/100,9)</f>
        <v>0.108</v>
      </c>
      <c r="J567">
        <v>0</v>
      </c>
      <c r="K567">
        <f>ROUND((54+54)*0.1/100,9)</f>
        <v>0.108</v>
      </c>
      <c r="O567">
        <f t="shared" si="510"/>
        <v>23.17</v>
      </c>
      <c r="P567">
        <f t="shared" si="511"/>
        <v>0.04</v>
      </c>
      <c r="Q567">
        <f t="shared" si="512"/>
        <v>0</v>
      </c>
      <c r="R567">
        <f t="shared" si="513"/>
        <v>0</v>
      </c>
      <c r="S567">
        <f t="shared" si="514"/>
        <v>23.13</v>
      </c>
      <c r="T567">
        <f t="shared" si="515"/>
        <v>0</v>
      </c>
      <c r="U567">
        <f t="shared" si="516"/>
        <v>4.3200000000000002E-2</v>
      </c>
      <c r="V567">
        <f t="shared" si="517"/>
        <v>0</v>
      </c>
      <c r="W567">
        <f t="shared" si="518"/>
        <v>0</v>
      </c>
      <c r="X567">
        <f t="shared" si="519"/>
        <v>16.190000000000001</v>
      </c>
      <c r="Y567">
        <f t="shared" si="520"/>
        <v>2.31</v>
      </c>
      <c r="AA567">
        <v>-1</v>
      </c>
      <c r="AB567">
        <f t="shared" si="521"/>
        <v>214.51</v>
      </c>
      <c r="AC567">
        <f t="shared" si="522"/>
        <v>0.38</v>
      </c>
      <c r="AD567">
        <f t="shared" si="523"/>
        <v>0</v>
      </c>
      <c r="AE567">
        <f t="shared" si="524"/>
        <v>0</v>
      </c>
      <c r="AF567">
        <f t="shared" si="525"/>
        <v>214.13</v>
      </c>
      <c r="AG567">
        <f t="shared" si="526"/>
        <v>0</v>
      </c>
      <c r="AH567">
        <f t="shared" si="527"/>
        <v>0.4</v>
      </c>
      <c r="AI567">
        <f t="shared" si="528"/>
        <v>0</v>
      </c>
      <c r="AJ567">
        <f t="shared" si="529"/>
        <v>0</v>
      </c>
      <c r="AK567">
        <v>214.51</v>
      </c>
      <c r="AL567">
        <v>0.38</v>
      </c>
      <c r="AM567">
        <v>0</v>
      </c>
      <c r="AN567">
        <v>0</v>
      </c>
      <c r="AO567">
        <v>214.13</v>
      </c>
      <c r="AP567">
        <v>0</v>
      </c>
      <c r="AQ567">
        <v>0.4</v>
      </c>
      <c r="AR567">
        <v>0</v>
      </c>
      <c r="AS567">
        <v>0</v>
      </c>
      <c r="AT567">
        <v>70</v>
      </c>
      <c r="AU567">
        <v>10</v>
      </c>
      <c r="AV567">
        <v>1</v>
      </c>
      <c r="AW567">
        <v>1</v>
      </c>
      <c r="AZ567">
        <v>1</v>
      </c>
      <c r="BA567">
        <v>1</v>
      </c>
      <c r="BB567">
        <v>1</v>
      </c>
      <c r="BC567">
        <v>1</v>
      </c>
      <c r="BD567" t="s">
        <v>3</v>
      </c>
      <c r="BE567" t="s">
        <v>3</v>
      </c>
      <c r="BF567" t="s">
        <v>3</v>
      </c>
      <c r="BG567" t="s">
        <v>3</v>
      </c>
      <c r="BH567">
        <v>0</v>
      </c>
      <c r="BI567">
        <v>4</v>
      </c>
      <c r="BJ567" t="s">
        <v>594</v>
      </c>
      <c r="BM567">
        <v>0</v>
      </c>
      <c r="BN567">
        <v>0</v>
      </c>
      <c r="BO567" t="s">
        <v>3</v>
      </c>
      <c r="BP567">
        <v>0</v>
      </c>
      <c r="BQ567">
        <v>1</v>
      </c>
      <c r="BR567">
        <v>0</v>
      </c>
      <c r="BS567">
        <v>1</v>
      </c>
      <c r="BT567">
        <v>1</v>
      </c>
      <c r="BU567">
        <v>1</v>
      </c>
      <c r="BV567">
        <v>1</v>
      </c>
      <c r="BW567">
        <v>1</v>
      </c>
      <c r="BX567">
        <v>1</v>
      </c>
      <c r="BY567" t="s">
        <v>3</v>
      </c>
      <c r="BZ567">
        <v>70</v>
      </c>
      <c r="CA567">
        <v>10</v>
      </c>
      <c r="CB567" t="s">
        <v>3</v>
      </c>
      <c r="CE567">
        <v>0</v>
      </c>
      <c r="CF567">
        <v>0</v>
      </c>
      <c r="CG567">
        <v>0</v>
      </c>
      <c r="CM567">
        <v>0</v>
      </c>
      <c r="CN567" t="s">
        <v>3</v>
      </c>
      <c r="CO567">
        <v>0</v>
      </c>
      <c r="CP567">
        <f t="shared" si="530"/>
        <v>23.169999999999998</v>
      </c>
      <c r="CQ567">
        <f t="shared" si="531"/>
        <v>0.38</v>
      </c>
      <c r="CR567">
        <f t="shared" si="532"/>
        <v>0</v>
      </c>
      <c r="CS567">
        <f t="shared" si="533"/>
        <v>0</v>
      </c>
      <c r="CT567">
        <f t="shared" si="534"/>
        <v>214.13</v>
      </c>
      <c r="CU567">
        <f t="shared" si="535"/>
        <v>0</v>
      </c>
      <c r="CV567">
        <f t="shared" si="536"/>
        <v>0.4</v>
      </c>
      <c r="CW567">
        <f t="shared" si="537"/>
        <v>0</v>
      </c>
      <c r="CX567">
        <f t="shared" si="538"/>
        <v>0</v>
      </c>
      <c r="CY567">
        <f t="shared" si="539"/>
        <v>16.190999999999999</v>
      </c>
      <c r="CZ567">
        <f t="shared" si="540"/>
        <v>2.3129999999999997</v>
      </c>
      <c r="DC567" t="s">
        <v>3</v>
      </c>
      <c r="DD567" t="s">
        <v>3</v>
      </c>
      <c r="DE567" t="s">
        <v>3</v>
      </c>
      <c r="DF567" t="s">
        <v>3</v>
      </c>
      <c r="DG567" t="s">
        <v>3</v>
      </c>
      <c r="DH567" t="s">
        <v>3</v>
      </c>
      <c r="DI567" t="s">
        <v>3</v>
      </c>
      <c r="DJ567" t="s">
        <v>3</v>
      </c>
      <c r="DK567" t="s">
        <v>3</v>
      </c>
      <c r="DL567" t="s">
        <v>3</v>
      </c>
      <c r="DM567" t="s">
        <v>3</v>
      </c>
      <c r="DN567">
        <v>0</v>
      </c>
      <c r="DO567">
        <v>0</v>
      </c>
      <c r="DP567">
        <v>1</v>
      </c>
      <c r="DQ567">
        <v>1</v>
      </c>
      <c r="DU567">
        <v>1003</v>
      </c>
      <c r="DV567" t="s">
        <v>48</v>
      </c>
      <c r="DW567" t="s">
        <v>48</v>
      </c>
      <c r="DX567">
        <v>100</v>
      </c>
      <c r="DZ567" t="s">
        <v>3</v>
      </c>
      <c r="EA567" t="s">
        <v>3</v>
      </c>
      <c r="EB567" t="s">
        <v>3</v>
      </c>
      <c r="EC567" t="s">
        <v>3</v>
      </c>
      <c r="EE567">
        <v>1441815344</v>
      </c>
      <c r="EF567">
        <v>1</v>
      </c>
      <c r="EG567" t="s">
        <v>21</v>
      </c>
      <c r="EH567">
        <v>0</v>
      </c>
      <c r="EI567" t="s">
        <v>3</v>
      </c>
      <c r="EJ567">
        <v>4</v>
      </c>
      <c r="EK567">
        <v>0</v>
      </c>
      <c r="EL567" t="s">
        <v>22</v>
      </c>
      <c r="EM567" t="s">
        <v>23</v>
      </c>
      <c r="EO567" t="s">
        <v>3</v>
      </c>
      <c r="EQ567">
        <v>1024</v>
      </c>
      <c r="ER567">
        <v>214.51</v>
      </c>
      <c r="ES567">
        <v>0.38</v>
      </c>
      <c r="ET567">
        <v>0</v>
      </c>
      <c r="EU567">
        <v>0</v>
      </c>
      <c r="EV567">
        <v>214.13</v>
      </c>
      <c r="EW567">
        <v>0.4</v>
      </c>
      <c r="EX567">
        <v>0</v>
      </c>
      <c r="EY567">
        <v>0</v>
      </c>
      <c r="FQ567">
        <v>0</v>
      </c>
      <c r="FR567">
        <f t="shared" si="541"/>
        <v>0</v>
      </c>
      <c r="FS567">
        <v>0</v>
      </c>
      <c r="FX567">
        <v>70</v>
      </c>
      <c r="FY567">
        <v>10</v>
      </c>
      <c r="GA567" t="s">
        <v>3</v>
      </c>
      <c r="GD567">
        <v>0</v>
      </c>
      <c r="GF567">
        <v>-331830673</v>
      </c>
      <c r="GG567">
        <v>2</v>
      </c>
      <c r="GH567">
        <v>1</v>
      </c>
      <c r="GI567">
        <v>-2</v>
      </c>
      <c r="GJ567">
        <v>0</v>
      </c>
      <c r="GK567">
        <f>ROUND(R567*(R12)/100,2)</f>
        <v>0</v>
      </c>
      <c r="GL567">
        <f t="shared" si="542"/>
        <v>0</v>
      </c>
      <c r="GM567">
        <f t="shared" si="543"/>
        <v>41.67</v>
      </c>
      <c r="GN567">
        <f t="shared" si="544"/>
        <v>0</v>
      </c>
      <c r="GO567">
        <f t="shared" si="545"/>
        <v>0</v>
      </c>
      <c r="GP567">
        <f t="shared" si="546"/>
        <v>41.67</v>
      </c>
      <c r="GR567">
        <v>0</v>
      </c>
      <c r="GS567">
        <v>3</v>
      </c>
      <c r="GT567">
        <v>0</v>
      </c>
      <c r="GU567" t="s">
        <v>3</v>
      </c>
      <c r="GV567">
        <f t="shared" si="547"/>
        <v>0</v>
      </c>
      <c r="GW567">
        <v>1</v>
      </c>
      <c r="GX567">
        <f t="shared" si="548"/>
        <v>0</v>
      </c>
      <c r="HA567">
        <v>0</v>
      </c>
      <c r="HB567">
        <v>0</v>
      </c>
      <c r="HC567">
        <f t="shared" si="549"/>
        <v>0</v>
      </c>
      <c r="HE567" t="s">
        <v>3</v>
      </c>
      <c r="HF567" t="s">
        <v>3</v>
      </c>
      <c r="HM567" t="s">
        <v>3</v>
      </c>
      <c r="HN567" t="s">
        <v>3</v>
      </c>
      <c r="HO567" t="s">
        <v>3</v>
      </c>
      <c r="HP567" t="s">
        <v>3</v>
      </c>
      <c r="HQ567" t="s">
        <v>3</v>
      </c>
      <c r="IK567">
        <v>0</v>
      </c>
    </row>
    <row r="568" spans="1:245" x14ac:dyDescent="0.2">
      <c r="A568">
        <v>17</v>
      </c>
      <c r="B568">
        <v>1</v>
      </c>
      <c r="D568">
        <f>ROW(EtalonRes!A792)</f>
        <v>792</v>
      </c>
      <c r="E568" t="s">
        <v>608</v>
      </c>
      <c r="F568" t="s">
        <v>609</v>
      </c>
      <c r="G568" t="s">
        <v>610</v>
      </c>
      <c r="H568" t="s">
        <v>48</v>
      </c>
      <c r="I568">
        <f>ROUND((209+159+3045+2797)*0.2*0.1/100,9)</f>
        <v>1.242</v>
      </c>
      <c r="J568">
        <v>0</v>
      </c>
      <c r="K568">
        <f>ROUND((209+159+3045+2797)*0.2*0.1/100,9)</f>
        <v>1.242</v>
      </c>
      <c r="O568">
        <f t="shared" si="510"/>
        <v>6676.57</v>
      </c>
      <c r="P568">
        <f t="shared" si="511"/>
        <v>27.96</v>
      </c>
      <c r="Q568">
        <f t="shared" si="512"/>
        <v>0</v>
      </c>
      <c r="R568">
        <f t="shared" si="513"/>
        <v>0</v>
      </c>
      <c r="S568">
        <f t="shared" si="514"/>
        <v>6648.61</v>
      </c>
      <c r="T568">
        <f t="shared" si="515"/>
        <v>0</v>
      </c>
      <c r="U568">
        <f t="shared" si="516"/>
        <v>12.42</v>
      </c>
      <c r="V568">
        <f t="shared" si="517"/>
        <v>0</v>
      </c>
      <c r="W568">
        <f t="shared" si="518"/>
        <v>0</v>
      </c>
      <c r="X568">
        <f t="shared" si="519"/>
        <v>4654.03</v>
      </c>
      <c r="Y568">
        <f t="shared" si="520"/>
        <v>664.86</v>
      </c>
      <c r="AA568">
        <v>1473070128</v>
      </c>
      <c r="AB568">
        <f t="shared" si="521"/>
        <v>5375.66</v>
      </c>
      <c r="AC568">
        <f t="shared" si="522"/>
        <v>22.51</v>
      </c>
      <c r="AD568">
        <f t="shared" si="523"/>
        <v>0</v>
      </c>
      <c r="AE568">
        <f t="shared" si="524"/>
        <v>0</v>
      </c>
      <c r="AF568">
        <f t="shared" si="525"/>
        <v>5353.15</v>
      </c>
      <c r="AG568">
        <f t="shared" si="526"/>
        <v>0</v>
      </c>
      <c r="AH568">
        <f t="shared" si="527"/>
        <v>10</v>
      </c>
      <c r="AI568">
        <f t="shared" si="528"/>
        <v>0</v>
      </c>
      <c r="AJ568">
        <f t="shared" si="529"/>
        <v>0</v>
      </c>
      <c r="AK568">
        <v>5375.66</v>
      </c>
      <c r="AL568">
        <v>22.51</v>
      </c>
      <c r="AM568">
        <v>0</v>
      </c>
      <c r="AN568">
        <v>0</v>
      </c>
      <c r="AO568">
        <v>5353.15</v>
      </c>
      <c r="AP568">
        <v>0</v>
      </c>
      <c r="AQ568">
        <v>10</v>
      </c>
      <c r="AR568">
        <v>0</v>
      </c>
      <c r="AS568">
        <v>0</v>
      </c>
      <c r="AT568">
        <v>70</v>
      </c>
      <c r="AU568">
        <v>10</v>
      </c>
      <c r="AV568">
        <v>1</v>
      </c>
      <c r="AW568">
        <v>1</v>
      </c>
      <c r="AZ568">
        <v>1</v>
      </c>
      <c r="BA568">
        <v>1</v>
      </c>
      <c r="BB568">
        <v>1</v>
      </c>
      <c r="BC568">
        <v>1</v>
      </c>
      <c r="BD568" t="s">
        <v>3</v>
      </c>
      <c r="BE568" t="s">
        <v>3</v>
      </c>
      <c r="BF568" t="s">
        <v>3</v>
      </c>
      <c r="BG568" t="s">
        <v>3</v>
      </c>
      <c r="BH568">
        <v>0</v>
      </c>
      <c r="BI568">
        <v>4</v>
      </c>
      <c r="BJ568" t="s">
        <v>611</v>
      </c>
      <c r="BM568">
        <v>0</v>
      </c>
      <c r="BN568">
        <v>0</v>
      </c>
      <c r="BO568" t="s">
        <v>3</v>
      </c>
      <c r="BP568">
        <v>0</v>
      </c>
      <c r="BQ568">
        <v>1</v>
      </c>
      <c r="BR568">
        <v>0</v>
      </c>
      <c r="BS568">
        <v>1</v>
      </c>
      <c r="BT568">
        <v>1</v>
      </c>
      <c r="BU568">
        <v>1</v>
      </c>
      <c r="BV568">
        <v>1</v>
      </c>
      <c r="BW568">
        <v>1</v>
      </c>
      <c r="BX568">
        <v>1</v>
      </c>
      <c r="BY568" t="s">
        <v>3</v>
      </c>
      <c r="BZ568">
        <v>70</v>
      </c>
      <c r="CA568">
        <v>10</v>
      </c>
      <c r="CB568" t="s">
        <v>3</v>
      </c>
      <c r="CE568">
        <v>0</v>
      </c>
      <c r="CF568">
        <v>0</v>
      </c>
      <c r="CG568">
        <v>0</v>
      </c>
      <c r="CM568">
        <v>0</v>
      </c>
      <c r="CN568" t="s">
        <v>3</v>
      </c>
      <c r="CO568">
        <v>0</v>
      </c>
      <c r="CP568">
        <f t="shared" si="530"/>
        <v>6676.57</v>
      </c>
      <c r="CQ568">
        <f t="shared" si="531"/>
        <v>22.51</v>
      </c>
      <c r="CR568">
        <f t="shared" si="532"/>
        <v>0</v>
      </c>
      <c r="CS568">
        <f t="shared" si="533"/>
        <v>0</v>
      </c>
      <c r="CT568">
        <f t="shared" si="534"/>
        <v>5353.15</v>
      </c>
      <c r="CU568">
        <f t="shared" si="535"/>
        <v>0</v>
      </c>
      <c r="CV568">
        <f t="shared" si="536"/>
        <v>10</v>
      </c>
      <c r="CW568">
        <f t="shared" si="537"/>
        <v>0</v>
      </c>
      <c r="CX568">
        <f t="shared" si="538"/>
        <v>0</v>
      </c>
      <c r="CY568">
        <f t="shared" si="539"/>
        <v>4654.0269999999991</v>
      </c>
      <c r="CZ568">
        <f t="shared" si="540"/>
        <v>664.86099999999988</v>
      </c>
      <c r="DC568" t="s">
        <v>3</v>
      </c>
      <c r="DD568" t="s">
        <v>3</v>
      </c>
      <c r="DE568" t="s">
        <v>3</v>
      </c>
      <c r="DF568" t="s">
        <v>3</v>
      </c>
      <c r="DG568" t="s">
        <v>3</v>
      </c>
      <c r="DH568" t="s">
        <v>3</v>
      </c>
      <c r="DI568" t="s">
        <v>3</v>
      </c>
      <c r="DJ568" t="s">
        <v>3</v>
      </c>
      <c r="DK568" t="s">
        <v>3</v>
      </c>
      <c r="DL568" t="s">
        <v>3</v>
      </c>
      <c r="DM568" t="s">
        <v>3</v>
      </c>
      <c r="DN568">
        <v>0</v>
      </c>
      <c r="DO568">
        <v>0</v>
      </c>
      <c r="DP568">
        <v>1</v>
      </c>
      <c r="DQ568">
        <v>1</v>
      </c>
      <c r="DU568">
        <v>1003</v>
      </c>
      <c r="DV568" t="s">
        <v>48</v>
      </c>
      <c r="DW568" t="s">
        <v>48</v>
      </c>
      <c r="DX568">
        <v>100</v>
      </c>
      <c r="DZ568" t="s">
        <v>3</v>
      </c>
      <c r="EA568" t="s">
        <v>3</v>
      </c>
      <c r="EB568" t="s">
        <v>3</v>
      </c>
      <c r="EC568" t="s">
        <v>3</v>
      </c>
      <c r="EE568">
        <v>1441815344</v>
      </c>
      <c r="EF568">
        <v>1</v>
      </c>
      <c r="EG568" t="s">
        <v>21</v>
      </c>
      <c r="EH568">
        <v>0</v>
      </c>
      <c r="EI568" t="s">
        <v>3</v>
      </c>
      <c r="EJ568">
        <v>4</v>
      </c>
      <c r="EK568">
        <v>0</v>
      </c>
      <c r="EL568" t="s">
        <v>22</v>
      </c>
      <c r="EM568" t="s">
        <v>23</v>
      </c>
      <c r="EO568" t="s">
        <v>3</v>
      </c>
      <c r="EQ568">
        <v>0</v>
      </c>
      <c r="ER568">
        <v>5375.66</v>
      </c>
      <c r="ES568">
        <v>22.51</v>
      </c>
      <c r="ET568">
        <v>0</v>
      </c>
      <c r="EU568">
        <v>0</v>
      </c>
      <c r="EV568">
        <v>5353.15</v>
      </c>
      <c r="EW568">
        <v>10</v>
      </c>
      <c r="EX568">
        <v>0</v>
      </c>
      <c r="EY568">
        <v>0</v>
      </c>
      <c r="FQ568">
        <v>0</v>
      </c>
      <c r="FR568">
        <f t="shared" si="541"/>
        <v>0</v>
      </c>
      <c r="FS568">
        <v>0</v>
      </c>
      <c r="FX568">
        <v>70</v>
      </c>
      <c r="FY568">
        <v>10</v>
      </c>
      <c r="GA568" t="s">
        <v>3</v>
      </c>
      <c r="GD568">
        <v>0</v>
      </c>
      <c r="GF568">
        <v>1561334736</v>
      </c>
      <c r="GG568">
        <v>2</v>
      </c>
      <c r="GH568">
        <v>1</v>
      </c>
      <c r="GI568">
        <v>-2</v>
      </c>
      <c r="GJ568">
        <v>0</v>
      </c>
      <c r="GK568">
        <f>ROUND(R568*(R12)/100,2)</f>
        <v>0</v>
      </c>
      <c r="GL568">
        <f t="shared" si="542"/>
        <v>0</v>
      </c>
      <c r="GM568">
        <f t="shared" si="543"/>
        <v>11995.46</v>
      </c>
      <c r="GN568">
        <f t="shared" si="544"/>
        <v>0</v>
      </c>
      <c r="GO568">
        <f t="shared" si="545"/>
        <v>0</v>
      </c>
      <c r="GP568">
        <f t="shared" si="546"/>
        <v>11995.46</v>
      </c>
      <c r="GR568">
        <v>0</v>
      </c>
      <c r="GS568">
        <v>3</v>
      </c>
      <c r="GT568">
        <v>0</v>
      </c>
      <c r="GU568" t="s">
        <v>3</v>
      </c>
      <c r="GV568">
        <f t="shared" si="547"/>
        <v>0</v>
      </c>
      <c r="GW568">
        <v>1</v>
      </c>
      <c r="GX568">
        <f t="shared" si="548"/>
        <v>0</v>
      </c>
      <c r="HA568">
        <v>0</v>
      </c>
      <c r="HB568">
        <v>0</v>
      </c>
      <c r="HC568">
        <f t="shared" si="549"/>
        <v>0</v>
      </c>
      <c r="HE568" t="s">
        <v>3</v>
      </c>
      <c r="HF568" t="s">
        <v>3</v>
      </c>
      <c r="HM568" t="s">
        <v>3</v>
      </c>
      <c r="HN568" t="s">
        <v>3</v>
      </c>
      <c r="HO568" t="s">
        <v>3</v>
      </c>
      <c r="HP568" t="s">
        <v>3</v>
      </c>
      <c r="HQ568" t="s">
        <v>3</v>
      </c>
      <c r="IK568">
        <v>0</v>
      </c>
    </row>
    <row r="569" spans="1:245" x14ac:dyDescent="0.2">
      <c r="A569">
        <v>17</v>
      </c>
      <c r="B569">
        <v>1</v>
      </c>
      <c r="D569">
        <f>ROW(EtalonRes!A793)</f>
        <v>793</v>
      </c>
      <c r="E569" t="s">
        <v>3</v>
      </c>
      <c r="F569" t="s">
        <v>612</v>
      </c>
      <c r="G569" t="s">
        <v>613</v>
      </c>
      <c r="H569" t="s">
        <v>48</v>
      </c>
      <c r="I569">
        <f>ROUND((209+159+3045+2797)*0.1/100,9)</f>
        <v>6.21</v>
      </c>
      <c r="J569">
        <v>0</v>
      </c>
      <c r="K569">
        <f>ROUND((209+159+3045+2797)*0.1/100,9)</f>
        <v>6.21</v>
      </c>
      <c r="O569">
        <f t="shared" si="510"/>
        <v>1097.06</v>
      </c>
      <c r="P569">
        <f t="shared" si="511"/>
        <v>0</v>
      </c>
      <c r="Q569">
        <f t="shared" si="512"/>
        <v>0</v>
      </c>
      <c r="R569">
        <f t="shared" si="513"/>
        <v>0</v>
      </c>
      <c r="S569">
        <f t="shared" si="514"/>
        <v>1097.06</v>
      </c>
      <c r="T569">
        <f t="shared" si="515"/>
        <v>0</v>
      </c>
      <c r="U569">
        <f t="shared" si="516"/>
        <v>2.0493000000000001</v>
      </c>
      <c r="V569">
        <f t="shared" si="517"/>
        <v>0</v>
      </c>
      <c r="W569">
        <f t="shared" si="518"/>
        <v>0</v>
      </c>
      <c r="X569">
        <f t="shared" si="519"/>
        <v>767.94</v>
      </c>
      <c r="Y569">
        <f t="shared" si="520"/>
        <v>109.71</v>
      </c>
      <c r="AA569">
        <v>-1</v>
      </c>
      <c r="AB569">
        <f t="shared" si="521"/>
        <v>176.66</v>
      </c>
      <c r="AC569">
        <f t="shared" si="522"/>
        <v>0</v>
      </c>
      <c r="AD569">
        <f t="shared" si="523"/>
        <v>0</v>
      </c>
      <c r="AE569">
        <f t="shared" si="524"/>
        <v>0</v>
      </c>
      <c r="AF569">
        <f t="shared" si="525"/>
        <v>176.66</v>
      </c>
      <c r="AG569">
        <f t="shared" si="526"/>
        <v>0</v>
      </c>
      <c r="AH569">
        <f t="shared" si="527"/>
        <v>0.33</v>
      </c>
      <c r="AI569">
        <f t="shared" si="528"/>
        <v>0</v>
      </c>
      <c r="AJ569">
        <f t="shared" si="529"/>
        <v>0</v>
      </c>
      <c r="AK569">
        <v>176.66</v>
      </c>
      <c r="AL569">
        <v>0</v>
      </c>
      <c r="AM569">
        <v>0</v>
      </c>
      <c r="AN569">
        <v>0</v>
      </c>
      <c r="AO569">
        <v>176.66</v>
      </c>
      <c r="AP569">
        <v>0</v>
      </c>
      <c r="AQ569">
        <v>0.33</v>
      </c>
      <c r="AR569">
        <v>0</v>
      </c>
      <c r="AS569">
        <v>0</v>
      </c>
      <c r="AT569">
        <v>70</v>
      </c>
      <c r="AU569">
        <v>10</v>
      </c>
      <c r="AV569">
        <v>1</v>
      </c>
      <c r="AW569">
        <v>1</v>
      </c>
      <c r="AZ569">
        <v>1</v>
      </c>
      <c r="BA569">
        <v>1</v>
      </c>
      <c r="BB569">
        <v>1</v>
      </c>
      <c r="BC569">
        <v>1</v>
      </c>
      <c r="BD569" t="s">
        <v>3</v>
      </c>
      <c r="BE569" t="s">
        <v>3</v>
      </c>
      <c r="BF569" t="s">
        <v>3</v>
      </c>
      <c r="BG569" t="s">
        <v>3</v>
      </c>
      <c r="BH569">
        <v>0</v>
      </c>
      <c r="BI569">
        <v>4</v>
      </c>
      <c r="BJ569" t="s">
        <v>614</v>
      </c>
      <c r="BM569">
        <v>0</v>
      </c>
      <c r="BN569">
        <v>0</v>
      </c>
      <c r="BO569" t="s">
        <v>3</v>
      </c>
      <c r="BP569">
        <v>0</v>
      </c>
      <c r="BQ569">
        <v>1</v>
      </c>
      <c r="BR569">
        <v>0</v>
      </c>
      <c r="BS569">
        <v>1</v>
      </c>
      <c r="BT569">
        <v>1</v>
      </c>
      <c r="BU569">
        <v>1</v>
      </c>
      <c r="BV569">
        <v>1</v>
      </c>
      <c r="BW569">
        <v>1</v>
      </c>
      <c r="BX569">
        <v>1</v>
      </c>
      <c r="BY569" t="s">
        <v>3</v>
      </c>
      <c r="BZ569">
        <v>70</v>
      </c>
      <c r="CA569">
        <v>10</v>
      </c>
      <c r="CB569" t="s">
        <v>3</v>
      </c>
      <c r="CE569">
        <v>0</v>
      </c>
      <c r="CF569">
        <v>0</v>
      </c>
      <c r="CG569">
        <v>0</v>
      </c>
      <c r="CM569">
        <v>0</v>
      </c>
      <c r="CN569" t="s">
        <v>3</v>
      </c>
      <c r="CO569">
        <v>0</v>
      </c>
      <c r="CP569">
        <f t="shared" si="530"/>
        <v>1097.06</v>
      </c>
      <c r="CQ569">
        <f t="shared" si="531"/>
        <v>0</v>
      </c>
      <c r="CR569">
        <f t="shared" si="532"/>
        <v>0</v>
      </c>
      <c r="CS569">
        <f t="shared" si="533"/>
        <v>0</v>
      </c>
      <c r="CT569">
        <f t="shared" si="534"/>
        <v>176.66</v>
      </c>
      <c r="CU569">
        <f t="shared" si="535"/>
        <v>0</v>
      </c>
      <c r="CV569">
        <f t="shared" si="536"/>
        <v>0.33</v>
      </c>
      <c r="CW569">
        <f t="shared" si="537"/>
        <v>0</v>
      </c>
      <c r="CX569">
        <f t="shared" si="538"/>
        <v>0</v>
      </c>
      <c r="CY569">
        <f t="shared" si="539"/>
        <v>767.94200000000001</v>
      </c>
      <c r="CZ569">
        <f t="shared" si="540"/>
        <v>109.70599999999999</v>
      </c>
      <c r="DC569" t="s">
        <v>3</v>
      </c>
      <c r="DD569" t="s">
        <v>3</v>
      </c>
      <c r="DE569" t="s">
        <v>3</v>
      </c>
      <c r="DF569" t="s">
        <v>3</v>
      </c>
      <c r="DG569" t="s">
        <v>3</v>
      </c>
      <c r="DH569" t="s">
        <v>3</v>
      </c>
      <c r="DI569" t="s">
        <v>3</v>
      </c>
      <c r="DJ569" t="s">
        <v>3</v>
      </c>
      <c r="DK569" t="s">
        <v>3</v>
      </c>
      <c r="DL569" t="s">
        <v>3</v>
      </c>
      <c r="DM569" t="s">
        <v>3</v>
      </c>
      <c r="DN569">
        <v>0</v>
      </c>
      <c r="DO569">
        <v>0</v>
      </c>
      <c r="DP569">
        <v>1</v>
      </c>
      <c r="DQ569">
        <v>1</v>
      </c>
      <c r="DU569">
        <v>1003</v>
      </c>
      <c r="DV569" t="s">
        <v>48</v>
      </c>
      <c r="DW569" t="s">
        <v>48</v>
      </c>
      <c r="DX569">
        <v>100</v>
      </c>
      <c r="DZ569" t="s">
        <v>3</v>
      </c>
      <c r="EA569" t="s">
        <v>3</v>
      </c>
      <c r="EB569" t="s">
        <v>3</v>
      </c>
      <c r="EC569" t="s">
        <v>3</v>
      </c>
      <c r="EE569">
        <v>1441815344</v>
      </c>
      <c r="EF569">
        <v>1</v>
      </c>
      <c r="EG569" t="s">
        <v>21</v>
      </c>
      <c r="EH569">
        <v>0</v>
      </c>
      <c r="EI569" t="s">
        <v>3</v>
      </c>
      <c r="EJ569">
        <v>4</v>
      </c>
      <c r="EK569">
        <v>0</v>
      </c>
      <c r="EL569" t="s">
        <v>22</v>
      </c>
      <c r="EM569" t="s">
        <v>23</v>
      </c>
      <c r="EO569" t="s">
        <v>3</v>
      </c>
      <c r="EQ569">
        <v>1024</v>
      </c>
      <c r="ER569">
        <v>176.66</v>
      </c>
      <c r="ES569">
        <v>0</v>
      </c>
      <c r="ET569">
        <v>0</v>
      </c>
      <c r="EU569">
        <v>0</v>
      </c>
      <c r="EV569">
        <v>176.66</v>
      </c>
      <c r="EW569">
        <v>0.33</v>
      </c>
      <c r="EX569">
        <v>0</v>
      </c>
      <c r="EY569">
        <v>0</v>
      </c>
      <c r="FQ569">
        <v>0</v>
      </c>
      <c r="FR569">
        <f t="shared" si="541"/>
        <v>0</v>
      </c>
      <c r="FS569">
        <v>0</v>
      </c>
      <c r="FX569">
        <v>70</v>
      </c>
      <c r="FY569">
        <v>10</v>
      </c>
      <c r="GA569" t="s">
        <v>3</v>
      </c>
      <c r="GD569">
        <v>0</v>
      </c>
      <c r="GF569">
        <v>1903744976</v>
      </c>
      <c r="GG569">
        <v>2</v>
      </c>
      <c r="GH569">
        <v>1</v>
      </c>
      <c r="GI569">
        <v>-2</v>
      </c>
      <c r="GJ569">
        <v>0</v>
      </c>
      <c r="GK569">
        <f>ROUND(R569*(R12)/100,2)</f>
        <v>0</v>
      </c>
      <c r="GL569">
        <f t="shared" si="542"/>
        <v>0</v>
      </c>
      <c r="GM569">
        <f t="shared" si="543"/>
        <v>1974.71</v>
      </c>
      <c r="GN569">
        <f t="shared" si="544"/>
        <v>0</v>
      </c>
      <c r="GO569">
        <f t="shared" si="545"/>
        <v>0</v>
      </c>
      <c r="GP569">
        <f t="shared" si="546"/>
        <v>1974.71</v>
      </c>
      <c r="GR569">
        <v>0</v>
      </c>
      <c r="GS569">
        <v>3</v>
      </c>
      <c r="GT569">
        <v>0</v>
      </c>
      <c r="GU569" t="s">
        <v>3</v>
      </c>
      <c r="GV569">
        <f t="shared" si="547"/>
        <v>0</v>
      </c>
      <c r="GW569">
        <v>1</v>
      </c>
      <c r="GX569">
        <f t="shared" si="548"/>
        <v>0</v>
      </c>
      <c r="HA569">
        <v>0</v>
      </c>
      <c r="HB569">
        <v>0</v>
      </c>
      <c r="HC569">
        <f t="shared" si="549"/>
        <v>0</v>
      </c>
      <c r="HE569" t="s">
        <v>3</v>
      </c>
      <c r="HF569" t="s">
        <v>3</v>
      </c>
      <c r="HM569" t="s">
        <v>3</v>
      </c>
      <c r="HN569" t="s">
        <v>3</v>
      </c>
      <c r="HO569" t="s">
        <v>3</v>
      </c>
      <c r="HP569" t="s">
        <v>3</v>
      </c>
      <c r="HQ569" t="s">
        <v>3</v>
      </c>
      <c r="IK569">
        <v>0</v>
      </c>
    </row>
    <row r="570" spans="1:245" x14ac:dyDescent="0.2">
      <c r="A570">
        <v>17</v>
      </c>
      <c r="B570">
        <v>1</v>
      </c>
      <c r="C570">
        <f>ROW(SmtRes!A509)</f>
        <v>509</v>
      </c>
      <c r="D570">
        <f>ROW(EtalonRes!A795)</f>
        <v>795</v>
      </c>
      <c r="E570" t="s">
        <v>615</v>
      </c>
      <c r="F570" t="s">
        <v>616</v>
      </c>
      <c r="G570" t="s">
        <v>617</v>
      </c>
      <c r="H570" t="s">
        <v>48</v>
      </c>
      <c r="I570">
        <f>ROUND(1274*0.2*0.1/100,9)</f>
        <v>0.25480000000000003</v>
      </c>
      <c r="J570">
        <v>0</v>
      </c>
      <c r="K570">
        <f>ROUND(1274*0.2*0.1/100,9)</f>
        <v>0.25480000000000003</v>
      </c>
      <c r="O570">
        <f t="shared" si="510"/>
        <v>979.62</v>
      </c>
      <c r="P570">
        <f t="shared" si="511"/>
        <v>5.74</v>
      </c>
      <c r="Q570">
        <f t="shared" si="512"/>
        <v>0</v>
      </c>
      <c r="R570">
        <f t="shared" si="513"/>
        <v>0</v>
      </c>
      <c r="S570">
        <f t="shared" si="514"/>
        <v>973.88</v>
      </c>
      <c r="T570">
        <f t="shared" si="515"/>
        <v>0</v>
      </c>
      <c r="U570">
        <f t="shared" si="516"/>
        <v>1.819272</v>
      </c>
      <c r="V570">
        <f t="shared" si="517"/>
        <v>0</v>
      </c>
      <c r="W570">
        <f t="shared" si="518"/>
        <v>0</v>
      </c>
      <c r="X570">
        <f t="shared" si="519"/>
        <v>681.72</v>
      </c>
      <c r="Y570">
        <f t="shared" si="520"/>
        <v>97.39</v>
      </c>
      <c r="AA570">
        <v>1473070128</v>
      </c>
      <c r="AB570">
        <f t="shared" si="521"/>
        <v>3844.66</v>
      </c>
      <c r="AC570">
        <f t="shared" si="522"/>
        <v>22.51</v>
      </c>
      <c r="AD570">
        <f t="shared" si="523"/>
        <v>0</v>
      </c>
      <c r="AE570">
        <f t="shared" si="524"/>
        <v>0</v>
      </c>
      <c r="AF570">
        <f t="shared" si="525"/>
        <v>3822.15</v>
      </c>
      <c r="AG570">
        <f t="shared" si="526"/>
        <v>0</v>
      </c>
      <c r="AH570">
        <f t="shared" si="527"/>
        <v>7.14</v>
      </c>
      <c r="AI570">
        <f t="shared" si="528"/>
        <v>0</v>
      </c>
      <c r="AJ570">
        <f t="shared" si="529"/>
        <v>0</v>
      </c>
      <c r="AK570">
        <v>3844.66</v>
      </c>
      <c r="AL570">
        <v>22.51</v>
      </c>
      <c r="AM570">
        <v>0</v>
      </c>
      <c r="AN570">
        <v>0</v>
      </c>
      <c r="AO570">
        <v>3822.15</v>
      </c>
      <c r="AP570">
        <v>0</v>
      </c>
      <c r="AQ570">
        <v>7.14</v>
      </c>
      <c r="AR570">
        <v>0</v>
      </c>
      <c r="AS570">
        <v>0</v>
      </c>
      <c r="AT570">
        <v>70</v>
      </c>
      <c r="AU570">
        <v>10</v>
      </c>
      <c r="AV570">
        <v>1</v>
      </c>
      <c r="AW570">
        <v>1</v>
      </c>
      <c r="AZ570">
        <v>1</v>
      </c>
      <c r="BA570">
        <v>1</v>
      </c>
      <c r="BB570">
        <v>1</v>
      </c>
      <c r="BC570">
        <v>1</v>
      </c>
      <c r="BD570" t="s">
        <v>3</v>
      </c>
      <c r="BE570" t="s">
        <v>3</v>
      </c>
      <c r="BF570" t="s">
        <v>3</v>
      </c>
      <c r="BG570" t="s">
        <v>3</v>
      </c>
      <c r="BH570">
        <v>0</v>
      </c>
      <c r="BI570">
        <v>4</v>
      </c>
      <c r="BJ570" t="s">
        <v>618</v>
      </c>
      <c r="BM570">
        <v>0</v>
      </c>
      <c r="BN570">
        <v>0</v>
      </c>
      <c r="BO570" t="s">
        <v>3</v>
      </c>
      <c r="BP570">
        <v>0</v>
      </c>
      <c r="BQ570">
        <v>1</v>
      </c>
      <c r="BR570">
        <v>0</v>
      </c>
      <c r="BS570">
        <v>1</v>
      </c>
      <c r="BT570">
        <v>1</v>
      </c>
      <c r="BU570">
        <v>1</v>
      </c>
      <c r="BV570">
        <v>1</v>
      </c>
      <c r="BW570">
        <v>1</v>
      </c>
      <c r="BX570">
        <v>1</v>
      </c>
      <c r="BY570" t="s">
        <v>3</v>
      </c>
      <c r="BZ570">
        <v>70</v>
      </c>
      <c r="CA570">
        <v>10</v>
      </c>
      <c r="CB570" t="s">
        <v>3</v>
      </c>
      <c r="CE570">
        <v>0</v>
      </c>
      <c r="CF570">
        <v>0</v>
      </c>
      <c r="CG570">
        <v>0</v>
      </c>
      <c r="CM570">
        <v>0</v>
      </c>
      <c r="CN570" t="s">
        <v>3</v>
      </c>
      <c r="CO570">
        <v>0</v>
      </c>
      <c r="CP570">
        <f t="shared" si="530"/>
        <v>979.62</v>
      </c>
      <c r="CQ570">
        <f t="shared" si="531"/>
        <v>22.51</v>
      </c>
      <c r="CR570">
        <f t="shared" si="532"/>
        <v>0</v>
      </c>
      <c r="CS570">
        <f t="shared" si="533"/>
        <v>0</v>
      </c>
      <c r="CT570">
        <f t="shared" si="534"/>
        <v>3822.15</v>
      </c>
      <c r="CU570">
        <f t="shared" si="535"/>
        <v>0</v>
      </c>
      <c r="CV570">
        <f t="shared" si="536"/>
        <v>7.14</v>
      </c>
      <c r="CW570">
        <f t="shared" si="537"/>
        <v>0</v>
      </c>
      <c r="CX570">
        <f t="shared" si="538"/>
        <v>0</v>
      </c>
      <c r="CY570">
        <f t="shared" si="539"/>
        <v>681.71600000000001</v>
      </c>
      <c r="CZ570">
        <f t="shared" si="540"/>
        <v>97.387999999999991</v>
      </c>
      <c r="DC570" t="s">
        <v>3</v>
      </c>
      <c r="DD570" t="s">
        <v>3</v>
      </c>
      <c r="DE570" t="s">
        <v>3</v>
      </c>
      <c r="DF570" t="s">
        <v>3</v>
      </c>
      <c r="DG570" t="s">
        <v>3</v>
      </c>
      <c r="DH570" t="s">
        <v>3</v>
      </c>
      <c r="DI570" t="s">
        <v>3</v>
      </c>
      <c r="DJ570" t="s">
        <v>3</v>
      </c>
      <c r="DK570" t="s">
        <v>3</v>
      </c>
      <c r="DL570" t="s">
        <v>3</v>
      </c>
      <c r="DM570" t="s">
        <v>3</v>
      </c>
      <c r="DN570">
        <v>0</v>
      </c>
      <c r="DO570">
        <v>0</v>
      </c>
      <c r="DP570">
        <v>1</v>
      </c>
      <c r="DQ570">
        <v>1</v>
      </c>
      <c r="DU570">
        <v>1003</v>
      </c>
      <c r="DV570" t="s">
        <v>48</v>
      </c>
      <c r="DW570" t="s">
        <v>48</v>
      </c>
      <c r="DX570">
        <v>100</v>
      </c>
      <c r="DZ570" t="s">
        <v>3</v>
      </c>
      <c r="EA570" t="s">
        <v>3</v>
      </c>
      <c r="EB570" t="s">
        <v>3</v>
      </c>
      <c r="EC570" t="s">
        <v>3</v>
      </c>
      <c r="EE570">
        <v>1441815344</v>
      </c>
      <c r="EF570">
        <v>1</v>
      </c>
      <c r="EG570" t="s">
        <v>21</v>
      </c>
      <c r="EH570">
        <v>0</v>
      </c>
      <c r="EI570" t="s">
        <v>3</v>
      </c>
      <c r="EJ570">
        <v>4</v>
      </c>
      <c r="EK570">
        <v>0</v>
      </c>
      <c r="EL570" t="s">
        <v>22</v>
      </c>
      <c r="EM570" t="s">
        <v>23</v>
      </c>
      <c r="EO570" t="s">
        <v>3</v>
      </c>
      <c r="EQ570">
        <v>0</v>
      </c>
      <c r="ER570">
        <v>3844.66</v>
      </c>
      <c r="ES570">
        <v>22.51</v>
      </c>
      <c r="ET570">
        <v>0</v>
      </c>
      <c r="EU570">
        <v>0</v>
      </c>
      <c r="EV570">
        <v>3822.15</v>
      </c>
      <c r="EW570">
        <v>7.14</v>
      </c>
      <c r="EX570">
        <v>0</v>
      </c>
      <c r="EY570">
        <v>0</v>
      </c>
      <c r="FQ570">
        <v>0</v>
      </c>
      <c r="FR570">
        <f t="shared" si="541"/>
        <v>0</v>
      </c>
      <c r="FS570">
        <v>0</v>
      </c>
      <c r="FX570">
        <v>70</v>
      </c>
      <c r="FY570">
        <v>10</v>
      </c>
      <c r="GA570" t="s">
        <v>3</v>
      </c>
      <c r="GD570">
        <v>0</v>
      </c>
      <c r="GF570">
        <v>795463706</v>
      </c>
      <c r="GG570">
        <v>2</v>
      </c>
      <c r="GH570">
        <v>1</v>
      </c>
      <c r="GI570">
        <v>-2</v>
      </c>
      <c r="GJ570">
        <v>0</v>
      </c>
      <c r="GK570">
        <f>ROUND(R570*(R12)/100,2)</f>
        <v>0</v>
      </c>
      <c r="GL570">
        <f t="shared" si="542"/>
        <v>0</v>
      </c>
      <c r="GM570">
        <f t="shared" si="543"/>
        <v>1758.73</v>
      </c>
      <c r="GN570">
        <f t="shared" si="544"/>
        <v>0</v>
      </c>
      <c r="GO570">
        <f t="shared" si="545"/>
        <v>0</v>
      </c>
      <c r="GP570">
        <f t="shared" si="546"/>
        <v>1758.73</v>
      </c>
      <c r="GR570">
        <v>0</v>
      </c>
      <c r="GS570">
        <v>3</v>
      </c>
      <c r="GT570">
        <v>0</v>
      </c>
      <c r="GU570" t="s">
        <v>3</v>
      </c>
      <c r="GV570">
        <f t="shared" si="547"/>
        <v>0</v>
      </c>
      <c r="GW570">
        <v>1</v>
      </c>
      <c r="GX570">
        <f t="shared" si="548"/>
        <v>0</v>
      </c>
      <c r="HA570">
        <v>0</v>
      </c>
      <c r="HB570">
        <v>0</v>
      </c>
      <c r="HC570">
        <f t="shared" si="549"/>
        <v>0</v>
      </c>
      <c r="HE570" t="s">
        <v>3</v>
      </c>
      <c r="HF570" t="s">
        <v>3</v>
      </c>
      <c r="HM570" t="s">
        <v>3</v>
      </c>
      <c r="HN570" t="s">
        <v>3</v>
      </c>
      <c r="HO570" t="s">
        <v>3</v>
      </c>
      <c r="HP570" t="s">
        <v>3</v>
      </c>
      <c r="HQ570" t="s">
        <v>3</v>
      </c>
      <c r="IK570">
        <v>0</v>
      </c>
    </row>
    <row r="571" spans="1:245" x14ac:dyDescent="0.2">
      <c r="A571">
        <v>17</v>
      </c>
      <c r="B571">
        <v>1</v>
      </c>
      <c r="C571">
        <f>ROW(SmtRes!A510)</f>
        <v>510</v>
      </c>
      <c r="D571">
        <f>ROW(EtalonRes!A796)</f>
        <v>796</v>
      </c>
      <c r="E571" t="s">
        <v>3</v>
      </c>
      <c r="F571" t="s">
        <v>619</v>
      </c>
      <c r="G571" t="s">
        <v>620</v>
      </c>
      <c r="H571" t="s">
        <v>48</v>
      </c>
      <c r="I571">
        <f>ROUND(1274*0.1/100,9)</f>
        <v>1.274</v>
      </c>
      <c r="J571">
        <v>0</v>
      </c>
      <c r="K571">
        <f>ROUND(1274*0.1/100,9)</f>
        <v>1.274</v>
      </c>
      <c r="O571">
        <f t="shared" si="510"/>
        <v>163.68</v>
      </c>
      <c r="P571">
        <f t="shared" si="511"/>
        <v>0</v>
      </c>
      <c r="Q571">
        <f t="shared" si="512"/>
        <v>0</v>
      </c>
      <c r="R571">
        <f t="shared" si="513"/>
        <v>0</v>
      </c>
      <c r="S571">
        <f t="shared" si="514"/>
        <v>163.68</v>
      </c>
      <c r="T571">
        <f t="shared" si="515"/>
        <v>0</v>
      </c>
      <c r="U571">
        <f t="shared" si="516"/>
        <v>0.30575999999999998</v>
      </c>
      <c r="V571">
        <f t="shared" si="517"/>
        <v>0</v>
      </c>
      <c r="W571">
        <f t="shared" si="518"/>
        <v>0</v>
      </c>
      <c r="X571">
        <f t="shared" si="519"/>
        <v>114.58</v>
      </c>
      <c r="Y571">
        <f t="shared" si="520"/>
        <v>16.37</v>
      </c>
      <c r="AA571">
        <v>-1</v>
      </c>
      <c r="AB571">
        <f t="shared" si="521"/>
        <v>128.47999999999999</v>
      </c>
      <c r="AC571">
        <f t="shared" si="522"/>
        <v>0</v>
      </c>
      <c r="AD571">
        <f t="shared" si="523"/>
        <v>0</v>
      </c>
      <c r="AE571">
        <f t="shared" si="524"/>
        <v>0</v>
      </c>
      <c r="AF571">
        <f t="shared" si="525"/>
        <v>128.47999999999999</v>
      </c>
      <c r="AG571">
        <f t="shared" si="526"/>
        <v>0</v>
      </c>
      <c r="AH571">
        <f t="shared" si="527"/>
        <v>0.24</v>
      </c>
      <c r="AI571">
        <f t="shared" si="528"/>
        <v>0</v>
      </c>
      <c r="AJ571">
        <f t="shared" si="529"/>
        <v>0</v>
      </c>
      <c r="AK571">
        <v>128.47999999999999</v>
      </c>
      <c r="AL571">
        <v>0</v>
      </c>
      <c r="AM571">
        <v>0</v>
      </c>
      <c r="AN571">
        <v>0</v>
      </c>
      <c r="AO571">
        <v>128.47999999999999</v>
      </c>
      <c r="AP571">
        <v>0</v>
      </c>
      <c r="AQ571">
        <v>0.24</v>
      </c>
      <c r="AR571">
        <v>0</v>
      </c>
      <c r="AS571">
        <v>0</v>
      </c>
      <c r="AT571">
        <v>70</v>
      </c>
      <c r="AU571">
        <v>10</v>
      </c>
      <c r="AV571">
        <v>1</v>
      </c>
      <c r="AW571">
        <v>1</v>
      </c>
      <c r="AZ571">
        <v>1</v>
      </c>
      <c r="BA571">
        <v>1</v>
      </c>
      <c r="BB571">
        <v>1</v>
      </c>
      <c r="BC571">
        <v>1</v>
      </c>
      <c r="BD571" t="s">
        <v>3</v>
      </c>
      <c r="BE571" t="s">
        <v>3</v>
      </c>
      <c r="BF571" t="s">
        <v>3</v>
      </c>
      <c r="BG571" t="s">
        <v>3</v>
      </c>
      <c r="BH571">
        <v>0</v>
      </c>
      <c r="BI571">
        <v>4</v>
      </c>
      <c r="BJ571" t="s">
        <v>621</v>
      </c>
      <c r="BM571">
        <v>0</v>
      </c>
      <c r="BN571">
        <v>0</v>
      </c>
      <c r="BO571" t="s">
        <v>3</v>
      </c>
      <c r="BP571">
        <v>0</v>
      </c>
      <c r="BQ571">
        <v>1</v>
      </c>
      <c r="BR571">
        <v>0</v>
      </c>
      <c r="BS571">
        <v>1</v>
      </c>
      <c r="BT571">
        <v>1</v>
      </c>
      <c r="BU571">
        <v>1</v>
      </c>
      <c r="BV571">
        <v>1</v>
      </c>
      <c r="BW571">
        <v>1</v>
      </c>
      <c r="BX571">
        <v>1</v>
      </c>
      <c r="BY571" t="s">
        <v>3</v>
      </c>
      <c r="BZ571">
        <v>70</v>
      </c>
      <c r="CA571">
        <v>10</v>
      </c>
      <c r="CB571" t="s">
        <v>3</v>
      </c>
      <c r="CE571">
        <v>0</v>
      </c>
      <c r="CF571">
        <v>0</v>
      </c>
      <c r="CG571">
        <v>0</v>
      </c>
      <c r="CM571">
        <v>0</v>
      </c>
      <c r="CN571" t="s">
        <v>3</v>
      </c>
      <c r="CO571">
        <v>0</v>
      </c>
      <c r="CP571">
        <f t="shared" si="530"/>
        <v>163.68</v>
      </c>
      <c r="CQ571">
        <f t="shared" si="531"/>
        <v>0</v>
      </c>
      <c r="CR571">
        <f t="shared" si="532"/>
        <v>0</v>
      </c>
      <c r="CS571">
        <f t="shared" si="533"/>
        <v>0</v>
      </c>
      <c r="CT571">
        <f t="shared" si="534"/>
        <v>128.47999999999999</v>
      </c>
      <c r="CU571">
        <f t="shared" si="535"/>
        <v>0</v>
      </c>
      <c r="CV571">
        <f t="shared" si="536"/>
        <v>0.24</v>
      </c>
      <c r="CW571">
        <f t="shared" si="537"/>
        <v>0</v>
      </c>
      <c r="CX571">
        <f t="shared" si="538"/>
        <v>0</v>
      </c>
      <c r="CY571">
        <f t="shared" si="539"/>
        <v>114.57600000000001</v>
      </c>
      <c r="CZ571">
        <f t="shared" si="540"/>
        <v>16.368000000000002</v>
      </c>
      <c r="DC571" t="s">
        <v>3</v>
      </c>
      <c r="DD571" t="s">
        <v>3</v>
      </c>
      <c r="DE571" t="s">
        <v>3</v>
      </c>
      <c r="DF571" t="s">
        <v>3</v>
      </c>
      <c r="DG571" t="s">
        <v>3</v>
      </c>
      <c r="DH571" t="s">
        <v>3</v>
      </c>
      <c r="DI571" t="s">
        <v>3</v>
      </c>
      <c r="DJ571" t="s">
        <v>3</v>
      </c>
      <c r="DK571" t="s">
        <v>3</v>
      </c>
      <c r="DL571" t="s">
        <v>3</v>
      </c>
      <c r="DM571" t="s">
        <v>3</v>
      </c>
      <c r="DN571">
        <v>0</v>
      </c>
      <c r="DO571">
        <v>0</v>
      </c>
      <c r="DP571">
        <v>1</v>
      </c>
      <c r="DQ571">
        <v>1</v>
      </c>
      <c r="DU571">
        <v>1003</v>
      </c>
      <c r="DV571" t="s">
        <v>48</v>
      </c>
      <c r="DW571" t="s">
        <v>48</v>
      </c>
      <c r="DX571">
        <v>100</v>
      </c>
      <c r="DZ571" t="s">
        <v>3</v>
      </c>
      <c r="EA571" t="s">
        <v>3</v>
      </c>
      <c r="EB571" t="s">
        <v>3</v>
      </c>
      <c r="EC571" t="s">
        <v>3</v>
      </c>
      <c r="EE571">
        <v>1441815344</v>
      </c>
      <c r="EF571">
        <v>1</v>
      </c>
      <c r="EG571" t="s">
        <v>21</v>
      </c>
      <c r="EH571">
        <v>0</v>
      </c>
      <c r="EI571" t="s">
        <v>3</v>
      </c>
      <c r="EJ571">
        <v>4</v>
      </c>
      <c r="EK571">
        <v>0</v>
      </c>
      <c r="EL571" t="s">
        <v>22</v>
      </c>
      <c r="EM571" t="s">
        <v>23</v>
      </c>
      <c r="EO571" t="s">
        <v>3</v>
      </c>
      <c r="EQ571">
        <v>1024</v>
      </c>
      <c r="ER571">
        <v>128.47999999999999</v>
      </c>
      <c r="ES571">
        <v>0</v>
      </c>
      <c r="ET571">
        <v>0</v>
      </c>
      <c r="EU571">
        <v>0</v>
      </c>
      <c r="EV571">
        <v>128.47999999999999</v>
      </c>
      <c r="EW571">
        <v>0.24</v>
      </c>
      <c r="EX571">
        <v>0</v>
      </c>
      <c r="EY571">
        <v>0</v>
      </c>
      <c r="FQ571">
        <v>0</v>
      </c>
      <c r="FR571">
        <f t="shared" si="541"/>
        <v>0</v>
      </c>
      <c r="FS571">
        <v>0</v>
      </c>
      <c r="FX571">
        <v>70</v>
      </c>
      <c r="FY571">
        <v>10</v>
      </c>
      <c r="GA571" t="s">
        <v>3</v>
      </c>
      <c r="GD571">
        <v>0</v>
      </c>
      <c r="GF571">
        <v>-711825031</v>
      </c>
      <c r="GG571">
        <v>2</v>
      </c>
      <c r="GH571">
        <v>1</v>
      </c>
      <c r="GI571">
        <v>-2</v>
      </c>
      <c r="GJ571">
        <v>0</v>
      </c>
      <c r="GK571">
        <f>ROUND(R571*(R12)/100,2)</f>
        <v>0</v>
      </c>
      <c r="GL571">
        <f t="shared" si="542"/>
        <v>0</v>
      </c>
      <c r="GM571">
        <f t="shared" si="543"/>
        <v>294.63</v>
      </c>
      <c r="GN571">
        <f t="shared" si="544"/>
        <v>0</v>
      </c>
      <c r="GO571">
        <f t="shared" si="545"/>
        <v>0</v>
      </c>
      <c r="GP571">
        <f t="shared" si="546"/>
        <v>294.63</v>
      </c>
      <c r="GR571">
        <v>0</v>
      </c>
      <c r="GS571">
        <v>3</v>
      </c>
      <c r="GT571">
        <v>0</v>
      </c>
      <c r="GU571" t="s">
        <v>3</v>
      </c>
      <c r="GV571">
        <f t="shared" si="547"/>
        <v>0</v>
      </c>
      <c r="GW571">
        <v>1</v>
      </c>
      <c r="GX571">
        <f t="shared" si="548"/>
        <v>0</v>
      </c>
      <c r="HA571">
        <v>0</v>
      </c>
      <c r="HB571">
        <v>0</v>
      </c>
      <c r="HC571">
        <f t="shared" si="549"/>
        <v>0</v>
      </c>
      <c r="HE571" t="s">
        <v>3</v>
      </c>
      <c r="HF571" t="s">
        <v>3</v>
      </c>
      <c r="HM571" t="s">
        <v>3</v>
      </c>
      <c r="HN571" t="s">
        <v>3</v>
      </c>
      <c r="HO571" t="s">
        <v>3</v>
      </c>
      <c r="HP571" t="s">
        <v>3</v>
      </c>
      <c r="HQ571" t="s">
        <v>3</v>
      </c>
      <c r="IK571">
        <v>0</v>
      </c>
    </row>
    <row r="572" spans="1:245" x14ac:dyDescent="0.2">
      <c r="A572">
        <v>17</v>
      </c>
      <c r="B572">
        <v>1</v>
      </c>
      <c r="D572">
        <f>ROW(EtalonRes!A798)</f>
        <v>798</v>
      </c>
      <c r="E572" t="s">
        <v>622</v>
      </c>
      <c r="F572" t="s">
        <v>578</v>
      </c>
      <c r="G572" t="s">
        <v>623</v>
      </c>
      <c r="H572" t="s">
        <v>48</v>
      </c>
      <c r="I572">
        <f>ROUND(20*0.2*0.1/100,9)</f>
        <v>4.0000000000000001E-3</v>
      </c>
      <c r="J572">
        <v>0</v>
      </c>
      <c r="K572">
        <f>ROUND(20*0.2*0.1/100,9)</f>
        <v>4.0000000000000001E-3</v>
      </c>
      <c r="O572">
        <f t="shared" si="510"/>
        <v>31.3</v>
      </c>
      <c r="P572">
        <f t="shared" si="511"/>
        <v>0.08</v>
      </c>
      <c r="Q572">
        <f t="shared" si="512"/>
        <v>0</v>
      </c>
      <c r="R572">
        <f t="shared" si="513"/>
        <v>0</v>
      </c>
      <c r="S572">
        <f t="shared" si="514"/>
        <v>31.22</v>
      </c>
      <c r="T572">
        <f t="shared" si="515"/>
        <v>0</v>
      </c>
      <c r="U572">
        <f t="shared" si="516"/>
        <v>5.8320000000000004E-2</v>
      </c>
      <c r="V572">
        <f t="shared" si="517"/>
        <v>0</v>
      </c>
      <c r="W572">
        <f t="shared" si="518"/>
        <v>0</v>
      </c>
      <c r="X572">
        <f t="shared" si="519"/>
        <v>21.85</v>
      </c>
      <c r="Y572">
        <f t="shared" si="520"/>
        <v>3.12</v>
      </c>
      <c r="AA572">
        <v>1473070128</v>
      </c>
      <c r="AB572">
        <f t="shared" si="521"/>
        <v>7824.02</v>
      </c>
      <c r="AC572">
        <f t="shared" si="522"/>
        <v>19.13</v>
      </c>
      <c r="AD572">
        <f t="shared" si="523"/>
        <v>0</v>
      </c>
      <c r="AE572">
        <f t="shared" si="524"/>
        <v>0</v>
      </c>
      <c r="AF572">
        <f t="shared" si="525"/>
        <v>7804.89</v>
      </c>
      <c r="AG572">
        <f t="shared" si="526"/>
        <v>0</v>
      </c>
      <c r="AH572">
        <f t="shared" si="527"/>
        <v>14.58</v>
      </c>
      <c r="AI572">
        <f t="shared" si="528"/>
        <v>0</v>
      </c>
      <c r="AJ572">
        <f t="shared" si="529"/>
        <v>0</v>
      </c>
      <c r="AK572">
        <v>7824.02</v>
      </c>
      <c r="AL572">
        <v>19.13</v>
      </c>
      <c r="AM572">
        <v>0</v>
      </c>
      <c r="AN572">
        <v>0</v>
      </c>
      <c r="AO572">
        <v>7804.89</v>
      </c>
      <c r="AP572">
        <v>0</v>
      </c>
      <c r="AQ572">
        <v>14.58</v>
      </c>
      <c r="AR572">
        <v>0</v>
      </c>
      <c r="AS572">
        <v>0</v>
      </c>
      <c r="AT572">
        <v>70</v>
      </c>
      <c r="AU572">
        <v>10</v>
      </c>
      <c r="AV572">
        <v>1</v>
      </c>
      <c r="AW572">
        <v>1</v>
      </c>
      <c r="AZ572">
        <v>1</v>
      </c>
      <c r="BA572">
        <v>1</v>
      </c>
      <c r="BB572">
        <v>1</v>
      </c>
      <c r="BC572">
        <v>1</v>
      </c>
      <c r="BD572" t="s">
        <v>3</v>
      </c>
      <c r="BE572" t="s">
        <v>3</v>
      </c>
      <c r="BF572" t="s">
        <v>3</v>
      </c>
      <c r="BG572" t="s">
        <v>3</v>
      </c>
      <c r="BH572">
        <v>0</v>
      </c>
      <c r="BI572">
        <v>4</v>
      </c>
      <c r="BJ572" t="s">
        <v>580</v>
      </c>
      <c r="BM572">
        <v>0</v>
      </c>
      <c r="BN572">
        <v>0</v>
      </c>
      <c r="BO572" t="s">
        <v>3</v>
      </c>
      <c r="BP572">
        <v>0</v>
      </c>
      <c r="BQ572">
        <v>1</v>
      </c>
      <c r="BR572">
        <v>0</v>
      </c>
      <c r="BS572">
        <v>1</v>
      </c>
      <c r="BT572">
        <v>1</v>
      </c>
      <c r="BU572">
        <v>1</v>
      </c>
      <c r="BV572">
        <v>1</v>
      </c>
      <c r="BW572">
        <v>1</v>
      </c>
      <c r="BX572">
        <v>1</v>
      </c>
      <c r="BY572" t="s">
        <v>3</v>
      </c>
      <c r="BZ572">
        <v>70</v>
      </c>
      <c r="CA572">
        <v>10</v>
      </c>
      <c r="CB572" t="s">
        <v>3</v>
      </c>
      <c r="CE572">
        <v>0</v>
      </c>
      <c r="CF572">
        <v>0</v>
      </c>
      <c r="CG572">
        <v>0</v>
      </c>
      <c r="CM572">
        <v>0</v>
      </c>
      <c r="CN572" t="s">
        <v>3</v>
      </c>
      <c r="CO572">
        <v>0</v>
      </c>
      <c r="CP572">
        <f t="shared" si="530"/>
        <v>31.299999999999997</v>
      </c>
      <c r="CQ572">
        <f t="shared" si="531"/>
        <v>19.13</v>
      </c>
      <c r="CR572">
        <f t="shared" si="532"/>
        <v>0</v>
      </c>
      <c r="CS572">
        <f t="shared" si="533"/>
        <v>0</v>
      </c>
      <c r="CT572">
        <f t="shared" si="534"/>
        <v>7804.89</v>
      </c>
      <c r="CU572">
        <f t="shared" si="535"/>
        <v>0</v>
      </c>
      <c r="CV572">
        <f t="shared" si="536"/>
        <v>14.58</v>
      </c>
      <c r="CW572">
        <f t="shared" si="537"/>
        <v>0</v>
      </c>
      <c r="CX572">
        <f t="shared" si="538"/>
        <v>0</v>
      </c>
      <c r="CY572">
        <f t="shared" si="539"/>
        <v>21.853999999999999</v>
      </c>
      <c r="CZ572">
        <f t="shared" si="540"/>
        <v>3.1219999999999999</v>
      </c>
      <c r="DC572" t="s">
        <v>3</v>
      </c>
      <c r="DD572" t="s">
        <v>3</v>
      </c>
      <c r="DE572" t="s">
        <v>3</v>
      </c>
      <c r="DF572" t="s">
        <v>3</v>
      </c>
      <c r="DG572" t="s">
        <v>3</v>
      </c>
      <c r="DH572" t="s">
        <v>3</v>
      </c>
      <c r="DI572" t="s">
        <v>3</v>
      </c>
      <c r="DJ572" t="s">
        <v>3</v>
      </c>
      <c r="DK572" t="s">
        <v>3</v>
      </c>
      <c r="DL572" t="s">
        <v>3</v>
      </c>
      <c r="DM572" t="s">
        <v>3</v>
      </c>
      <c r="DN572">
        <v>0</v>
      </c>
      <c r="DO572">
        <v>0</v>
      </c>
      <c r="DP572">
        <v>1</v>
      </c>
      <c r="DQ572">
        <v>1</v>
      </c>
      <c r="DU572">
        <v>1003</v>
      </c>
      <c r="DV572" t="s">
        <v>48</v>
      </c>
      <c r="DW572" t="s">
        <v>48</v>
      </c>
      <c r="DX572">
        <v>100</v>
      </c>
      <c r="DZ572" t="s">
        <v>3</v>
      </c>
      <c r="EA572" t="s">
        <v>3</v>
      </c>
      <c r="EB572" t="s">
        <v>3</v>
      </c>
      <c r="EC572" t="s">
        <v>3</v>
      </c>
      <c r="EE572">
        <v>1441815344</v>
      </c>
      <c r="EF572">
        <v>1</v>
      </c>
      <c r="EG572" t="s">
        <v>21</v>
      </c>
      <c r="EH572">
        <v>0</v>
      </c>
      <c r="EI572" t="s">
        <v>3</v>
      </c>
      <c r="EJ572">
        <v>4</v>
      </c>
      <c r="EK572">
        <v>0</v>
      </c>
      <c r="EL572" t="s">
        <v>22</v>
      </c>
      <c r="EM572" t="s">
        <v>23</v>
      </c>
      <c r="EO572" t="s">
        <v>3</v>
      </c>
      <c r="EQ572">
        <v>0</v>
      </c>
      <c r="ER572">
        <v>7824.02</v>
      </c>
      <c r="ES572">
        <v>19.13</v>
      </c>
      <c r="ET572">
        <v>0</v>
      </c>
      <c r="EU572">
        <v>0</v>
      </c>
      <c r="EV572">
        <v>7804.89</v>
      </c>
      <c r="EW572">
        <v>14.58</v>
      </c>
      <c r="EX572">
        <v>0</v>
      </c>
      <c r="EY572">
        <v>0</v>
      </c>
      <c r="FQ572">
        <v>0</v>
      </c>
      <c r="FR572">
        <f t="shared" si="541"/>
        <v>0</v>
      </c>
      <c r="FS572">
        <v>0</v>
      </c>
      <c r="FX572">
        <v>70</v>
      </c>
      <c r="FY572">
        <v>10</v>
      </c>
      <c r="GA572" t="s">
        <v>3</v>
      </c>
      <c r="GD572">
        <v>0</v>
      </c>
      <c r="GF572">
        <v>-295120664</v>
      </c>
      <c r="GG572">
        <v>2</v>
      </c>
      <c r="GH572">
        <v>1</v>
      </c>
      <c r="GI572">
        <v>-2</v>
      </c>
      <c r="GJ572">
        <v>0</v>
      </c>
      <c r="GK572">
        <f>ROUND(R572*(R12)/100,2)</f>
        <v>0</v>
      </c>
      <c r="GL572">
        <f t="shared" si="542"/>
        <v>0</v>
      </c>
      <c r="GM572">
        <f t="shared" si="543"/>
        <v>56.27</v>
      </c>
      <c r="GN572">
        <f t="shared" si="544"/>
        <v>0</v>
      </c>
      <c r="GO572">
        <f t="shared" si="545"/>
        <v>0</v>
      </c>
      <c r="GP572">
        <f t="shared" si="546"/>
        <v>56.27</v>
      </c>
      <c r="GR572">
        <v>0</v>
      </c>
      <c r="GS572">
        <v>3</v>
      </c>
      <c r="GT572">
        <v>0</v>
      </c>
      <c r="GU572" t="s">
        <v>3</v>
      </c>
      <c r="GV572">
        <f t="shared" si="547"/>
        <v>0</v>
      </c>
      <c r="GW572">
        <v>1</v>
      </c>
      <c r="GX572">
        <f t="shared" si="548"/>
        <v>0</v>
      </c>
      <c r="HA572">
        <v>0</v>
      </c>
      <c r="HB572">
        <v>0</v>
      </c>
      <c r="HC572">
        <f t="shared" si="549"/>
        <v>0</v>
      </c>
      <c r="HE572" t="s">
        <v>3</v>
      </c>
      <c r="HF572" t="s">
        <v>3</v>
      </c>
      <c r="HM572" t="s">
        <v>3</v>
      </c>
      <c r="HN572" t="s">
        <v>3</v>
      </c>
      <c r="HO572" t="s">
        <v>3</v>
      </c>
      <c r="HP572" t="s">
        <v>3</v>
      </c>
      <c r="HQ572" t="s">
        <v>3</v>
      </c>
      <c r="IK572">
        <v>0</v>
      </c>
    </row>
    <row r="573" spans="1:245" x14ac:dyDescent="0.2">
      <c r="A573">
        <v>17</v>
      </c>
      <c r="B573">
        <v>1</v>
      </c>
      <c r="D573">
        <f>ROW(EtalonRes!A800)</f>
        <v>800</v>
      </c>
      <c r="E573" t="s">
        <v>3</v>
      </c>
      <c r="F573" t="s">
        <v>585</v>
      </c>
      <c r="G573" t="s">
        <v>624</v>
      </c>
      <c r="H573" t="s">
        <v>48</v>
      </c>
      <c r="I573">
        <f>ROUND(20*0.1/100,9)</f>
        <v>0.02</v>
      </c>
      <c r="J573">
        <v>0</v>
      </c>
      <c r="K573">
        <f>ROUND(20*0.1/100,9)</f>
        <v>0.02</v>
      </c>
      <c r="O573">
        <f t="shared" si="510"/>
        <v>5.27</v>
      </c>
      <c r="P573">
        <f t="shared" si="511"/>
        <v>0.02</v>
      </c>
      <c r="Q573">
        <f t="shared" si="512"/>
        <v>0</v>
      </c>
      <c r="R573">
        <f t="shared" si="513"/>
        <v>0</v>
      </c>
      <c r="S573">
        <f t="shared" si="514"/>
        <v>5.25</v>
      </c>
      <c r="T573">
        <f t="shared" si="515"/>
        <v>0</v>
      </c>
      <c r="U573">
        <f t="shared" si="516"/>
        <v>9.7999999999999997E-3</v>
      </c>
      <c r="V573">
        <f t="shared" si="517"/>
        <v>0</v>
      </c>
      <c r="W573">
        <f t="shared" si="518"/>
        <v>0</v>
      </c>
      <c r="X573">
        <f t="shared" si="519"/>
        <v>3.68</v>
      </c>
      <c r="Y573">
        <f t="shared" si="520"/>
        <v>0.53</v>
      </c>
      <c r="AA573">
        <v>-1</v>
      </c>
      <c r="AB573">
        <f t="shared" si="521"/>
        <v>263.06</v>
      </c>
      <c r="AC573">
        <f t="shared" si="522"/>
        <v>0.75</v>
      </c>
      <c r="AD573">
        <f t="shared" si="523"/>
        <v>0</v>
      </c>
      <c r="AE573">
        <f t="shared" si="524"/>
        <v>0</v>
      </c>
      <c r="AF573">
        <f t="shared" si="525"/>
        <v>262.31</v>
      </c>
      <c r="AG573">
        <f t="shared" si="526"/>
        <v>0</v>
      </c>
      <c r="AH573">
        <f t="shared" si="527"/>
        <v>0.49</v>
      </c>
      <c r="AI573">
        <f t="shared" si="528"/>
        <v>0</v>
      </c>
      <c r="AJ573">
        <f t="shared" si="529"/>
        <v>0</v>
      </c>
      <c r="AK573">
        <v>263.06</v>
      </c>
      <c r="AL573">
        <v>0.75</v>
      </c>
      <c r="AM573">
        <v>0</v>
      </c>
      <c r="AN573">
        <v>0</v>
      </c>
      <c r="AO573">
        <v>262.31</v>
      </c>
      <c r="AP573">
        <v>0</v>
      </c>
      <c r="AQ573">
        <v>0.49</v>
      </c>
      <c r="AR573">
        <v>0</v>
      </c>
      <c r="AS573">
        <v>0</v>
      </c>
      <c r="AT573">
        <v>70</v>
      </c>
      <c r="AU573">
        <v>10</v>
      </c>
      <c r="AV573">
        <v>1</v>
      </c>
      <c r="AW573">
        <v>1</v>
      </c>
      <c r="AZ573">
        <v>1</v>
      </c>
      <c r="BA573">
        <v>1</v>
      </c>
      <c r="BB573">
        <v>1</v>
      </c>
      <c r="BC573">
        <v>1</v>
      </c>
      <c r="BD573" t="s">
        <v>3</v>
      </c>
      <c r="BE573" t="s">
        <v>3</v>
      </c>
      <c r="BF573" t="s">
        <v>3</v>
      </c>
      <c r="BG573" t="s">
        <v>3</v>
      </c>
      <c r="BH573">
        <v>0</v>
      </c>
      <c r="BI573">
        <v>4</v>
      </c>
      <c r="BJ573" t="s">
        <v>587</v>
      </c>
      <c r="BM573">
        <v>0</v>
      </c>
      <c r="BN573">
        <v>0</v>
      </c>
      <c r="BO573" t="s">
        <v>3</v>
      </c>
      <c r="BP573">
        <v>0</v>
      </c>
      <c r="BQ573">
        <v>1</v>
      </c>
      <c r="BR573">
        <v>0</v>
      </c>
      <c r="BS573">
        <v>1</v>
      </c>
      <c r="BT573">
        <v>1</v>
      </c>
      <c r="BU573">
        <v>1</v>
      </c>
      <c r="BV573">
        <v>1</v>
      </c>
      <c r="BW573">
        <v>1</v>
      </c>
      <c r="BX573">
        <v>1</v>
      </c>
      <c r="BY573" t="s">
        <v>3</v>
      </c>
      <c r="BZ573">
        <v>70</v>
      </c>
      <c r="CA573">
        <v>10</v>
      </c>
      <c r="CB573" t="s">
        <v>3</v>
      </c>
      <c r="CE573">
        <v>0</v>
      </c>
      <c r="CF573">
        <v>0</v>
      </c>
      <c r="CG573">
        <v>0</v>
      </c>
      <c r="CM573">
        <v>0</v>
      </c>
      <c r="CN573" t="s">
        <v>3</v>
      </c>
      <c r="CO573">
        <v>0</v>
      </c>
      <c r="CP573">
        <f t="shared" si="530"/>
        <v>5.27</v>
      </c>
      <c r="CQ573">
        <f t="shared" si="531"/>
        <v>0.75</v>
      </c>
      <c r="CR573">
        <f t="shared" si="532"/>
        <v>0</v>
      </c>
      <c r="CS573">
        <f t="shared" si="533"/>
        <v>0</v>
      </c>
      <c r="CT573">
        <f t="shared" si="534"/>
        <v>262.31</v>
      </c>
      <c r="CU573">
        <f t="shared" si="535"/>
        <v>0</v>
      </c>
      <c r="CV573">
        <f t="shared" si="536"/>
        <v>0.49</v>
      </c>
      <c r="CW573">
        <f t="shared" si="537"/>
        <v>0</v>
      </c>
      <c r="CX573">
        <f t="shared" si="538"/>
        <v>0</v>
      </c>
      <c r="CY573">
        <f t="shared" si="539"/>
        <v>3.6749999999999998</v>
      </c>
      <c r="CZ573">
        <f t="shared" si="540"/>
        <v>0.52500000000000002</v>
      </c>
      <c r="DC573" t="s">
        <v>3</v>
      </c>
      <c r="DD573" t="s">
        <v>3</v>
      </c>
      <c r="DE573" t="s">
        <v>3</v>
      </c>
      <c r="DF573" t="s">
        <v>3</v>
      </c>
      <c r="DG573" t="s">
        <v>3</v>
      </c>
      <c r="DH573" t="s">
        <v>3</v>
      </c>
      <c r="DI573" t="s">
        <v>3</v>
      </c>
      <c r="DJ573" t="s">
        <v>3</v>
      </c>
      <c r="DK573" t="s">
        <v>3</v>
      </c>
      <c r="DL573" t="s">
        <v>3</v>
      </c>
      <c r="DM573" t="s">
        <v>3</v>
      </c>
      <c r="DN573">
        <v>0</v>
      </c>
      <c r="DO573">
        <v>0</v>
      </c>
      <c r="DP573">
        <v>1</v>
      </c>
      <c r="DQ573">
        <v>1</v>
      </c>
      <c r="DU573">
        <v>1003</v>
      </c>
      <c r="DV573" t="s">
        <v>48</v>
      </c>
      <c r="DW573" t="s">
        <v>48</v>
      </c>
      <c r="DX573">
        <v>100</v>
      </c>
      <c r="DZ573" t="s">
        <v>3</v>
      </c>
      <c r="EA573" t="s">
        <v>3</v>
      </c>
      <c r="EB573" t="s">
        <v>3</v>
      </c>
      <c r="EC573" t="s">
        <v>3</v>
      </c>
      <c r="EE573">
        <v>1441815344</v>
      </c>
      <c r="EF573">
        <v>1</v>
      </c>
      <c r="EG573" t="s">
        <v>21</v>
      </c>
      <c r="EH573">
        <v>0</v>
      </c>
      <c r="EI573" t="s">
        <v>3</v>
      </c>
      <c r="EJ573">
        <v>4</v>
      </c>
      <c r="EK573">
        <v>0</v>
      </c>
      <c r="EL573" t="s">
        <v>22</v>
      </c>
      <c r="EM573" t="s">
        <v>23</v>
      </c>
      <c r="EO573" t="s">
        <v>3</v>
      </c>
      <c r="EQ573">
        <v>1024</v>
      </c>
      <c r="ER573">
        <v>263.06</v>
      </c>
      <c r="ES573">
        <v>0.75</v>
      </c>
      <c r="ET573">
        <v>0</v>
      </c>
      <c r="EU573">
        <v>0</v>
      </c>
      <c r="EV573">
        <v>262.31</v>
      </c>
      <c r="EW573">
        <v>0.49</v>
      </c>
      <c r="EX573">
        <v>0</v>
      </c>
      <c r="EY573">
        <v>0</v>
      </c>
      <c r="FQ573">
        <v>0</v>
      </c>
      <c r="FR573">
        <f t="shared" si="541"/>
        <v>0</v>
      </c>
      <c r="FS573">
        <v>0</v>
      </c>
      <c r="FX573">
        <v>70</v>
      </c>
      <c r="FY573">
        <v>10</v>
      </c>
      <c r="GA573" t="s">
        <v>3</v>
      </c>
      <c r="GD573">
        <v>0</v>
      </c>
      <c r="GF573">
        <v>829908604</v>
      </c>
      <c r="GG573">
        <v>2</v>
      </c>
      <c r="GH573">
        <v>1</v>
      </c>
      <c r="GI573">
        <v>-2</v>
      </c>
      <c r="GJ573">
        <v>0</v>
      </c>
      <c r="GK573">
        <f>ROUND(R573*(R12)/100,2)</f>
        <v>0</v>
      </c>
      <c r="GL573">
        <f t="shared" si="542"/>
        <v>0</v>
      </c>
      <c r="GM573">
        <f t="shared" si="543"/>
        <v>9.48</v>
      </c>
      <c r="GN573">
        <f t="shared" si="544"/>
        <v>0</v>
      </c>
      <c r="GO573">
        <f t="shared" si="545"/>
        <v>0</v>
      </c>
      <c r="GP573">
        <f t="shared" si="546"/>
        <v>9.48</v>
      </c>
      <c r="GR573">
        <v>0</v>
      </c>
      <c r="GS573">
        <v>3</v>
      </c>
      <c r="GT573">
        <v>0</v>
      </c>
      <c r="GU573" t="s">
        <v>3</v>
      </c>
      <c r="GV573">
        <f t="shared" si="547"/>
        <v>0</v>
      </c>
      <c r="GW573">
        <v>1</v>
      </c>
      <c r="GX573">
        <f t="shared" si="548"/>
        <v>0</v>
      </c>
      <c r="HA573">
        <v>0</v>
      </c>
      <c r="HB573">
        <v>0</v>
      </c>
      <c r="HC573">
        <f t="shared" si="549"/>
        <v>0</v>
      </c>
      <c r="HE573" t="s">
        <v>3</v>
      </c>
      <c r="HF573" t="s">
        <v>3</v>
      </c>
      <c r="HM573" t="s">
        <v>3</v>
      </c>
      <c r="HN573" t="s">
        <v>3</v>
      </c>
      <c r="HO573" t="s">
        <v>3</v>
      </c>
      <c r="HP573" t="s">
        <v>3</v>
      </c>
      <c r="HQ573" t="s">
        <v>3</v>
      </c>
      <c r="IK573">
        <v>0</v>
      </c>
    </row>
    <row r="574" spans="1:245" x14ac:dyDescent="0.2">
      <c r="A574">
        <v>17</v>
      </c>
      <c r="B574">
        <v>1</v>
      </c>
      <c r="D574">
        <f>ROW(EtalonRes!A802)</f>
        <v>802</v>
      </c>
      <c r="E574" t="s">
        <v>625</v>
      </c>
      <c r="F574" t="s">
        <v>578</v>
      </c>
      <c r="G574" t="s">
        <v>626</v>
      </c>
      <c r="H574" t="s">
        <v>48</v>
      </c>
      <c r="I574">
        <f>ROUND(42*0.2*0.1/100,9)</f>
        <v>8.3999999999999995E-3</v>
      </c>
      <c r="J574">
        <v>0</v>
      </c>
      <c r="K574">
        <f>ROUND(42*0.2*0.1/100,9)</f>
        <v>8.3999999999999995E-3</v>
      </c>
      <c r="O574">
        <f t="shared" si="510"/>
        <v>65.72</v>
      </c>
      <c r="P574">
        <f t="shared" si="511"/>
        <v>0.16</v>
      </c>
      <c r="Q574">
        <f t="shared" si="512"/>
        <v>0</v>
      </c>
      <c r="R574">
        <f t="shared" si="513"/>
        <v>0</v>
      </c>
      <c r="S574">
        <f t="shared" si="514"/>
        <v>65.56</v>
      </c>
      <c r="T574">
        <f t="shared" si="515"/>
        <v>0</v>
      </c>
      <c r="U574">
        <f t="shared" si="516"/>
        <v>0.122472</v>
      </c>
      <c r="V574">
        <f t="shared" si="517"/>
        <v>0</v>
      </c>
      <c r="W574">
        <f t="shared" si="518"/>
        <v>0</v>
      </c>
      <c r="X574">
        <f t="shared" si="519"/>
        <v>45.89</v>
      </c>
      <c r="Y574">
        <f t="shared" si="520"/>
        <v>6.56</v>
      </c>
      <c r="AA574">
        <v>1473070128</v>
      </c>
      <c r="AB574">
        <f t="shared" si="521"/>
        <v>7824.02</v>
      </c>
      <c r="AC574">
        <f t="shared" si="522"/>
        <v>19.13</v>
      </c>
      <c r="AD574">
        <f t="shared" si="523"/>
        <v>0</v>
      </c>
      <c r="AE574">
        <f t="shared" si="524"/>
        <v>0</v>
      </c>
      <c r="AF574">
        <f t="shared" si="525"/>
        <v>7804.89</v>
      </c>
      <c r="AG574">
        <f t="shared" si="526"/>
        <v>0</v>
      </c>
      <c r="AH574">
        <f t="shared" si="527"/>
        <v>14.58</v>
      </c>
      <c r="AI574">
        <f t="shared" si="528"/>
        <v>0</v>
      </c>
      <c r="AJ574">
        <f t="shared" si="529"/>
        <v>0</v>
      </c>
      <c r="AK574">
        <v>7824.02</v>
      </c>
      <c r="AL574">
        <v>19.13</v>
      </c>
      <c r="AM574">
        <v>0</v>
      </c>
      <c r="AN574">
        <v>0</v>
      </c>
      <c r="AO574">
        <v>7804.89</v>
      </c>
      <c r="AP574">
        <v>0</v>
      </c>
      <c r="AQ574">
        <v>14.58</v>
      </c>
      <c r="AR574">
        <v>0</v>
      </c>
      <c r="AS574">
        <v>0</v>
      </c>
      <c r="AT574">
        <v>70</v>
      </c>
      <c r="AU574">
        <v>10</v>
      </c>
      <c r="AV574">
        <v>1</v>
      </c>
      <c r="AW574">
        <v>1</v>
      </c>
      <c r="AZ574">
        <v>1</v>
      </c>
      <c r="BA574">
        <v>1</v>
      </c>
      <c r="BB574">
        <v>1</v>
      </c>
      <c r="BC574">
        <v>1</v>
      </c>
      <c r="BD574" t="s">
        <v>3</v>
      </c>
      <c r="BE574" t="s">
        <v>3</v>
      </c>
      <c r="BF574" t="s">
        <v>3</v>
      </c>
      <c r="BG574" t="s">
        <v>3</v>
      </c>
      <c r="BH574">
        <v>0</v>
      </c>
      <c r="BI574">
        <v>4</v>
      </c>
      <c r="BJ574" t="s">
        <v>580</v>
      </c>
      <c r="BM574">
        <v>0</v>
      </c>
      <c r="BN574">
        <v>0</v>
      </c>
      <c r="BO574" t="s">
        <v>3</v>
      </c>
      <c r="BP574">
        <v>0</v>
      </c>
      <c r="BQ574">
        <v>1</v>
      </c>
      <c r="BR574">
        <v>0</v>
      </c>
      <c r="BS574">
        <v>1</v>
      </c>
      <c r="BT574">
        <v>1</v>
      </c>
      <c r="BU574">
        <v>1</v>
      </c>
      <c r="BV574">
        <v>1</v>
      </c>
      <c r="BW574">
        <v>1</v>
      </c>
      <c r="BX574">
        <v>1</v>
      </c>
      <c r="BY574" t="s">
        <v>3</v>
      </c>
      <c r="BZ574">
        <v>70</v>
      </c>
      <c r="CA574">
        <v>10</v>
      </c>
      <c r="CB574" t="s">
        <v>3</v>
      </c>
      <c r="CE574">
        <v>0</v>
      </c>
      <c r="CF574">
        <v>0</v>
      </c>
      <c r="CG574">
        <v>0</v>
      </c>
      <c r="CM574">
        <v>0</v>
      </c>
      <c r="CN574" t="s">
        <v>3</v>
      </c>
      <c r="CO574">
        <v>0</v>
      </c>
      <c r="CP574">
        <f t="shared" si="530"/>
        <v>65.72</v>
      </c>
      <c r="CQ574">
        <f t="shared" si="531"/>
        <v>19.13</v>
      </c>
      <c r="CR574">
        <f t="shared" si="532"/>
        <v>0</v>
      </c>
      <c r="CS574">
        <f t="shared" si="533"/>
        <v>0</v>
      </c>
      <c r="CT574">
        <f t="shared" si="534"/>
        <v>7804.89</v>
      </c>
      <c r="CU574">
        <f t="shared" si="535"/>
        <v>0</v>
      </c>
      <c r="CV574">
        <f t="shared" si="536"/>
        <v>14.58</v>
      </c>
      <c r="CW574">
        <f t="shared" si="537"/>
        <v>0</v>
      </c>
      <c r="CX574">
        <f t="shared" si="538"/>
        <v>0</v>
      </c>
      <c r="CY574">
        <f t="shared" si="539"/>
        <v>45.891999999999996</v>
      </c>
      <c r="CZ574">
        <f t="shared" si="540"/>
        <v>6.556</v>
      </c>
      <c r="DC574" t="s">
        <v>3</v>
      </c>
      <c r="DD574" t="s">
        <v>3</v>
      </c>
      <c r="DE574" t="s">
        <v>3</v>
      </c>
      <c r="DF574" t="s">
        <v>3</v>
      </c>
      <c r="DG574" t="s">
        <v>3</v>
      </c>
      <c r="DH574" t="s">
        <v>3</v>
      </c>
      <c r="DI574" t="s">
        <v>3</v>
      </c>
      <c r="DJ574" t="s">
        <v>3</v>
      </c>
      <c r="DK574" t="s">
        <v>3</v>
      </c>
      <c r="DL574" t="s">
        <v>3</v>
      </c>
      <c r="DM574" t="s">
        <v>3</v>
      </c>
      <c r="DN574">
        <v>0</v>
      </c>
      <c r="DO574">
        <v>0</v>
      </c>
      <c r="DP574">
        <v>1</v>
      </c>
      <c r="DQ574">
        <v>1</v>
      </c>
      <c r="DU574">
        <v>1003</v>
      </c>
      <c r="DV574" t="s">
        <v>48</v>
      </c>
      <c r="DW574" t="s">
        <v>48</v>
      </c>
      <c r="DX574">
        <v>100</v>
      </c>
      <c r="DZ574" t="s">
        <v>3</v>
      </c>
      <c r="EA574" t="s">
        <v>3</v>
      </c>
      <c r="EB574" t="s">
        <v>3</v>
      </c>
      <c r="EC574" t="s">
        <v>3</v>
      </c>
      <c r="EE574">
        <v>1441815344</v>
      </c>
      <c r="EF574">
        <v>1</v>
      </c>
      <c r="EG574" t="s">
        <v>21</v>
      </c>
      <c r="EH574">
        <v>0</v>
      </c>
      <c r="EI574" t="s">
        <v>3</v>
      </c>
      <c r="EJ574">
        <v>4</v>
      </c>
      <c r="EK574">
        <v>0</v>
      </c>
      <c r="EL574" t="s">
        <v>22</v>
      </c>
      <c r="EM574" t="s">
        <v>23</v>
      </c>
      <c r="EO574" t="s">
        <v>3</v>
      </c>
      <c r="EQ574">
        <v>0</v>
      </c>
      <c r="ER574">
        <v>7824.02</v>
      </c>
      <c r="ES574">
        <v>19.13</v>
      </c>
      <c r="ET574">
        <v>0</v>
      </c>
      <c r="EU574">
        <v>0</v>
      </c>
      <c r="EV574">
        <v>7804.89</v>
      </c>
      <c r="EW574">
        <v>14.58</v>
      </c>
      <c r="EX574">
        <v>0</v>
      </c>
      <c r="EY574">
        <v>0</v>
      </c>
      <c r="FQ574">
        <v>0</v>
      </c>
      <c r="FR574">
        <f t="shared" si="541"/>
        <v>0</v>
      </c>
      <c r="FS574">
        <v>0</v>
      </c>
      <c r="FX574">
        <v>70</v>
      </c>
      <c r="FY574">
        <v>10</v>
      </c>
      <c r="GA574" t="s">
        <v>3</v>
      </c>
      <c r="GD574">
        <v>0</v>
      </c>
      <c r="GF574">
        <v>961561815</v>
      </c>
      <c r="GG574">
        <v>2</v>
      </c>
      <c r="GH574">
        <v>1</v>
      </c>
      <c r="GI574">
        <v>-2</v>
      </c>
      <c r="GJ574">
        <v>0</v>
      </c>
      <c r="GK574">
        <f>ROUND(R574*(R12)/100,2)</f>
        <v>0</v>
      </c>
      <c r="GL574">
        <f t="shared" si="542"/>
        <v>0</v>
      </c>
      <c r="GM574">
        <f t="shared" si="543"/>
        <v>118.17</v>
      </c>
      <c r="GN574">
        <f t="shared" si="544"/>
        <v>0</v>
      </c>
      <c r="GO574">
        <f t="shared" si="545"/>
        <v>0</v>
      </c>
      <c r="GP574">
        <f t="shared" si="546"/>
        <v>118.17</v>
      </c>
      <c r="GR574">
        <v>0</v>
      </c>
      <c r="GS574">
        <v>3</v>
      </c>
      <c r="GT574">
        <v>0</v>
      </c>
      <c r="GU574" t="s">
        <v>3</v>
      </c>
      <c r="GV574">
        <f t="shared" si="547"/>
        <v>0</v>
      </c>
      <c r="GW574">
        <v>1</v>
      </c>
      <c r="GX574">
        <f t="shared" si="548"/>
        <v>0</v>
      </c>
      <c r="HA574">
        <v>0</v>
      </c>
      <c r="HB574">
        <v>0</v>
      </c>
      <c r="HC574">
        <f t="shared" si="549"/>
        <v>0</v>
      </c>
      <c r="HE574" t="s">
        <v>3</v>
      </c>
      <c r="HF574" t="s">
        <v>3</v>
      </c>
      <c r="HM574" t="s">
        <v>3</v>
      </c>
      <c r="HN574" t="s">
        <v>3</v>
      </c>
      <c r="HO574" t="s">
        <v>3</v>
      </c>
      <c r="HP574" t="s">
        <v>3</v>
      </c>
      <c r="HQ574" t="s">
        <v>3</v>
      </c>
      <c r="IK574">
        <v>0</v>
      </c>
    </row>
    <row r="575" spans="1:245" x14ac:dyDescent="0.2">
      <c r="A575">
        <v>17</v>
      </c>
      <c r="B575">
        <v>1</v>
      </c>
      <c r="D575">
        <f>ROW(EtalonRes!A804)</f>
        <v>804</v>
      </c>
      <c r="E575" t="s">
        <v>3</v>
      </c>
      <c r="F575" t="s">
        <v>585</v>
      </c>
      <c r="G575" t="s">
        <v>627</v>
      </c>
      <c r="H575" t="s">
        <v>48</v>
      </c>
      <c r="I575">
        <f>ROUND(42*0.1/100,9)</f>
        <v>4.2000000000000003E-2</v>
      </c>
      <c r="J575">
        <v>0</v>
      </c>
      <c r="K575">
        <f>ROUND(42*0.1/100,9)</f>
        <v>4.2000000000000003E-2</v>
      </c>
      <c r="O575">
        <f t="shared" si="510"/>
        <v>11.05</v>
      </c>
      <c r="P575">
        <f t="shared" si="511"/>
        <v>0.03</v>
      </c>
      <c r="Q575">
        <f t="shared" si="512"/>
        <v>0</v>
      </c>
      <c r="R575">
        <f t="shared" si="513"/>
        <v>0</v>
      </c>
      <c r="S575">
        <f t="shared" si="514"/>
        <v>11.02</v>
      </c>
      <c r="T575">
        <f t="shared" si="515"/>
        <v>0</v>
      </c>
      <c r="U575">
        <f t="shared" si="516"/>
        <v>2.0580000000000001E-2</v>
      </c>
      <c r="V575">
        <f t="shared" si="517"/>
        <v>0</v>
      </c>
      <c r="W575">
        <f t="shared" si="518"/>
        <v>0</v>
      </c>
      <c r="X575">
        <f t="shared" si="519"/>
        <v>7.71</v>
      </c>
      <c r="Y575">
        <f t="shared" si="520"/>
        <v>1.1000000000000001</v>
      </c>
      <c r="AA575">
        <v>-1</v>
      </c>
      <c r="AB575">
        <f t="shared" si="521"/>
        <v>263.06</v>
      </c>
      <c r="AC575">
        <f t="shared" si="522"/>
        <v>0.75</v>
      </c>
      <c r="AD575">
        <f t="shared" si="523"/>
        <v>0</v>
      </c>
      <c r="AE575">
        <f t="shared" si="524"/>
        <v>0</v>
      </c>
      <c r="AF575">
        <f t="shared" si="525"/>
        <v>262.31</v>
      </c>
      <c r="AG575">
        <f t="shared" si="526"/>
        <v>0</v>
      </c>
      <c r="AH575">
        <f t="shared" si="527"/>
        <v>0.49</v>
      </c>
      <c r="AI575">
        <f t="shared" si="528"/>
        <v>0</v>
      </c>
      <c r="AJ575">
        <f t="shared" si="529"/>
        <v>0</v>
      </c>
      <c r="AK575">
        <v>263.06</v>
      </c>
      <c r="AL575">
        <v>0.75</v>
      </c>
      <c r="AM575">
        <v>0</v>
      </c>
      <c r="AN575">
        <v>0</v>
      </c>
      <c r="AO575">
        <v>262.31</v>
      </c>
      <c r="AP575">
        <v>0</v>
      </c>
      <c r="AQ575">
        <v>0.49</v>
      </c>
      <c r="AR575">
        <v>0</v>
      </c>
      <c r="AS575">
        <v>0</v>
      </c>
      <c r="AT575">
        <v>70</v>
      </c>
      <c r="AU575">
        <v>10</v>
      </c>
      <c r="AV575">
        <v>1</v>
      </c>
      <c r="AW575">
        <v>1</v>
      </c>
      <c r="AZ575">
        <v>1</v>
      </c>
      <c r="BA575">
        <v>1</v>
      </c>
      <c r="BB575">
        <v>1</v>
      </c>
      <c r="BC575">
        <v>1</v>
      </c>
      <c r="BD575" t="s">
        <v>3</v>
      </c>
      <c r="BE575" t="s">
        <v>3</v>
      </c>
      <c r="BF575" t="s">
        <v>3</v>
      </c>
      <c r="BG575" t="s">
        <v>3</v>
      </c>
      <c r="BH575">
        <v>0</v>
      </c>
      <c r="BI575">
        <v>4</v>
      </c>
      <c r="BJ575" t="s">
        <v>587</v>
      </c>
      <c r="BM575">
        <v>0</v>
      </c>
      <c r="BN575">
        <v>0</v>
      </c>
      <c r="BO575" t="s">
        <v>3</v>
      </c>
      <c r="BP575">
        <v>0</v>
      </c>
      <c r="BQ575">
        <v>1</v>
      </c>
      <c r="BR575">
        <v>0</v>
      </c>
      <c r="BS575">
        <v>1</v>
      </c>
      <c r="BT575">
        <v>1</v>
      </c>
      <c r="BU575">
        <v>1</v>
      </c>
      <c r="BV575">
        <v>1</v>
      </c>
      <c r="BW575">
        <v>1</v>
      </c>
      <c r="BX575">
        <v>1</v>
      </c>
      <c r="BY575" t="s">
        <v>3</v>
      </c>
      <c r="BZ575">
        <v>70</v>
      </c>
      <c r="CA575">
        <v>10</v>
      </c>
      <c r="CB575" t="s">
        <v>3</v>
      </c>
      <c r="CE575">
        <v>0</v>
      </c>
      <c r="CF575">
        <v>0</v>
      </c>
      <c r="CG575">
        <v>0</v>
      </c>
      <c r="CM575">
        <v>0</v>
      </c>
      <c r="CN575" t="s">
        <v>3</v>
      </c>
      <c r="CO575">
        <v>0</v>
      </c>
      <c r="CP575">
        <f t="shared" si="530"/>
        <v>11.049999999999999</v>
      </c>
      <c r="CQ575">
        <f t="shared" si="531"/>
        <v>0.75</v>
      </c>
      <c r="CR575">
        <f t="shared" si="532"/>
        <v>0</v>
      </c>
      <c r="CS575">
        <f t="shared" si="533"/>
        <v>0</v>
      </c>
      <c r="CT575">
        <f t="shared" si="534"/>
        <v>262.31</v>
      </c>
      <c r="CU575">
        <f t="shared" si="535"/>
        <v>0</v>
      </c>
      <c r="CV575">
        <f t="shared" si="536"/>
        <v>0.49</v>
      </c>
      <c r="CW575">
        <f t="shared" si="537"/>
        <v>0</v>
      </c>
      <c r="CX575">
        <f t="shared" si="538"/>
        <v>0</v>
      </c>
      <c r="CY575">
        <f t="shared" si="539"/>
        <v>7.7139999999999995</v>
      </c>
      <c r="CZ575">
        <f t="shared" si="540"/>
        <v>1.1019999999999999</v>
      </c>
      <c r="DC575" t="s">
        <v>3</v>
      </c>
      <c r="DD575" t="s">
        <v>3</v>
      </c>
      <c r="DE575" t="s">
        <v>3</v>
      </c>
      <c r="DF575" t="s">
        <v>3</v>
      </c>
      <c r="DG575" t="s">
        <v>3</v>
      </c>
      <c r="DH575" t="s">
        <v>3</v>
      </c>
      <c r="DI575" t="s">
        <v>3</v>
      </c>
      <c r="DJ575" t="s">
        <v>3</v>
      </c>
      <c r="DK575" t="s">
        <v>3</v>
      </c>
      <c r="DL575" t="s">
        <v>3</v>
      </c>
      <c r="DM575" t="s">
        <v>3</v>
      </c>
      <c r="DN575">
        <v>0</v>
      </c>
      <c r="DO575">
        <v>0</v>
      </c>
      <c r="DP575">
        <v>1</v>
      </c>
      <c r="DQ575">
        <v>1</v>
      </c>
      <c r="DU575">
        <v>1003</v>
      </c>
      <c r="DV575" t="s">
        <v>48</v>
      </c>
      <c r="DW575" t="s">
        <v>48</v>
      </c>
      <c r="DX575">
        <v>100</v>
      </c>
      <c r="DZ575" t="s">
        <v>3</v>
      </c>
      <c r="EA575" t="s">
        <v>3</v>
      </c>
      <c r="EB575" t="s">
        <v>3</v>
      </c>
      <c r="EC575" t="s">
        <v>3</v>
      </c>
      <c r="EE575">
        <v>1441815344</v>
      </c>
      <c r="EF575">
        <v>1</v>
      </c>
      <c r="EG575" t="s">
        <v>21</v>
      </c>
      <c r="EH575">
        <v>0</v>
      </c>
      <c r="EI575" t="s">
        <v>3</v>
      </c>
      <c r="EJ575">
        <v>4</v>
      </c>
      <c r="EK575">
        <v>0</v>
      </c>
      <c r="EL575" t="s">
        <v>22</v>
      </c>
      <c r="EM575" t="s">
        <v>23</v>
      </c>
      <c r="EO575" t="s">
        <v>3</v>
      </c>
      <c r="EQ575">
        <v>1024</v>
      </c>
      <c r="ER575">
        <v>263.06</v>
      </c>
      <c r="ES575">
        <v>0.75</v>
      </c>
      <c r="ET575">
        <v>0</v>
      </c>
      <c r="EU575">
        <v>0</v>
      </c>
      <c r="EV575">
        <v>262.31</v>
      </c>
      <c r="EW575">
        <v>0.49</v>
      </c>
      <c r="EX575">
        <v>0</v>
      </c>
      <c r="EY575">
        <v>0</v>
      </c>
      <c r="FQ575">
        <v>0</v>
      </c>
      <c r="FR575">
        <f t="shared" si="541"/>
        <v>0</v>
      </c>
      <c r="FS575">
        <v>0</v>
      </c>
      <c r="FX575">
        <v>70</v>
      </c>
      <c r="FY575">
        <v>10</v>
      </c>
      <c r="GA575" t="s">
        <v>3</v>
      </c>
      <c r="GD575">
        <v>0</v>
      </c>
      <c r="GF575">
        <v>1143478328</v>
      </c>
      <c r="GG575">
        <v>2</v>
      </c>
      <c r="GH575">
        <v>1</v>
      </c>
      <c r="GI575">
        <v>-2</v>
      </c>
      <c r="GJ575">
        <v>0</v>
      </c>
      <c r="GK575">
        <f>ROUND(R575*(R12)/100,2)</f>
        <v>0</v>
      </c>
      <c r="GL575">
        <f t="shared" si="542"/>
        <v>0</v>
      </c>
      <c r="GM575">
        <f t="shared" si="543"/>
        <v>19.86</v>
      </c>
      <c r="GN575">
        <f t="shared" si="544"/>
        <v>0</v>
      </c>
      <c r="GO575">
        <f t="shared" si="545"/>
        <v>0</v>
      </c>
      <c r="GP575">
        <f t="shared" si="546"/>
        <v>19.86</v>
      </c>
      <c r="GR575">
        <v>0</v>
      </c>
      <c r="GS575">
        <v>3</v>
      </c>
      <c r="GT575">
        <v>0</v>
      </c>
      <c r="GU575" t="s">
        <v>3</v>
      </c>
      <c r="GV575">
        <f t="shared" si="547"/>
        <v>0</v>
      </c>
      <c r="GW575">
        <v>1</v>
      </c>
      <c r="GX575">
        <f t="shared" si="548"/>
        <v>0</v>
      </c>
      <c r="HA575">
        <v>0</v>
      </c>
      <c r="HB575">
        <v>0</v>
      </c>
      <c r="HC575">
        <f t="shared" si="549"/>
        <v>0</v>
      </c>
      <c r="HE575" t="s">
        <v>3</v>
      </c>
      <c r="HF575" t="s">
        <v>3</v>
      </c>
      <c r="HM575" t="s">
        <v>3</v>
      </c>
      <c r="HN575" t="s">
        <v>3</v>
      </c>
      <c r="HO575" t="s">
        <v>3</v>
      </c>
      <c r="HP575" t="s">
        <v>3</v>
      </c>
      <c r="HQ575" t="s">
        <v>3</v>
      </c>
      <c r="IK575">
        <v>0</v>
      </c>
    </row>
    <row r="576" spans="1:245" x14ac:dyDescent="0.2">
      <c r="A576">
        <v>17</v>
      </c>
      <c r="B576">
        <v>1</v>
      </c>
      <c r="D576">
        <f>ROW(EtalonRes!A806)</f>
        <v>806</v>
      </c>
      <c r="E576" t="s">
        <v>628</v>
      </c>
      <c r="F576" t="s">
        <v>589</v>
      </c>
      <c r="G576" t="s">
        <v>629</v>
      </c>
      <c r="H576" t="s">
        <v>48</v>
      </c>
      <c r="I576">
        <f>ROUND((173+21)*0.2*0.1/100,9)</f>
        <v>3.8800000000000001E-2</v>
      </c>
      <c r="J576">
        <v>0</v>
      </c>
      <c r="K576">
        <f>ROUND((173+21)*0.2*0.1/100,9)</f>
        <v>3.8800000000000001E-2</v>
      </c>
      <c r="O576">
        <f t="shared" si="510"/>
        <v>247.36</v>
      </c>
      <c r="P576">
        <f t="shared" si="511"/>
        <v>0.61</v>
      </c>
      <c r="Q576">
        <f t="shared" si="512"/>
        <v>0</v>
      </c>
      <c r="R576">
        <f t="shared" si="513"/>
        <v>0</v>
      </c>
      <c r="S576">
        <f t="shared" si="514"/>
        <v>246.75</v>
      </c>
      <c r="T576">
        <f t="shared" si="515"/>
        <v>0</v>
      </c>
      <c r="U576">
        <f t="shared" si="516"/>
        <v>0.46094400000000002</v>
      </c>
      <c r="V576">
        <f t="shared" si="517"/>
        <v>0</v>
      </c>
      <c r="W576">
        <f t="shared" si="518"/>
        <v>0</v>
      </c>
      <c r="X576">
        <f t="shared" si="519"/>
        <v>172.73</v>
      </c>
      <c r="Y576">
        <f t="shared" si="520"/>
        <v>24.68</v>
      </c>
      <c r="AA576">
        <v>1473070128</v>
      </c>
      <c r="AB576">
        <f t="shared" si="521"/>
        <v>6375.3</v>
      </c>
      <c r="AC576">
        <f t="shared" si="522"/>
        <v>15.76</v>
      </c>
      <c r="AD576">
        <f t="shared" si="523"/>
        <v>0</v>
      </c>
      <c r="AE576">
        <f t="shared" si="524"/>
        <v>0</v>
      </c>
      <c r="AF576">
        <f t="shared" si="525"/>
        <v>6359.54</v>
      </c>
      <c r="AG576">
        <f t="shared" si="526"/>
        <v>0</v>
      </c>
      <c r="AH576">
        <f t="shared" si="527"/>
        <v>11.88</v>
      </c>
      <c r="AI576">
        <f t="shared" si="528"/>
        <v>0</v>
      </c>
      <c r="AJ576">
        <f t="shared" si="529"/>
        <v>0</v>
      </c>
      <c r="AK576">
        <v>6375.3</v>
      </c>
      <c r="AL576">
        <v>15.76</v>
      </c>
      <c r="AM576">
        <v>0</v>
      </c>
      <c r="AN576">
        <v>0</v>
      </c>
      <c r="AO576">
        <v>6359.54</v>
      </c>
      <c r="AP576">
        <v>0</v>
      </c>
      <c r="AQ576">
        <v>11.88</v>
      </c>
      <c r="AR576">
        <v>0</v>
      </c>
      <c r="AS576">
        <v>0</v>
      </c>
      <c r="AT576">
        <v>70</v>
      </c>
      <c r="AU576">
        <v>10</v>
      </c>
      <c r="AV576">
        <v>1</v>
      </c>
      <c r="AW576">
        <v>1</v>
      </c>
      <c r="AZ576">
        <v>1</v>
      </c>
      <c r="BA576">
        <v>1</v>
      </c>
      <c r="BB576">
        <v>1</v>
      </c>
      <c r="BC576">
        <v>1</v>
      </c>
      <c r="BD576" t="s">
        <v>3</v>
      </c>
      <c r="BE576" t="s">
        <v>3</v>
      </c>
      <c r="BF576" t="s">
        <v>3</v>
      </c>
      <c r="BG576" t="s">
        <v>3</v>
      </c>
      <c r="BH576">
        <v>0</v>
      </c>
      <c r="BI576">
        <v>4</v>
      </c>
      <c r="BJ576" t="s">
        <v>591</v>
      </c>
      <c r="BM576">
        <v>0</v>
      </c>
      <c r="BN576">
        <v>0</v>
      </c>
      <c r="BO576" t="s">
        <v>3</v>
      </c>
      <c r="BP576">
        <v>0</v>
      </c>
      <c r="BQ576">
        <v>1</v>
      </c>
      <c r="BR576">
        <v>0</v>
      </c>
      <c r="BS576">
        <v>1</v>
      </c>
      <c r="BT576">
        <v>1</v>
      </c>
      <c r="BU576">
        <v>1</v>
      </c>
      <c r="BV576">
        <v>1</v>
      </c>
      <c r="BW576">
        <v>1</v>
      </c>
      <c r="BX576">
        <v>1</v>
      </c>
      <c r="BY576" t="s">
        <v>3</v>
      </c>
      <c r="BZ576">
        <v>70</v>
      </c>
      <c r="CA576">
        <v>10</v>
      </c>
      <c r="CB576" t="s">
        <v>3</v>
      </c>
      <c r="CE576">
        <v>0</v>
      </c>
      <c r="CF576">
        <v>0</v>
      </c>
      <c r="CG576">
        <v>0</v>
      </c>
      <c r="CM576">
        <v>0</v>
      </c>
      <c r="CN576" t="s">
        <v>3</v>
      </c>
      <c r="CO576">
        <v>0</v>
      </c>
      <c r="CP576">
        <f t="shared" si="530"/>
        <v>247.36</v>
      </c>
      <c r="CQ576">
        <f t="shared" si="531"/>
        <v>15.76</v>
      </c>
      <c r="CR576">
        <f t="shared" si="532"/>
        <v>0</v>
      </c>
      <c r="CS576">
        <f t="shared" si="533"/>
        <v>0</v>
      </c>
      <c r="CT576">
        <f t="shared" si="534"/>
        <v>6359.54</v>
      </c>
      <c r="CU576">
        <f t="shared" si="535"/>
        <v>0</v>
      </c>
      <c r="CV576">
        <f t="shared" si="536"/>
        <v>11.88</v>
      </c>
      <c r="CW576">
        <f t="shared" si="537"/>
        <v>0</v>
      </c>
      <c r="CX576">
        <f t="shared" si="538"/>
        <v>0</v>
      </c>
      <c r="CY576">
        <f t="shared" si="539"/>
        <v>172.72499999999999</v>
      </c>
      <c r="CZ576">
        <f t="shared" si="540"/>
        <v>24.675000000000001</v>
      </c>
      <c r="DC576" t="s">
        <v>3</v>
      </c>
      <c r="DD576" t="s">
        <v>3</v>
      </c>
      <c r="DE576" t="s">
        <v>3</v>
      </c>
      <c r="DF576" t="s">
        <v>3</v>
      </c>
      <c r="DG576" t="s">
        <v>3</v>
      </c>
      <c r="DH576" t="s">
        <v>3</v>
      </c>
      <c r="DI576" t="s">
        <v>3</v>
      </c>
      <c r="DJ576" t="s">
        <v>3</v>
      </c>
      <c r="DK576" t="s">
        <v>3</v>
      </c>
      <c r="DL576" t="s">
        <v>3</v>
      </c>
      <c r="DM576" t="s">
        <v>3</v>
      </c>
      <c r="DN576">
        <v>0</v>
      </c>
      <c r="DO576">
        <v>0</v>
      </c>
      <c r="DP576">
        <v>1</v>
      </c>
      <c r="DQ576">
        <v>1</v>
      </c>
      <c r="DU576">
        <v>1003</v>
      </c>
      <c r="DV576" t="s">
        <v>48</v>
      </c>
      <c r="DW576" t="s">
        <v>48</v>
      </c>
      <c r="DX576">
        <v>100</v>
      </c>
      <c r="DZ576" t="s">
        <v>3</v>
      </c>
      <c r="EA576" t="s">
        <v>3</v>
      </c>
      <c r="EB576" t="s">
        <v>3</v>
      </c>
      <c r="EC576" t="s">
        <v>3</v>
      </c>
      <c r="EE576">
        <v>1441815344</v>
      </c>
      <c r="EF576">
        <v>1</v>
      </c>
      <c r="EG576" t="s">
        <v>21</v>
      </c>
      <c r="EH576">
        <v>0</v>
      </c>
      <c r="EI576" t="s">
        <v>3</v>
      </c>
      <c r="EJ576">
        <v>4</v>
      </c>
      <c r="EK576">
        <v>0</v>
      </c>
      <c r="EL576" t="s">
        <v>22</v>
      </c>
      <c r="EM576" t="s">
        <v>23</v>
      </c>
      <c r="EO576" t="s">
        <v>3</v>
      </c>
      <c r="EQ576">
        <v>0</v>
      </c>
      <c r="ER576">
        <v>6375.3</v>
      </c>
      <c r="ES576">
        <v>15.76</v>
      </c>
      <c r="ET576">
        <v>0</v>
      </c>
      <c r="EU576">
        <v>0</v>
      </c>
      <c r="EV576">
        <v>6359.54</v>
      </c>
      <c r="EW576">
        <v>11.88</v>
      </c>
      <c r="EX576">
        <v>0</v>
      </c>
      <c r="EY576">
        <v>0</v>
      </c>
      <c r="FQ576">
        <v>0</v>
      </c>
      <c r="FR576">
        <f t="shared" si="541"/>
        <v>0</v>
      </c>
      <c r="FS576">
        <v>0</v>
      </c>
      <c r="FX576">
        <v>70</v>
      </c>
      <c r="FY576">
        <v>10</v>
      </c>
      <c r="GA576" t="s">
        <v>3</v>
      </c>
      <c r="GD576">
        <v>0</v>
      </c>
      <c r="GF576">
        <v>-483417366</v>
      </c>
      <c r="GG576">
        <v>2</v>
      </c>
      <c r="GH576">
        <v>1</v>
      </c>
      <c r="GI576">
        <v>-2</v>
      </c>
      <c r="GJ576">
        <v>0</v>
      </c>
      <c r="GK576">
        <f>ROUND(R576*(R12)/100,2)</f>
        <v>0</v>
      </c>
      <c r="GL576">
        <f t="shared" si="542"/>
        <v>0</v>
      </c>
      <c r="GM576">
        <f t="shared" si="543"/>
        <v>444.77</v>
      </c>
      <c r="GN576">
        <f t="shared" si="544"/>
        <v>0</v>
      </c>
      <c r="GO576">
        <f t="shared" si="545"/>
        <v>0</v>
      </c>
      <c r="GP576">
        <f t="shared" si="546"/>
        <v>444.77</v>
      </c>
      <c r="GR576">
        <v>0</v>
      </c>
      <c r="GS576">
        <v>3</v>
      </c>
      <c r="GT576">
        <v>0</v>
      </c>
      <c r="GU576" t="s">
        <v>3</v>
      </c>
      <c r="GV576">
        <f t="shared" si="547"/>
        <v>0</v>
      </c>
      <c r="GW576">
        <v>1</v>
      </c>
      <c r="GX576">
        <f t="shared" si="548"/>
        <v>0</v>
      </c>
      <c r="HA576">
        <v>0</v>
      </c>
      <c r="HB576">
        <v>0</v>
      </c>
      <c r="HC576">
        <f t="shared" si="549"/>
        <v>0</v>
      </c>
      <c r="HE576" t="s">
        <v>3</v>
      </c>
      <c r="HF576" t="s">
        <v>3</v>
      </c>
      <c r="HM576" t="s">
        <v>3</v>
      </c>
      <c r="HN576" t="s">
        <v>3</v>
      </c>
      <c r="HO576" t="s">
        <v>3</v>
      </c>
      <c r="HP576" t="s">
        <v>3</v>
      </c>
      <c r="HQ576" t="s">
        <v>3</v>
      </c>
      <c r="IK576">
        <v>0</v>
      </c>
    </row>
    <row r="577" spans="1:245" x14ac:dyDescent="0.2">
      <c r="A577">
        <v>17</v>
      </c>
      <c r="B577">
        <v>1</v>
      </c>
      <c r="D577">
        <f>ROW(EtalonRes!A808)</f>
        <v>808</v>
      </c>
      <c r="E577" t="s">
        <v>3</v>
      </c>
      <c r="F577" t="s">
        <v>592</v>
      </c>
      <c r="G577" t="s">
        <v>630</v>
      </c>
      <c r="H577" t="s">
        <v>48</v>
      </c>
      <c r="I577">
        <f>ROUND((173+21)*0.1/100,9)</f>
        <v>0.19400000000000001</v>
      </c>
      <c r="J577">
        <v>0</v>
      </c>
      <c r="K577">
        <f>ROUND((173+21)*0.1/100,9)</f>
        <v>0.19400000000000001</v>
      </c>
      <c r="O577">
        <f t="shared" si="510"/>
        <v>41.61</v>
      </c>
      <c r="P577">
        <f t="shared" si="511"/>
        <v>7.0000000000000007E-2</v>
      </c>
      <c r="Q577">
        <f t="shared" si="512"/>
        <v>0</v>
      </c>
      <c r="R577">
        <f t="shared" si="513"/>
        <v>0</v>
      </c>
      <c r="S577">
        <f t="shared" si="514"/>
        <v>41.54</v>
      </c>
      <c r="T577">
        <f t="shared" si="515"/>
        <v>0</v>
      </c>
      <c r="U577">
        <f t="shared" si="516"/>
        <v>7.7600000000000002E-2</v>
      </c>
      <c r="V577">
        <f t="shared" si="517"/>
        <v>0</v>
      </c>
      <c r="W577">
        <f t="shared" si="518"/>
        <v>0</v>
      </c>
      <c r="X577">
        <f t="shared" si="519"/>
        <v>29.08</v>
      </c>
      <c r="Y577">
        <f t="shared" si="520"/>
        <v>4.1500000000000004</v>
      </c>
      <c r="AA577">
        <v>-1</v>
      </c>
      <c r="AB577">
        <f t="shared" si="521"/>
        <v>214.51</v>
      </c>
      <c r="AC577">
        <f t="shared" si="522"/>
        <v>0.38</v>
      </c>
      <c r="AD577">
        <f t="shared" si="523"/>
        <v>0</v>
      </c>
      <c r="AE577">
        <f t="shared" si="524"/>
        <v>0</v>
      </c>
      <c r="AF577">
        <f t="shared" si="525"/>
        <v>214.13</v>
      </c>
      <c r="AG577">
        <f t="shared" si="526"/>
        <v>0</v>
      </c>
      <c r="AH577">
        <f t="shared" si="527"/>
        <v>0.4</v>
      </c>
      <c r="AI577">
        <f t="shared" si="528"/>
        <v>0</v>
      </c>
      <c r="AJ577">
        <f t="shared" si="529"/>
        <v>0</v>
      </c>
      <c r="AK577">
        <v>214.51</v>
      </c>
      <c r="AL577">
        <v>0.38</v>
      </c>
      <c r="AM577">
        <v>0</v>
      </c>
      <c r="AN577">
        <v>0</v>
      </c>
      <c r="AO577">
        <v>214.13</v>
      </c>
      <c r="AP577">
        <v>0</v>
      </c>
      <c r="AQ577">
        <v>0.4</v>
      </c>
      <c r="AR577">
        <v>0</v>
      </c>
      <c r="AS577">
        <v>0</v>
      </c>
      <c r="AT577">
        <v>70</v>
      </c>
      <c r="AU577">
        <v>10</v>
      </c>
      <c r="AV577">
        <v>1</v>
      </c>
      <c r="AW577">
        <v>1</v>
      </c>
      <c r="AZ577">
        <v>1</v>
      </c>
      <c r="BA577">
        <v>1</v>
      </c>
      <c r="BB577">
        <v>1</v>
      </c>
      <c r="BC577">
        <v>1</v>
      </c>
      <c r="BD577" t="s">
        <v>3</v>
      </c>
      <c r="BE577" t="s">
        <v>3</v>
      </c>
      <c r="BF577" t="s">
        <v>3</v>
      </c>
      <c r="BG577" t="s">
        <v>3</v>
      </c>
      <c r="BH577">
        <v>0</v>
      </c>
      <c r="BI577">
        <v>4</v>
      </c>
      <c r="BJ577" t="s">
        <v>594</v>
      </c>
      <c r="BM577">
        <v>0</v>
      </c>
      <c r="BN577">
        <v>0</v>
      </c>
      <c r="BO577" t="s">
        <v>3</v>
      </c>
      <c r="BP577">
        <v>0</v>
      </c>
      <c r="BQ577">
        <v>1</v>
      </c>
      <c r="BR577">
        <v>0</v>
      </c>
      <c r="BS577">
        <v>1</v>
      </c>
      <c r="BT577">
        <v>1</v>
      </c>
      <c r="BU577">
        <v>1</v>
      </c>
      <c r="BV577">
        <v>1</v>
      </c>
      <c r="BW577">
        <v>1</v>
      </c>
      <c r="BX577">
        <v>1</v>
      </c>
      <c r="BY577" t="s">
        <v>3</v>
      </c>
      <c r="BZ577">
        <v>70</v>
      </c>
      <c r="CA577">
        <v>10</v>
      </c>
      <c r="CB577" t="s">
        <v>3</v>
      </c>
      <c r="CE577">
        <v>0</v>
      </c>
      <c r="CF577">
        <v>0</v>
      </c>
      <c r="CG577">
        <v>0</v>
      </c>
      <c r="CM577">
        <v>0</v>
      </c>
      <c r="CN577" t="s">
        <v>3</v>
      </c>
      <c r="CO577">
        <v>0</v>
      </c>
      <c r="CP577">
        <f t="shared" si="530"/>
        <v>41.61</v>
      </c>
      <c r="CQ577">
        <f t="shared" si="531"/>
        <v>0.38</v>
      </c>
      <c r="CR577">
        <f t="shared" si="532"/>
        <v>0</v>
      </c>
      <c r="CS577">
        <f t="shared" si="533"/>
        <v>0</v>
      </c>
      <c r="CT577">
        <f t="shared" si="534"/>
        <v>214.13</v>
      </c>
      <c r="CU577">
        <f t="shared" si="535"/>
        <v>0</v>
      </c>
      <c r="CV577">
        <f t="shared" si="536"/>
        <v>0.4</v>
      </c>
      <c r="CW577">
        <f t="shared" si="537"/>
        <v>0</v>
      </c>
      <c r="CX577">
        <f t="shared" si="538"/>
        <v>0</v>
      </c>
      <c r="CY577">
        <f t="shared" si="539"/>
        <v>29.077999999999996</v>
      </c>
      <c r="CZ577">
        <f t="shared" si="540"/>
        <v>4.1539999999999999</v>
      </c>
      <c r="DC577" t="s">
        <v>3</v>
      </c>
      <c r="DD577" t="s">
        <v>3</v>
      </c>
      <c r="DE577" t="s">
        <v>3</v>
      </c>
      <c r="DF577" t="s">
        <v>3</v>
      </c>
      <c r="DG577" t="s">
        <v>3</v>
      </c>
      <c r="DH577" t="s">
        <v>3</v>
      </c>
      <c r="DI577" t="s">
        <v>3</v>
      </c>
      <c r="DJ577" t="s">
        <v>3</v>
      </c>
      <c r="DK577" t="s">
        <v>3</v>
      </c>
      <c r="DL577" t="s">
        <v>3</v>
      </c>
      <c r="DM577" t="s">
        <v>3</v>
      </c>
      <c r="DN577">
        <v>0</v>
      </c>
      <c r="DO577">
        <v>0</v>
      </c>
      <c r="DP577">
        <v>1</v>
      </c>
      <c r="DQ577">
        <v>1</v>
      </c>
      <c r="DU577">
        <v>1003</v>
      </c>
      <c r="DV577" t="s">
        <v>48</v>
      </c>
      <c r="DW577" t="s">
        <v>48</v>
      </c>
      <c r="DX577">
        <v>100</v>
      </c>
      <c r="DZ577" t="s">
        <v>3</v>
      </c>
      <c r="EA577" t="s">
        <v>3</v>
      </c>
      <c r="EB577" t="s">
        <v>3</v>
      </c>
      <c r="EC577" t="s">
        <v>3</v>
      </c>
      <c r="EE577">
        <v>1441815344</v>
      </c>
      <c r="EF577">
        <v>1</v>
      </c>
      <c r="EG577" t="s">
        <v>21</v>
      </c>
      <c r="EH577">
        <v>0</v>
      </c>
      <c r="EI577" t="s">
        <v>3</v>
      </c>
      <c r="EJ577">
        <v>4</v>
      </c>
      <c r="EK577">
        <v>0</v>
      </c>
      <c r="EL577" t="s">
        <v>22</v>
      </c>
      <c r="EM577" t="s">
        <v>23</v>
      </c>
      <c r="EO577" t="s">
        <v>3</v>
      </c>
      <c r="EQ577">
        <v>1024</v>
      </c>
      <c r="ER577">
        <v>214.51</v>
      </c>
      <c r="ES577">
        <v>0.38</v>
      </c>
      <c r="ET577">
        <v>0</v>
      </c>
      <c r="EU577">
        <v>0</v>
      </c>
      <c r="EV577">
        <v>214.13</v>
      </c>
      <c r="EW577">
        <v>0.4</v>
      </c>
      <c r="EX577">
        <v>0</v>
      </c>
      <c r="EY577">
        <v>0</v>
      </c>
      <c r="FQ577">
        <v>0</v>
      </c>
      <c r="FR577">
        <f t="shared" si="541"/>
        <v>0</v>
      </c>
      <c r="FS577">
        <v>0</v>
      </c>
      <c r="FX577">
        <v>70</v>
      </c>
      <c r="FY577">
        <v>10</v>
      </c>
      <c r="GA577" t="s">
        <v>3</v>
      </c>
      <c r="GD577">
        <v>0</v>
      </c>
      <c r="GF577">
        <v>-53312076</v>
      </c>
      <c r="GG577">
        <v>2</v>
      </c>
      <c r="GH577">
        <v>1</v>
      </c>
      <c r="GI577">
        <v>-2</v>
      </c>
      <c r="GJ577">
        <v>0</v>
      </c>
      <c r="GK577">
        <f>ROUND(R577*(R12)/100,2)</f>
        <v>0</v>
      </c>
      <c r="GL577">
        <f t="shared" si="542"/>
        <v>0</v>
      </c>
      <c r="GM577">
        <f t="shared" si="543"/>
        <v>74.84</v>
      </c>
      <c r="GN577">
        <f t="shared" si="544"/>
        <v>0</v>
      </c>
      <c r="GO577">
        <f t="shared" si="545"/>
        <v>0</v>
      </c>
      <c r="GP577">
        <f t="shared" si="546"/>
        <v>74.84</v>
      </c>
      <c r="GR577">
        <v>0</v>
      </c>
      <c r="GS577">
        <v>3</v>
      </c>
      <c r="GT577">
        <v>0</v>
      </c>
      <c r="GU577" t="s">
        <v>3</v>
      </c>
      <c r="GV577">
        <f t="shared" si="547"/>
        <v>0</v>
      </c>
      <c r="GW577">
        <v>1</v>
      </c>
      <c r="GX577">
        <f t="shared" si="548"/>
        <v>0</v>
      </c>
      <c r="HA577">
        <v>0</v>
      </c>
      <c r="HB577">
        <v>0</v>
      </c>
      <c r="HC577">
        <f t="shared" si="549"/>
        <v>0</v>
      </c>
      <c r="HE577" t="s">
        <v>3</v>
      </c>
      <c r="HF577" t="s">
        <v>3</v>
      </c>
      <c r="HM577" t="s">
        <v>3</v>
      </c>
      <c r="HN577" t="s">
        <v>3</v>
      </c>
      <c r="HO577" t="s">
        <v>3</v>
      </c>
      <c r="HP577" t="s">
        <v>3</v>
      </c>
      <c r="HQ577" t="s">
        <v>3</v>
      </c>
      <c r="IK577">
        <v>0</v>
      </c>
    </row>
    <row r="578" spans="1:245" x14ac:dyDescent="0.2">
      <c r="A578">
        <v>17</v>
      </c>
      <c r="B578">
        <v>1</v>
      </c>
      <c r="D578">
        <f>ROW(EtalonRes!A810)</f>
        <v>810</v>
      </c>
      <c r="E578" t="s">
        <v>631</v>
      </c>
      <c r="F578" t="s">
        <v>596</v>
      </c>
      <c r="G578" t="s">
        <v>632</v>
      </c>
      <c r="H578" t="s">
        <v>48</v>
      </c>
      <c r="I578">
        <f>ROUND((25+1323+1175)*0.2*0.1/100,9)</f>
        <v>0.50460000000000005</v>
      </c>
      <c r="J578">
        <v>0</v>
      </c>
      <c r="K578">
        <f>ROUND((25+1323+1175)*0.2*0.1/100,9)</f>
        <v>0.50460000000000005</v>
      </c>
      <c r="O578">
        <f t="shared" si="510"/>
        <v>3038.13</v>
      </c>
      <c r="P578">
        <f t="shared" si="511"/>
        <v>7.38</v>
      </c>
      <c r="Q578">
        <f t="shared" si="512"/>
        <v>0</v>
      </c>
      <c r="R578">
        <f t="shared" si="513"/>
        <v>0</v>
      </c>
      <c r="S578">
        <f t="shared" si="514"/>
        <v>3030.75</v>
      </c>
      <c r="T578">
        <f t="shared" si="515"/>
        <v>0</v>
      </c>
      <c r="U578">
        <f t="shared" si="516"/>
        <v>5.6616120000000008</v>
      </c>
      <c r="V578">
        <f t="shared" si="517"/>
        <v>0</v>
      </c>
      <c r="W578">
        <f t="shared" si="518"/>
        <v>0</v>
      </c>
      <c r="X578">
        <f t="shared" si="519"/>
        <v>2121.5300000000002</v>
      </c>
      <c r="Y578">
        <f t="shared" si="520"/>
        <v>303.08</v>
      </c>
      <c r="AA578">
        <v>1473070128</v>
      </c>
      <c r="AB578">
        <f t="shared" si="521"/>
        <v>6020.87</v>
      </c>
      <c r="AC578">
        <f t="shared" si="522"/>
        <v>14.63</v>
      </c>
      <c r="AD578">
        <f t="shared" si="523"/>
        <v>0</v>
      </c>
      <c r="AE578">
        <f t="shared" si="524"/>
        <v>0</v>
      </c>
      <c r="AF578">
        <f t="shared" si="525"/>
        <v>6006.24</v>
      </c>
      <c r="AG578">
        <f t="shared" si="526"/>
        <v>0</v>
      </c>
      <c r="AH578">
        <f t="shared" si="527"/>
        <v>11.22</v>
      </c>
      <c r="AI578">
        <f t="shared" si="528"/>
        <v>0</v>
      </c>
      <c r="AJ578">
        <f t="shared" si="529"/>
        <v>0</v>
      </c>
      <c r="AK578">
        <v>6020.87</v>
      </c>
      <c r="AL578">
        <v>14.63</v>
      </c>
      <c r="AM578">
        <v>0</v>
      </c>
      <c r="AN578">
        <v>0</v>
      </c>
      <c r="AO578">
        <v>6006.24</v>
      </c>
      <c r="AP578">
        <v>0</v>
      </c>
      <c r="AQ578">
        <v>11.22</v>
      </c>
      <c r="AR578">
        <v>0</v>
      </c>
      <c r="AS578">
        <v>0</v>
      </c>
      <c r="AT578">
        <v>70</v>
      </c>
      <c r="AU578">
        <v>10</v>
      </c>
      <c r="AV578">
        <v>1</v>
      </c>
      <c r="AW578">
        <v>1</v>
      </c>
      <c r="AZ578">
        <v>1</v>
      </c>
      <c r="BA578">
        <v>1</v>
      </c>
      <c r="BB578">
        <v>1</v>
      </c>
      <c r="BC578">
        <v>1</v>
      </c>
      <c r="BD578" t="s">
        <v>3</v>
      </c>
      <c r="BE578" t="s">
        <v>3</v>
      </c>
      <c r="BF578" t="s">
        <v>3</v>
      </c>
      <c r="BG578" t="s">
        <v>3</v>
      </c>
      <c r="BH578">
        <v>0</v>
      </c>
      <c r="BI578">
        <v>4</v>
      </c>
      <c r="BJ578" t="s">
        <v>598</v>
      </c>
      <c r="BM578">
        <v>0</v>
      </c>
      <c r="BN578">
        <v>0</v>
      </c>
      <c r="BO578" t="s">
        <v>3</v>
      </c>
      <c r="BP578">
        <v>0</v>
      </c>
      <c r="BQ578">
        <v>1</v>
      </c>
      <c r="BR578">
        <v>0</v>
      </c>
      <c r="BS578">
        <v>1</v>
      </c>
      <c r="BT578">
        <v>1</v>
      </c>
      <c r="BU578">
        <v>1</v>
      </c>
      <c r="BV578">
        <v>1</v>
      </c>
      <c r="BW578">
        <v>1</v>
      </c>
      <c r="BX578">
        <v>1</v>
      </c>
      <c r="BY578" t="s">
        <v>3</v>
      </c>
      <c r="BZ578">
        <v>70</v>
      </c>
      <c r="CA578">
        <v>10</v>
      </c>
      <c r="CB578" t="s">
        <v>3</v>
      </c>
      <c r="CE578">
        <v>0</v>
      </c>
      <c r="CF578">
        <v>0</v>
      </c>
      <c r="CG578">
        <v>0</v>
      </c>
      <c r="CM578">
        <v>0</v>
      </c>
      <c r="CN578" t="s">
        <v>3</v>
      </c>
      <c r="CO578">
        <v>0</v>
      </c>
      <c r="CP578">
        <f t="shared" si="530"/>
        <v>3038.13</v>
      </c>
      <c r="CQ578">
        <f t="shared" si="531"/>
        <v>14.63</v>
      </c>
      <c r="CR578">
        <f t="shared" si="532"/>
        <v>0</v>
      </c>
      <c r="CS578">
        <f t="shared" si="533"/>
        <v>0</v>
      </c>
      <c r="CT578">
        <f t="shared" si="534"/>
        <v>6006.24</v>
      </c>
      <c r="CU578">
        <f t="shared" si="535"/>
        <v>0</v>
      </c>
      <c r="CV578">
        <f t="shared" si="536"/>
        <v>11.22</v>
      </c>
      <c r="CW578">
        <f t="shared" si="537"/>
        <v>0</v>
      </c>
      <c r="CX578">
        <f t="shared" si="538"/>
        <v>0</v>
      </c>
      <c r="CY578">
        <f t="shared" si="539"/>
        <v>2121.5250000000001</v>
      </c>
      <c r="CZ578">
        <f t="shared" si="540"/>
        <v>303.07499999999999</v>
      </c>
      <c r="DC578" t="s">
        <v>3</v>
      </c>
      <c r="DD578" t="s">
        <v>3</v>
      </c>
      <c r="DE578" t="s">
        <v>3</v>
      </c>
      <c r="DF578" t="s">
        <v>3</v>
      </c>
      <c r="DG578" t="s">
        <v>3</v>
      </c>
      <c r="DH578" t="s">
        <v>3</v>
      </c>
      <c r="DI578" t="s">
        <v>3</v>
      </c>
      <c r="DJ578" t="s">
        <v>3</v>
      </c>
      <c r="DK578" t="s">
        <v>3</v>
      </c>
      <c r="DL578" t="s">
        <v>3</v>
      </c>
      <c r="DM578" t="s">
        <v>3</v>
      </c>
      <c r="DN578">
        <v>0</v>
      </c>
      <c r="DO578">
        <v>0</v>
      </c>
      <c r="DP578">
        <v>1</v>
      </c>
      <c r="DQ578">
        <v>1</v>
      </c>
      <c r="DU578">
        <v>1003</v>
      </c>
      <c r="DV578" t="s">
        <v>48</v>
      </c>
      <c r="DW578" t="s">
        <v>48</v>
      </c>
      <c r="DX578">
        <v>100</v>
      </c>
      <c r="DZ578" t="s">
        <v>3</v>
      </c>
      <c r="EA578" t="s">
        <v>3</v>
      </c>
      <c r="EB578" t="s">
        <v>3</v>
      </c>
      <c r="EC578" t="s">
        <v>3</v>
      </c>
      <c r="EE578">
        <v>1441815344</v>
      </c>
      <c r="EF578">
        <v>1</v>
      </c>
      <c r="EG578" t="s">
        <v>21</v>
      </c>
      <c r="EH578">
        <v>0</v>
      </c>
      <c r="EI578" t="s">
        <v>3</v>
      </c>
      <c r="EJ578">
        <v>4</v>
      </c>
      <c r="EK578">
        <v>0</v>
      </c>
      <c r="EL578" t="s">
        <v>22</v>
      </c>
      <c r="EM578" t="s">
        <v>23</v>
      </c>
      <c r="EO578" t="s">
        <v>3</v>
      </c>
      <c r="EQ578">
        <v>0</v>
      </c>
      <c r="ER578">
        <v>6020.87</v>
      </c>
      <c r="ES578">
        <v>14.63</v>
      </c>
      <c r="ET578">
        <v>0</v>
      </c>
      <c r="EU578">
        <v>0</v>
      </c>
      <c r="EV578">
        <v>6006.24</v>
      </c>
      <c r="EW578">
        <v>11.22</v>
      </c>
      <c r="EX578">
        <v>0</v>
      </c>
      <c r="EY578">
        <v>0</v>
      </c>
      <c r="FQ578">
        <v>0</v>
      </c>
      <c r="FR578">
        <f t="shared" si="541"/>
        <v>0</v>
      </c>
      <c r="FS578">
        <v>0</v>
      </c>
      <c r="FX578">
        <v>70</v>
      </c>
      <c r="FY578">
        <v>10</v>
      </c>
      <c r="GA578" t="s">
        <v>3</v>
      </c>
      <c r="GD578">
        <v>0</v>
      </c>
      <c r="GF578">
        <v>-350267814</v>
      </c>
      <c r="GG578">
        <v>2</v>
      </c>
      <c r="GH578">
        <v>1</v>
      </c>
      <c r="GI578">
        <v>-2</v>
      </c>
      <c r="GJ578">
        <v>0</v>
      </c>
      <c r="GK578">
        <f>ROUND(R578*(R12)/100,2)</f>
        <v>0</v>
      </c>
      <c r="GL578">
        <f t="shared" si="542"/>
        <v>0</v>
      </c>
      <c r="GM578">
        <f t="shared" si="543"/>
        <v>5462.74</v>
      </c>
      <c r="GN578">
        <f t="shared" si="544"/>
        <v>0</v>
      </c>
      <c r="GO578">
        <f t="shared" si="545"/>
        <v>0</v>
      </c>
      <c r="GP578">
        <f t="shared" si="546"/>
        <v>5462.74</v>
      </c>
      <c r="GR578">
        <v>0</v>
      </c>
      <c r="GS578">
        <v>3</v>
      </c>
      <c r="GT578">
        <v>0</v>
      </c>
      <c r="GU578" t="s">
        <v>3</v>
      </c>
      <c r="GV578">
        <f t="shared" si="547"/>
        <v>0</v>
      </c>
      <c r="GW578">
        <v>1</v>
      </c>
      <c r="GX578">
        <f t="shared" si="548"/>
        <v>0</v>
      </c>
      <c r="HA578">
        <v>0</v>
      </c>
      <c r="HB578">
        <v>0</v>
      </c>
      <c r="HC578">
        <f t="shared" si="549"/>
        <v>0</v>
      </c>
      <c r="HE578" t="s">
        <v>3</v>
      </c>
      <c r="HF578" t="s">
        <v>3</v>
      </c>
      <c r="HM578" t="s">
        <v>3</v>
      </c>
      <c r="HN578" t="s">
        <v>3</v>
      </c>
      <c r="HO578" t="s">
        <v>3</v>
      </c>
      <c r="HP578" t="s">
        <v>3</v>
      </c>
      <c r="HQ578" t="s">
        <v>3</v>
      </c>
      <c r="IK578">
        <v>0</v>
      </c>
    </row>
    <row r="579" spans="1:245" x14ac:dyDescent="0.2">
      <c r="A579">
        <v>17</v>
      </c>
      <c r="B579">
        <v>1</v>
      </c>
      <c r="D579">
        <f>ROW(EtalonRes!A812)</f>
        <v>812</v>
      </c>
      <c r="E579" t="s">
        <v>3</v>
      </c>
      <c r="F579" t="s">
        <v>599</v>
      </c>
      <c r="G579" t="s">
        <v>633</v>
      </c>
      <c r="H579" t="s">
        <v>48</v>
      </c>
      <c r="I579">
        <f>ROUND((25+1323+1175)*0.1/100,9)</f>
        <v>2.5230000000000001</v>
      </c>
      <c r="J579">
        <v>0</v>
      </c>
      <c r="K579">
        <f>ROUND((25+1323+1175)*0.1/100,9)</f>
        <v>2.5230000000000001</v>
      </c>
      <c r="O579">
        <f t="shared" si="510"/>
        <v>514.19000000000005</v>
      </c>
      <c r="P579">
        <f t="shared" si="511"/>
        <v>0.96</v>
      </c>
      <c r="Q579">
        <f t="shared" si="512"/>
        <v>0</v>
      </c>
      <c r="R579">
        <f t="shared" si="513"/>
        <v>0</v>
      </c>
      <c r="S579">
        <f t="shared" si="514"/>
        <v>513.23</v>
      </c>
      <c r="T579">
        <f t="shared" si="515"/>
        <v>0</v>
      </c>
      <c r="U579">
        <f t="shared" si="516"/>
        <v>0.95874000000000004</v>
      </c>
      <c r="V579">
        <f t="shared" si="517"/>
        <v>0</v>
      </c>
      <c r="W579">
        <f t="shared" si="518"/>
        <v>0</v>
      </c>
      <c r="X579">
        <f t="shared" si="519"/>
        <v>359.26</v>
      </c>
      <c r="Y579">
        <f t="shared" si="520"/>
        <v>51.32</v>
      </c>
      <c r="AA579">
        <v>-1</v>
      </c>
      <c r="AB579">
        <f t="shared" si="521"/>
        <v>203.8</v>
      </c>
      <c r="AC579">
        <f t="shared" si="522"/>
        <v>0.38</v>
      </c>
      <c r="AD579">
        <f t="shared" si="523"/>
        <v>0</v>
      </c>
      <c r="AE579">
        <f t="shared" si="524"/>
        <v>0</v>
      </c>
      <c r="AF579">
        <f t="shared" si="525"/>
        <v>203.42</v>
      </c>
      <c r="AG579">
        <f t="shared" si="526"/>
        <v>0</v>
      </c>
      <c r="AH579">
        <f t="shared" si="527"/>
        <v>0.38</v>
      </c>
      <c r="AI579">
        <f t="shared" si="528"/>
        <v>0</v>
      </c>
      <c r="AJ579">
        <f t="shared" si="529"/>
        <v>0</v>
      </c>
      <c r="AK579">
        <v>203.8</v>
      </c>
      <c r="AL579">
        <v>0.38</v>
      </c>
      <c r="AM579">
        <v>0</v>
      </c>
      <c r="AN579">
        <v>0</v>
      </c>
      <c r="AO579">
        <v>203.42</v>
      </c>
      <c r="AP579">
        <v>0</v>
      </c>
      <c r="AQ579">
        <v>0.38</v>
      </c>
      <c r="AR579">
        <v>0</v>
      </c>
      <c r="AS579">
        <v>0</v>
      </c>
      <c r="AT579">
        <v>70</v>
      </c>
      <c r="AU579">
        <v>10</v>
      </c>
      <c r="AV579">
        <v>1</v>
      </c>
      <c r="AW579">
        <v>1</v>
      </c>
      <c r="AZ579">
        <v>1</v>
      </c>
      <c r="BA579">
        <v>1</v>
      </c>
      <c r="BB579">
        <v>1</v>
      </c>
      <c r="BC579">
        <v>1</v>
      </c>
      <c r="BD579" t="s">
        <v>3</v>
      </c>
      <c r="BE579" t="s">
        <v>3</v>
      </c>
      <c r="BF579" t="s">
        <v>3</v>
      </c>
      <c r="BG579" t="s">
        <v>3</v>
      </c>
      <c r="BH579">
        <v>0</v>
      </c>
      <c r="BI579">
        <v>4</v>
      </c>
      <c r="BJ579" t="s">
        <v>601</v>
      </c>
      <c r="BM579">
        <v>0</v>
      </c>
      <c r="BN579">
        <v>0</v>
      </c>
      <c r="BO579" t="s">
        <v>3</v>
      </c>
      <c r="BP579">
        <v>0</v>
      </c>
      <c r="BQ579">
        <v>1</v>
      </c>
      <c r="BR579">
        <v>0</v>
      </c>
      <c r="BS579">
        <v>1</v>
      </c>
      <c r="BT579">
        <v>1</v>
      </c>
      <c r="BU579">
        <v>1</v>
      </c>
      <c r="BV579">
        <v>1</v>
      </c>
      <c r="BW579">
        <v>1</v>
      </c>
      <c r="BX579">
        <v>1</v>
      </c>
      <c r="BY579" t="s">
        <v>3</v>
      </c>
      <c r="BZ579">
        <v>70</v>
      </c>
      <c r="CA579">
        <v>10</v>
      </c>
      <c r="CB579" t="s">
        <v>3</v>
      </c>
      <c r="CE579">
        <v>0</v>
      </c>
      <c r="CF579">
        <v>0</v>
      </c>
      <c r="CG579">
        <v>0</v>
      </c>
      <c r="CM579">
        <v>0</v>
      </c>
      <c r="CN579" t="s">
        <v>3</v>
      </c>
      <c r="CO579">
        <v>0</v>
      </c>
      <c r="CP579">
        <f t="shared" si="530"/>
        <v>514.19000000000005</v>
      </c>
      <c r="CQ579">
        <f t="shared" si="531"/>
        <v>0.38</v>
      </c>
      <c r="CR579">
        <f t="shared" si="532"/>
        <v>0</v>
      </c>
      <c r="CS579">
        <f t="shared" si="533"/>
        <v>0</v>
      </c>
      <c r="CT579">
        <f t="shared" si="534"/>
        <v>203.42</v>
      </c>
      <c r="CU579">
        <f t="shared" si="535"/>
        <v>0</v>
      </c>
      <c r="CV579">
        <f t="shared" si="536"/>
        <v>0.38</v>
      </c>
      <c r="CW579">
        <f t="shared" si="537"/>
        <v>0</v>
      </c>
      <c r="CX579">
        <f t="shared" si="538"/>
        <v>0</v>
      </c>
      <c r="CY579">
        <f t="shared" si="539"/>
        <v>359.26099999999997</v>
      </c>
      <c r="CZ579">
        <f t="shared" si="540"/>
        <v>51.323</v>
      </c>
      <c r="DC579" t="s">
        <v>3</v>
      </c>
      <c r="DD579" t="s">
        <v>3</v>
      </c>
      <c r="DE579" t="s">
        <v>3</v>
      </c>
      <c r="DF579" t="s">
        <v>3</v>
      </c>
      <c r="DG579" t="s">
        <v>3</v>
      </c>
      <c r="DH579" t="s">
        <v>3</v>
      </c>
      <c r="DI579" t="s">
        <v>3</v>
      </c>
      <c r="DJ579" t="s">
        <v>3</v>
      </c>
      <c r="DK579" t="s">
        <v>3</v>
      </c>
      <c r="DL579" t="s">
        <v>3</v>
      </c>
      <c r="DM579" t="s">
        <v>3</v>
      </c>
      <c r="DN579">
        <v>0</v>
      </c>
      <c r="DO579">
        <v>0</v>
      </c>
      <c r="DP579">
        <v>1</v>
      </c>
      <c r="DQ579">
        <v>1</v>
      </c>
      <c r="DU579">
        <v>1003</v>
      </c>
      <c r="DV579" t="s">
        <v>48</v>
      </c>
      <c r="DW579" t="s">
        <v>48</v>
      </c>
      <c r="DX579">
        <v>100</v>
      </c>
      <c r="DZ579" t="s">
        <v>3</v>
      </c>
      <c r="EA579" t="s">
        <v>3</v>
      </c>
      <c r="EB579" t="s">
        <v>3</v>
      </c>
      <c r="EC579" t="s">
        <v>3</v>
      </c>
      <c r="EE579">
        <v>1441815344</v>
      </c>
      <c r="EF579">
        <v>1</v>
      </c>
      <c r="EG579" t="s">
        <v>21</v>
      </c>
      <c r="EH579">
        <v>0</v>
      </c>
      <c r="EI579" t="s">
        <v>3</v>
      </c>
      <c r="EJ579">
        <v>4</v>
      </c>
      <c r="EK579">
        <v>0</v>
      </c>
      <c r="EL579" t="s">
        <v>22</v>
      </c>
      <c r="EM579" t="s">
        <v>23</v>
      </c>
      <c r="EO579" t="s">
        <v>3</v>
      </c>
      <c r="EQ579">
        <v>1024</v>
      </c>
      <c r="ER579">
        <v>203.8</v>
      </c>
      <c r="ES579">
        <v>0.38</v>
      </c>
      <c r="ET579">
        <v>0</v>
      </c>
      <c r="EU579">
        <v>0</v>
      </c>
      <c r="EV579">
        <v>203.42</v>
      </c>
      <c r="EW579">
        <v>0.38</v>
      </c>
      <c r="EX579">
        <v>0</v>
      </c>
      <c r="EY579">
        <v>0</v>
      </c>
      <c r="FQ579">
        <v>0</v>
      </c>
      <c r="FR579">
        <f t="shared" si="541"/>
        <v>0</v>
      </c>
      <c r="FS579">
        <v>0</v>
      </c>
      <c r="FX579">
        <v>70</v>
      </c>
      <c r="FY579">
        <v>10</v>
      </c>
      <c r="GA579" t="s">
        <v>3</v>
      </c>
      <c r="GD579">
        <v>0</v>
      </c>
      <c r="GF579">
        <v>966414635</v>
      </c>
      <c r="GG579">
        <v>2</v>
      </c>
      <c r="GH579">
        <v>1</v>
      </c>
      <c r="GI579">
        <v>-2</v>
      </c>
      <c r="GJ579">
        <v>0</v>
      </c>
      <c r="GK579">
        <f>ROUND(R579*(R12)/100,2)</f>
        <v>0</v>
      </c>
      <c r="GL579">
        <f t="shared" si="542"/>
        <v>0</v>
      </c>
      <c r="GM579">
        <f t="shared" si="543"/>
        <v>924.77</v>
      </c>
      <c r="GN579">
        <f t="shared" si="544"/>
        <v>0</v>
      </c>
      <c r="GO579">
        <f t="shared" si="545"/>
        <v>0</v>
      </c>
      <c r="GP579">
        <f t="shared" si="546"/>
        <v>924.77</v>
      </c>
      <c r="GR579">
        <v>0</v>
      </c>
      <c r="GS579">
        <v>3</v>
      </c>
      <c r="GT579">
        <v>0</v>
      </c>
      <c r="GU579" t="s">
        <v>3</v>
      </c>
      <c r="GV579">
        <f t="shared" si="547"/>
        <v>0</v>
      </c>
      <c r="GW579">
        <v>1</v>
      </c>
      <c r="GX579">
        <f t="shared" si="548"/>
        <v>0</v>
      </c>
      <c r="HA579">
        <v>0</v>
      </c>
      <c r="HB579">
        <v>0</v>
      </c>
      <c r="HC579">
        <f t="shared" si="549"/>
        <v>0</v>
      </c>
      <c r="HE579" t="s">
        <v>3</v>
      </c>
      <c r="HF579" t="s">
        <v>3</v>
      </c>
      <c r="HM579" t="s">
        <v>3</v>
      </c>
      <c r="HN579" t="s">
        <v>3</v>
      </c>
      <c r="HO579" t="s">
        <v>3</v>
      </c>
      <c r="HP579" t="s">
        <v>3</v>
      </c>
      <c r="HQ579" t="s">
        <v>3</v>
      </c>
      <c r="IK579">
        <v>0</v>
      </c>
    </row>
    <row r="580" spans="1:245" x14ac:dyDescent="0.2">
      <c r="A580">
        <v>17</v>
      </c>
      <c r="B580">
        <v>1</v>
      </c>
      <c r="D580">
        <f>ROW(EtalonRes!A814)</f>
        <v>814</v>
      </c>
      <c r="E580" t="s">
        <v>634</v>
      </c>
      <c r="F580" t="s">
        <v>609</v>
      </c>
      <c r="G580" t="s">
        <v>635</v>
      </c>
      <c r="H580" t="s">
        <v>48</v>
      </c>
      <c r="I580">
        <f>ROUND((74+4702)*0.2*0.1/100,9)</f>
        <v>0.95520000000000005</v>
      </c>
      <c r="J580">
        <v>0</v>
      </c>
      <c r="K580">
        <f>ROUND((74+4702)*0.2*0.1/100,9)</f>
        <v>0.95520000000000005</v>
      </c>
      <c r="O580">
        <f t="shared" si="510"/>
        <v>5134.83</v>
      </c>
      <c r="P580">
        <f t="shared" si="511"/>
        <v>21.5</v>
      </c>
      <c r="Q580">
        <f t="shared" si="512"/>
        <v>0</v>
      </c>
      <c r="R580">
        <f t="shared" si="513"/>
        <v>0</v>
      </c>
      <c r="S580">
        <f t="shared" si="514"/>
        <v>5113.33</v>
      </c>
      <c r="T580">
        <f t="shared" si="515"/>
        <v>0</v>
      </c>
      <c r="U580">
        <f t="shared" si="516"/>
        <v>9.5519999999999996</v>
      </c>
      <c r="V580">
        <f t="shared" si="517"/>
        <v>0</v>
      </c>
      <c r="W580">
        <f t="shared" si="518"/>
        <v>0</v>
      </c>
      <c r="X580">
        <f t="shared" si="519"/>
        <v>3579.33</v>
      </c>
      <c r="Y580">
        <f t="shared" si="520"/>
        <v>511.33</v>
      </c>
      <c r="AA580">
        <v>1473070128</v>
      </c>
      <c r="AB580">
        <f t="shared" si="521"/>
        <v>5375.66</v>
      </c>
      <c r="AC580">
        <f t="shared" si="522"/>
        <v>22.51</v>
      </c>
      <c r="AD580">
        <f t="shared" si="523"/>
        <v>0</v>
      </c>
      <c r="AE580">
        <f t="shared" si="524"/>
        <v>0</v>
      </c>
      <c r="AF580">
        <f t="shared" si="525"/>
        <v>5353.15</v>
      </c>
      <c r="AG580">
        <f t="shared" si="526"/>
        <v>0</v>
      </c>
      <c r="AH580">
        <f t="shared" si="527"/>
        <v>10</v>
      </c>
      <c r="AI580">
        <f t="shared" si="528"/>
        <v>0</v>
      </c>
      <c r="AJ580">
        <f t="shared" si="529"/>
        <v>0</v>
      </c>
      <c r="AK580">
        <v>5375.66</v>
      </c>
      <c r="AL580">
        <v>22.51</v>
      </c>
      <c r="AM580">
        <v>0</v>
      </c>
      <c r="AN580">
        <v>0</v>
      </c>
      <c r="AO580">
        <v>5353.15</v>
      </c>
      <c r="AP580">
        <v>0</v>
      </c>
      <c r="AQ580">
        <v>10</v>
      </c>
      <c r="AR580">
        <v>0</v>
      </c>
      <c r="AS580">
        <v>0</v>
      </c>
      <c r="AT580">
        <v>70</v>
      </c>
      <c r="AU580">
        <v>10</v>
      </c>
      <c r="AV580">
        <v>1</v>
      </c>
      <c r="AW580">
        <v>1</v>
      </c>
      <c r="AZ580">
        <v>1</v>
      </c>
      <c r="BA580">
        <v>1</v>
      </c>
      <c r="BB580">
        <v>1</v>
      </c>
      <c r="BC580">
        <v>1</v>
      </c>
      <c r="BD580" t="s">
        <v>3</v>
      </c>
      <c r="BE580" t="s">
        <v>3</v>
      </c>
      <c r="BF580" t="s">
        <v>3</v>
      </c>
      <c r="BG580" t="s">
        <v>3</v>
      </c>
      <c r="BH580">
        <v>0</v>
      </c>
      <c r="BI580">
        <v>4</v>
      </c>
      <c r="BJ580" t="s">
        <v>611</v>
      </c>
      <c r="BM580">
        <v>0</v>
      </c>
      <c r="BN580">
        <v>0</v>
      </c>
      <c r="BO580" t="s">
        <v>3</v>
      </c>
      <c r="BP580">
        <v>0</v>
      </c>
      <c r="BQ580">
        <v>1</v>
      </c>
      <c r="BR580">
        <v>0</v>
      </c>
      <c r="BS580">
        <v>1</v>
      </c>
      <c r="BT580">
        <v>1</v>
      </c>
      <c r="BU580">
        <v>1</v>
      </c>
      <c r="BV580">
        <v>1</v>
      </c>
      <c r="BW580">
        <v>1</v>
      </c>
      <c r="BX580">
        <v>1</v>
      </c>
      <c r="BY580" t="s">
        <v>3</v>
      </c>
      <c r="BZ580">
        <v>70</v>
      </c>
      <c r="CA580">
        <v>10</v>
      </c>
      <c r="CB580" t="s">
        <v>3</v>
      </c>
      <c r="CE580">
        <v>0</v>
      </c>
      <c r="CF580">
        <v>0</v>
      </c>
      <c r="CG580">
        <v>0</v>
      </c>
      <c r="CM580">
        <v>0</v>
      </c>
      <c r="CN580" t="s">
        <v>3</v>
      </c>
      <c r="CO580">
        <v>0</v>
      </c>
      <c r="CP580">
        <f t="shared" si="530"/>
        <v>5134.83</v>
      </c>
      <c r="CQ580">
        <f t="shared" si="531"/>
        <v>22.51</v>
      </c>
      <c r="CR580">
        <f t="shared" si="532"/>
        <v>0</v>
      </c>
      <c r="CS580">
        <f t="shared" si="533"/>
        <v>0</v>
      </c>
      <c r="CT580">
        <f t="shared" si="534"/>
        <v>5353.15</v>
      </c>
      <c r="CU580">
        <f t="shared" si="535"/>
        <v>0</v>
      </c>
      <c r="CV580">
        <f t="shared" si="536"/>
        <v>10</v>
      </c>
      <c r="CW580">
        <f t="shared" si="537"/>
        <v>0</v>
      </c>
      <c r="CX580">
        <f t="shared" si="538"/>
        <v>0</v>
      </c>
      <c r="CY580">
        <f t="shared" si="539"/>
        <v>3579.3309999999997</v>
      </c>
      <c r="CZ580">
        <f t="shared" si="540"/>
        <v>511.33300000000003</v>
      </c>
      <c r="DC580" t="s">
        <v>3</v>
      </c>
      <c r="DD580" t="s">
        <v>3</v>
      </c>
      <c r="DE580" t="s">
        <v>3</v>
      </c>
      <c r="DF580" t="s">
        <v>3</v>
      </c>
      <c r="DG580" t="s">
        <v>3</v>
      </c>
      <c r="DH580" t="s">
        <v>3</v>
      </c>
      <c r="DI580" t="s">
        <v>3</v>
      </c>
      <c r="DJ580" t="s">
        <v>3</v>
      </c>
      <c r="DK580" t="s">
        <v>3</v>
      </c>
      <c r="DL580" t="s">
        <v>3</v>
      </c>
      <c r="DM580" t="s">
        <v>3</v>
      </c>
      <c r="DN580">
        <v>0</v>
      </c>
      <c r="DO580">
        <v>0</v>
      </c>
      <c r="DP580">
        <v>1</v>
      </c>
      <c r="DQ580">
        <v>1</v>
      </c>
      <c r="DU580">
        <v>1003</v>
      </c>
      <c r="DV580" t="s">
        <v>48</v>
      </c>
      <c r="DW580" t="s">
        <v>48</v>
      </c>
      <c r="DX580">
        <v>100</v>
      </c>
      <c r="DZ580" t="s">
        <v>3</v>
      </c>
      <c r="EA580" t="s">
        <v>3</v>
      </c>
      <c r="EB580" t="s">
        <v>3</v>
      </c>
      <c r="EC580" t="s">
        <v>3</v>
      </c>
      <c r="EE580">
        <v>1441815344</v>
      </c>
      <c r="EF580">
        <v>1</v>
      </c>
      <c r="EG580" t="s">
        <v>21</v>
      </c>
      <c r="EH580">
        <v>0</v>
      </c>
      <c r="EI580" t="s">
        <v>3</v>
      </c>
      <c r="EJ580">
        <v>4</v>
      </c>
      <c r="EK580">
        <v>0</v>
      </c>
      <c r="EL580" t="s">
        <v>22</v>
      </c>
      <c r="EM580" t="s">
        <v>23</v>
      </c>
      <c r="EO580" t="s">
        <v>3</v>
      </c>
      <c r="EQ580">
        <v>0</v>
      </c>
      <c r="ER580">
        <v>5375.66</v>
      </c>
      <c r="ES580">
        <v>22.51</v>
      </c>
      <c r="ET580">
        <v>0</v>
      </c>
      <c r="EU580">
        <v>0</v>
      </c>
      <c r="EV580">
        <v>5353.15</v>
      </c>
      <c r="EW580">
        <v>10</v>
      </c>
      <c r="EX580">
        <v>0</v>
      </c>
      <c r="EY580">
        <v>0</v>
      </c>
      <c r="FQ580">
        <v>0</v>
      </c>
      <c r="FR580">
        <f t="shared" si="541"/>
        <v>0</v>
      </c>
      <c r="FS580">
        <v>0</v>
      </c>
      <c r="FX580">
        <v>70</v>
      </c>
      <c r="FY580">
        <v>10</v>
      </c>
      <c r="GA580" t="s">
        <v>3</v>
      </c>
      <c r="GD580">
        <v>0</v>
      </c>
      <c r="GF580">
        <v>-30781788</v>
      </c>
      <c r="GG580">
        <v>2</v>
      </c>
      <c r="GH580">
        <v>1</v>
      </c>
      <c r="GI580">
        <v>-2</v>
      </c>
      <c r="GJ580">
        <v>0</v>
      </c>
      <c r="GK580">
        <f>ROUND(R580*(R12)/100,2)</f>
        <v>0</v>
      </c>
      <c r="GL580">
        <f t="shared" si="542"/>
        <v>0</v>
      </c>
      <c r="GM580">
        <f t="shared" si="543"/>
        <v>9225.49</v>
      </c>
      <c r="GN580">
        <f t="shared" si="544"/>
        <v>0</v>
      </c>
      <c r="GO580">
        <f t="shared" si="545"/>
        <v>0</v>
      </c>
      <c r="GP580">
        <f t="shared" si="546"/>
        <v>9225.49</v>
      </c>
      <c r="GR580">
        <v>0</v>
      </c>
      <c r="GS580">
        <v>3</v>
      </c>
      <c r="GT580">
        <v>0</v>
      </c>
      <c r="GU580" t="s">
        <v>3</v>
      </c>
      <c r="GV580">
        <f t="shared" si="547"/>
        <v>0</v>
      </c>
      <c r="GW580">
        <v>1</v>
      </c>
      <c r="GX580">
        <f t="shared" si="548"/>
        <v>0</v>
      </c>
      <c r="HA580">
        <v>0</v>
      </c>
      <c r="HB580">
        <v>0</v>
      </c>
      <c r="HC580">
        <f t="shared" si="549"/>
        <v>0</v>
      </c>
      <c r="HE580" t="s">
        <v>3</v>
      </c>
      <c r="HF580" t="s">
        <v>3</v>
      </c>
      <c r="HM580" t="s">
        <v>3</v>
      </c>
      <c r="HN580" t="s">
        <v>3</v>
      </c>
      <c r="HO580" t="s">
        <v>3</v>
      </c>
      <c r="HP580" t="s">
        <v>3</v>
      </c>
      <c r="HQ580" t="s">
        <v>3</v>
      </c>
      <c r="IK580">
        <v>0</v>
      </c>
    </row>
    <row r="581" spans="1:245" x14ac:dyDescent="0.2">
      <c r="A581">
        <v>17</v>
      </c>
      <c r="B581">
        <v>1</v>
      </c>
      <c r="D581">
        <f>ROW(EtalonRes!A815)</f>
        <v>815</v>
      </c>
      <c r="E581" t="s">
        <v>3</v>
      </c>
      <c r="F581" t="s">
        <v>612</v>
      </c>
      <c r="G581" t="s">
        <v>636</v>
      </c>
      <c r="H581" t="s">
        <v>48</v>
      </c>
      <c r="I581">
        <f>ROUND((74+4702)*0.1/100,9)</f>
        <v>4.7759999999999998</v>
      </c>
      <c r="J581">
        <v>0</v>
      </c>
      <c r="K581">
        <f>ROUND((74+4702)*0.1/100,9)</f>
        <v>4.7759999999999998</v>
      </c>
      <c r="O581">
        <f t="shared" si="510"/>
        <v>843.73</v>
      </c>
      <c r="P581">
        <f t="shared" si="511"/>
        <v>0</v>
      </c>
      <c r="Q581">
        <f t="shared" si="512"/>
        <v>0</v>
      </c>
      <c r="R581">
        <f t="shared" si="513"/>
        <v>0</v>
      </c>
      <c r="S581">
        <f t="shared" si="514"/>
        <v>843.73</v>
      </c>
      <c r="T581">
        <f t="shared" si="515"/>
        <v>0</v>
      </c>
      <c r="U581">
        <f t="shared" si="516"/>
        <v>1.5760799999999999</v>
      </c>
      <c r="V581">
        <f t="shared" si="517"/>
        <v>0</v>
      </c>
      <c r="W581">
        <f t="shared" si="518"/>
        <v>0</v>
      </c>
      <c r="X581">
        <f t="shared" si="519"/>
        <v>590.61</v>
      </c>
      <c r="Y581">
        <f t="shared" si="520"/>
        <v>84.37</v>
      </c>
      <c r="AA581">
        <v>-1</v>
      </c>
      <c r="AB581">
        <f t="shared" si="521"/>
        <v>176.66</v>
      </c>
      <c r="AC581">
        <f t="shared" si="522"/>
        <v>0</v>
      </c>
      <c r="AD581">
        <f t="shared" si="523"/>
        <v>0</v>
      </c>
      <c r="AE581">
        <f t="shared" si="524"/>
        <v>0</v>
      </c>
      <c r="AF581">
        <f t="shared" si="525"/>
        <v>176.66</v>
      </c>
      <c r="AG581">
        <f t="shared" si="526"/>
        <v>0</v>
      </c>
      <c r="AH581">
        <f t="shared" si="527"/>
        <v>0.33</v>
      </c>
      <c r="AI581">
        <f t="shared" si="528"/>
        <v>0</v>
      </c>
      <c r="AJ581">
        <f t="shared" si="529"/>
        <v>0</v>
      </c>
      <c r="AK581">
        <v>176.66</v>
      </c>
      <c r="AL581">
        <v>0</v>
      </c>
      <c r="AM581">
        <v>0</v>
      </c>
      <c r="AN581">
        <v>0</v>
      </c>
      <c r="AO581">
        <v>176.66</v>
      </c>
      <c r="AP581">
        <v>0</v>
      </c>
      <c r="AQ581">
        <v>0.33</v>
      </c>
      <c r="AR581">
        <v>0</v>
      </c>
      <c r="AS581">
        <v>0</v>
      </c>
      <c r="AT581">
        <v>70</v>
      </c>
      <c r="AU581">
        <v>10</v>
      </c>
      <c r="AV581">
        <v>1</v>
      </c>
      <c r="AW581">
        <v>1</v>
      </c>
      <c r="AZ581">
        <v>1</v>
      </c>
      <c r="BA581">
        <v>1</v>
      </c>
      <c r="BB581">
        <v>1</v>
      </c>
      <c r="BC581">
        <v>1</v>
      </c>
      <c r="BD581" t="s">
        <v>3</v>
      </c>
      <c r="BE581" t="s">
        <v>3</v>
      </c>
      <c r="BF581" t="s">
        <v>3</v>
      </c>
      <c r="BG581" t="s">
        <v>3</v>
      </c>
      <c r="BH581">
        <v>0</v>
      </c>
      <c r="BI581">
        <v>4</v>
      </c>
      <c r="BJ581" t="s">
        <v>614</v>
      </c>
      <c r="BM581">
        <v>0</v>
      </c>
      <c r="BN581">
        <v>0</v>
      </c>
      <c r="BO581" t="s">
        <v>3</v>
      </c>
      <c r="BP581">
        <v>0</v>
      </c>
      <c r="BQ581">
        <v>1</v>
      </c>
      <c r="BR581">
        <v>0</v>
      </c>
      <c r="BS581">
        <v>1</v>
      </c>
      <c r="BT581">
        <v>1</v>
      </c>
      <c r="BU581">
        <v>1</v>
      </c>
      <c r="BV581">
        <v>1</v>
      </c>
      <c r="BW581">
        <v>1</v>
      </c>
      <c r="BX581">
        <v>1</v>
      </c>
      <c r="BY581" t="s">
        <v>3</v>
      </c>
      <c r="BZ581">
        <v>70</v>
      </c>
      <c r="CA581">
        <v>10</v>
      </c>
      <c r="CB581" t="s">
        <v>3</v>
      </c>
      <c r="CE581">
        <v>0</v>
      </c>
      <c r="CF581">
        <v>0</v>
      </c>
      <c r="CG581">
        <v>0</v>
      </c>
      <c r="CM581">
        <v>0</v>
      </c>
      <c r="CN581" t="s">
        <v>3</v>
      </c>
      <c r="CO581">
        <v>0</v>
      </c>
      <c r="CP581">
        <f t="shared" si="530"/>
        <v>843.73</v>
      </c>
      <c r="CQ581">
        <f t="shared" si="531"/>
        <v>0</v>
      </c>
      <c r="CR581">
        <f t="shared" si="532"/>
        <v>0</v>
      </c>
      <c r="CS581">
        <f t="shared" si="533"/>
        <v>0</v>
      </c>
      <c r="CT581">
        <f t="shared" si="534"/>
        <v>176.66</v>
      </c>
      <c r="CU581">
        <f t="shared" si="535"/>
        <v>0</v>
      </c>
      <c r="CV581">
        <f t="shared" si="536"/>
        <v>0.33</v>
      </c>
      <c r="CW581">
        <f t="shared" si="537"/>
        <v>0</v>
      </c>
      <c r="CX581">
        <f t="shared" si="538"/>
        <v>0</v>
      </c>
      <c r="CY581">
        <f t="shared" si="539"/>
        <v>590.61099999999999</v>
      </c>
      <c r="CZ581">
        <f t="shared" si="540"/>
        <v>84.37299999999999</v>
      </c>
      <c r="DC581" t="s">
        <v>3</v>
      </c>
      <c r="DD581" t="s">
        <v>3</v>
      </c>
      <c r="DE581" t="s">
        <v>3</v>
      </c>
      <c r="DF581" t="s">
        <v>3</v>
      </c>
      <c r="DG581" t="s">
        <v>3</v>
      </c>
      <c r="DH581" t="s">
        <v>3</v>
      </c>
      <c r="DI581" t="s">
        <v>3</v>
      </c>
      <c r="DJ581" t="s">
        <v>3</v>
      </c>
      <c r="DK581" t="s">
        <v>3</v>
      </c>
      <c r="DL581" t="s">
        <v>3</v>
      </c>
      <c r="DM581" t="s">
        <v>3</v>
      </c>
      <c r="DN581">
        <v>0</v>
      </c>
      <c r="DO581">
        <v>0</v>
      </c>
      <c r="DP581">
        <v>1</v>
      </c>
      <c r="DQ581">
        <v>1</v>
      </c>
      <c r="DU581">
        <v>1003</v>
      </c>
      <c r="DV581" t="s">
        <v>48</v>
      </c>
      <c r="DW581" t="s">
        <v>48</v>
      </c>
      <c r="DX581">
        <v>100</v>
      </c>
      <c r="DZ581" t="s">
        <v>3</v>
      </c>
      <c r="EA581" t="s">
        <v>3</v>
      </c>
      <c r="EB581" t="s">
        <v>3</v>
      </c>
      <c r="EC581" t="s">
        <v>3</v>
      </c>
      <c r="EE581">
        <v>1441815344</v>
      </c>
      <c r="EF581">
        <v>1</v>
      </c>
      <c r="EG581" t="s">
        <v>21</v>
      </c>
      <c r="EH581">
        <v>0</v>
      </c>
      <c r="EI581" t="s">
        <v>3</v>
      </c>
      <c r="EJ581">
        <v>4</v>
      </c>
      <c r="EK581">
        <v>0</v>
      </c>
      <c r="EL581" t="s">
        <v>22</v>
      </c>
      <c r="EM581" t="s">
        <v>23</v>
      </c>
      <c r="EO581" t="s">
        <v>3</v>
      </c>
      <c r="EQ581">
        <v>1024</v>
      </c>
      <c r="ER581">
        <v>176.66</v>
      </c>
      <c r="ES581">
        <v>0</v>
      </c>
      <c r="ET581">
        <v>0</v>
      </c>
      <c r="EU581">
        <v>0</v>
      </c>
      <c r="EV581">
        <v>176.66</v>
      </c>
      <c r="EW581">
        <v>0.33</v>
      </c>
      <c r="EX581">
        <v>0</v>
      </c>
      <c r="EY581">
        <v>0</v>
      </c>
      <c r="FQ581">
        <v>0</v>
      </c>
      <c r="FR581">
        <f t="shared" si="541"/>
        <v>0</v>
      </c>
      <c r="FS581">
        <v>0</v>
      </c>
      <c r="FX581">
        <v>70</v>
      </c>
      <c r="FY581">
        <v>10</v>
      </c>
      <c r="GA581" t="s">
        <v>3</v>
      </c>
      <c r="GD581">
        <v>0</v>
      </c>
      <c r="GF581">
        <v>-1424857845</v>
      </c>
      <c r="GG581">
        <v>2</v>
      </c>
      <c r="GH581">
        <v>1</v>
      </c>
      <c r="GI581">
        <v>-2</v>
      </c>
      <c r="GJ581">
        <v>0</v>
      </c>
      <c r="GK581">
        <f>ROUND(R581*(R12)/100,2)</f>
        <v>0</v>
      </c>
      <c r="GL581">
        <f t="shared" si="542"/>
        <v>0</v>
      </c>
      <c r="GM581">
        <f t="shared" si="543"/>
        <v>1518.71</v>
      </c>
      <c r="GN581">
        <f t="shared" si="544"/>
        <v>0</v>
      </c>
      <c r="GO581">
        <f t="shared" si="545"/>
        <v>0</v>
      </c>
      <c r="GP581">
        <f t="shared" si="546"/>
        <v>1518.71</v>
      </c>
      <c r="GR581">
        <v>0</v>
      </c>
      <c r="GS581">
        <v>3</v>
      </c>
      <c r="GT581">
        <v>0</v>
      </c>
      <c r="GU581" t="s">
        <v>3</v>
      </c>
      <c r="GV581">
        <f t="shared" si="547"/>
        <v>0</v>
      </c>
      <c r="GW581">
        <v>1</v>
      </c>
      <c r="GX581">
        <f t="shared" si="548"/>
        <v>0</v>
      </c>
      <c r="HA581">
        <v>0</v>
      </c>
      <c r="HB581">
        <v>0</v>
      </c>
      <c r="HC581">
        <f t="shared" si="549"/>
        <v>0</v>
      </c>
      <c r="HE581" t="s">
        <v>3</v>
      </c>
      <c r="HF581" t="s">
        <v>3</v>
      </c>
      <c r="HM581" t="s">
        <v>3</v>
      </c>
      <c r="HN581" t="s">
        <v>3</v>
      </c>
      <c r="HO581" t="s">
        <v>3</v>
      </c>
      <c r="HP581" t="s">
        <v>3</v>
      </c>
      <c r="HQ581" t="s">
        <v>3</v>
      </c>
      <c r="IK581">
        <v>0</v>
      </c>
    </row>
    <row r="582" spans="1:245" x14ac:dyDescent="0.2">
      <c r="A582">
        <v>17</v>
      </c>
      <c r="B582">
        <v>1</v>
      </c>
      <c r="C582">
        <f>ROW(SmtRes!A512)</f>
        <v>512</v>
      </c>
      <c r="D582">
        <f>ROW(EtalonRes!A817)</f>
        <v>817</v>
      </c>
      <c r="E582" t="s">
        <v>637</v>
      </c>
      <c r="F582" t="s">
        <v>616</v>
      </c>
      <c r="G582" t="s">
        <v>617</v>
      </c>
      <c r="H582" t="s">
        <v>48</v>
      </c>
      <c r="I582">
        <f>ROUND(895*0.2*0.1/100,9)</f>
        <v>0.17899999999999999</v>
      </c>
      <c r="J582">
        <v>0</v>
      </c>
      <c r="K582">
        <f>ROUND(895*0.2*0.1/100,9)</f>
        <v>0.17899999999999999</v>
      </c>
      <c r="O582">
        <f t="shared" si="510"/>
        <v>688.19</v>
      </c>
      <c r="P582">
        <f t="shared" si="511"/>
        <v>4.03</v>
      </c>
      <c r="Q582">
        <f t="shared" si="512"/>
        <v>0</v>
      </c>
      <c r="R582">
        <f t="shared" si="513"/>
        <v>0</v>
      </c>
      <c r="S582">
        <f t="shared" si="514"/>
        <v>684.16</v>
      </c>
      <c r="T582">
        <f t="shared" si="515"/>
        <v>0</v>
      </c>
      <c r="U582">
        <f t="shared" si="516"/>
        <v>1.27806</v>
      </c>
      <c r="V582">
        <f t="shared" si="517"/>
        <v>0</v>
      </c>
      <c r="W582">
        <f t="shared" si="518"/>
        <v>0</v>
      </c>
      <c r="X582">
        <f t="shared" si="519"/>
        <v>478.91</v>
      </c>
      <c r="Y582">
        <f t="shared" si="520"/>
        <v>68.42</v>
      </c>
      <c r="AA582">
        <v>1473070128</v>
      </c>
      <c r="AB582">
        <f t="shared" si="521"/>
        <v>3844.66</v>
      </c>
      <c r="AC582">
        <f t="shared" si="522"/>
        <v>22.51</v>
      </c>
      <c r="AD582">
        <f t="shared" si="523"/>
        <v>0</v>
      </c>
      <c r="AE582">
        <f t="shared" si="524"/>
        <v>0</v>
      </c>
      <c r="AF582">
        <f t="shared" si="525"/>
        <v>3822.15</v>
      </c>
      <c r="AG582">
        <f t="shared" si="526"/>
        <v>0</v>
      </c>
      <c r="AH582">
        <f t="shared" si="527"/>
        <v>7.14</v>
      </c>
      <c r="AI582">
        <f t="shared" si="528"/>
        <v>0</v>
      </c>
      <c r="AJ582">
        <f t="shared" si="529"/>
        <v>0</v>
      </c>
      <c r="AK582">
        <v>3844.66</v>
      </c>
      <c r="AL582">
        <v>22.51</v>
      </c>
      <c r="AM582">
        <v>0</v>
      </c>
      <c r="AN582">
        <v>0</v>
      </c>
      <c r="AO582">
        <v>3822.15</v>
      </c>
      <c r="AP582">
        <v>0</v>
      </c>
      <c r="AQ582">
        <v>7.14</v>
      </c>
      <c r="AR582">
        <v>0</v>
      </c>
      <c r="AS582">
        <v>0</v>
      </c>
      <c r="AT582">
        <v>70</v>
      </c>
      <c r="AU582">
        <v>10</v>
      </c>
      <c r="AV582">
        <v>1</v>
      </c>
      <c r="AW582">
        <v>1</v>
      </c>
      <c r="AZ582">
        <v>1</v>
      </c>
      <c r="BA582">
        <v>1</v>
      </c>
      <c r="BB582">
        <v>1</v>
      </c>
      <c r="BC582">
        <v>1</v>
      </c>
      <c r="BD582" t="s">
        <v>3</v>
      </c>
      <c r="BE582" t="s">
        <v>3</v>
      </c>
      <c r="BF582" t="s">
        <v>3</v>
      </c>
      <c r="BG582" t="s">
        <v>3</v>
      </c>
      <c r="BH582">
        <v>0</v>
      </c>
      <c r="BI582">
        <v>4</v>
      </c>
      <c r="BJ582" t="s">
        <v>618</v>
      </c>
      <c r="BM582">
        <v>0</v>
      </c>
      <c r="BN582">
        <v>0</v>
      </c>
      <c r="BO582" t="s">
        <v>3</v>
      </c>
      <c r="BP582">
        <v>0</v>
      </c>
      <c r="BQ582">
        <v>1</v>
      </c>
      <c r="BR582">
        <v>0</v>
      </c>
      <c r="BS582">
        <v>1</v>
      </c>
      <c r="BT582">
        <v>1</v>
      </c>
      <c r="BU582">
        <v>1</v>
      </c>
      <c r="BV582">
        <v>1</v>
      </c>
      <c r="BW582">
        <v>1</v>
      </c>
      <c r="BX582">
        <v>1</v>
      </c>
      <c r="BY582" t="s">
        <v>3</v>
      </c>
      <c r="BZ582">
        <v>70</v>
      </c>
      <c r="CA582">
        <v>10</v>
      </c>
      <c r="CB582" t="s">
        <v>3</v>
      </c>
      <c r="CE582">
        <v>0</v>
      </c>
      <c r="CF582">
        <v>0</v>
      </c>
      <c r="CG582">
        <v>0</v>
      </c>
      <c r="CM582">
        <v>0</v>
      </c>
      <c r="CN582" t="s">
        <v>3</v>
      </c>
      <c r="CO582">
        <v>0</v>
      </c>
      <c r="CP582">
        <f t="shared" si="530"/>
        <v>688.18999999999994</v>
      </c>
      <c r="CQ582">
        <f t="shared" si="531"/>
        <v>22.51</v>
      </c>
      <c r="CR582">
        <f t="shared" si="532"/>
        <v>0</v>
      </c>
      <c r="CS582">
        <f t="shared" si="533"/>
        <v>0</v>
      </c>
      <c r="CT582">
        <f t="shared" si="534"/>
        <v>3822.15</v>
      </c>
      <c r="CU582">
        <f t="shared" si="535"/>
        <v>0</v>
      </c>
      <c r="CV582">
        <f t="shared" si="536"/>
        <v>7.14</v>
      </c>
      <c r="CW582">
        <f t="shared" si="537"/>
        <v>0</v>
      </c>
      <c r="CX582">
        <f t="shared" si="538"/>
        <v>0</v>
      </c>
      <c r="CY582">
        <f t="shared" si="539"/>
        <v>478.91199999999998</v>
      </c>
      <c r="CZ582">
        <f t="shared" si="540"/>
        <v>68.415999999999997</v>
      </c>
      <c r="DC582" t="s">
        <v>3</v>
      </c>
      <c r="DD582" t="s">
        <v>3</v>
      </c>
      <c r="DE582" t="s">
        <v>3</v>
      </c>
      <c r="DF582" t="s">
        <v>3</v>
      </c>
      <c r="DG582" t="s">
        <v>3</v>
      </c>
      <c r="DH582" t="s">
        <v>3</v>
      </c>
      <c r="DI582" t="s">
        <v>3</v>
      </c>
      <c r="DJ582" t="s">
        <v>3</v>
      </c>
      <c r="DK582" t="s">
        <v>3</v>
      </c>
      <c r="DL582" t="s">
        <v>3</v>
      </c>
      <c r="DM582" t="s">
        <v>3</v>
      </c>
      <c r="DN582">
        <v>0</v>
      </c>
      <c r="DO582">
        <v>0</v>
      </c>
      <c r="DP582">
        <v>1</v>
      </c>
      <c r="DQ582">
        <v>1</v>
      </c>
      <c r="DU582">
        <v>1003</v>
      </c>
      <c r="DV582" t="s">
        <v>48</v>
      </c>
      <c r="DW582" t="s">
        <v>48</v>
      </c>
      <c r="DX582">
        <v>100</v>
      </c>
      <c r="DZ582" t="s">
        <v>3</v>
      </c>
      <c r="EA582" t="s">
        <v>3</v>
      </c>
      <c r="EB582" t="s">
        <v>3</v>
      </c>
      <c r="EC582" t="s">
        <v>3</v>
      </c>
      <c r="EE582">
        <v>1441815344</v>
      </c>
      <c r="EF582">
        <v>1</v>
      </c>
      <c r="EG582" t="s">
        <v>21</v>
      </c>
      <c r="EH582">
        <v>0</v>
      </c>
      <c r="EI582" t="s">
        <v>3</v>
      </c>
      <c r="EJ582">
        <v>4</v>
      </c>
      <c r="EK582">
        <v>0</v>
      </c>
      <c r="EL582" t="s">
        <v>22</v>
      </c>
      <c r="EM582" t="s">
        <v>23</v>
      </c>
      <c r="EO582" t="s">
        <v>3</v>
      </c>
      <c r="EQ582">
        <v>0</v>
      </c>
      <c r="ER582">
        <v>3844.66</v>
      </c>
      <c r="ES582">
        <v>22.51</v>
      </c>
      <c r="ET582">
        <v>0</v>
      </c>
      <c r="EU582">
        <v>0</v>
      </c>
      <c r="EV582">
        <v>3822.15</v>
      </c>
      <c r="EW582">
        <v>7.14</v>
      </c>
      <c r="EX582">
        <v>0</v>
      </c>
      <c r="EY582">
        <v>0</v>
      </c>
      <c r="FQ582">
        <v>0</v>
      </c>
      <c r="FR582">
        <f t="shared" si="541"/>
        <v>0</v>
      </c>
      <c r="FS582">
        <v>0</v>
      </c>
      <c r="FX582">
        <v>70</v>
      </c>
      <c r="FY582">
        <v>10</v>
      </c>
      <c r="GA582" t="s">
        <v>3</v>
      </c>
      <c r="GD582">
        <v>0</v>
      </c>
      <c r="GF582">
        <v>795463706</v>
      </c>
      <c r="GG582">
        <v>2</v>
      </c>
      <c r="GH582">
        <v>1</v>
      </c>
      <c r="GI582">
        <v>-2</v>
      </c>
      <c r="GJ582">
        <v>0</v>
      </c>
      <c r="GK582">
        <f>ROUND(R582*(R12)/100,2)</f>
        <v>0</v>
      </c>
      <c r="GL582">
        <f t="shared" si="542"/>
        <v>0</v>
      </c>
      <c r="GM582">
        <f t="shared" si="543"/>
        <v>1235.52</v>
      </c>
      <c r="GN582">
        <f t="shared" si="544"/>
        <v>0</v>
      </c>
      <c r="GO582">
        <f t="shared" si="545"/>
        <v>0</v>
      </c>
      <c r="GP582">
        <f t="shared" si="546"/>
        <v>1235.52</v>
      </c>
      <c r="GR582">
        <v>0</v>
      </c>
      <c r="GS582">
        <v>3</v>
      </c>
      <c r="GT582">
        <v>0</v>
      </c>
      <c r="GU582" t="s">
        <v>3</v>
      </c>
      <c r="GV582">
        <f t="shared" si="547"/>
        <v>0</v>
      </c>
      <c r="GW582">
        <v>1</v>
      </c>
      <c r="GX582">
        <f t="shared" si="548"/>
        <v>0</v>
      </c>
      <c r="HA582">
        <v>0</v>
      </c>
      <c r="HB582">
        <v>0</v>
      </c>
      <c r="HC582">
        <f t="shared" si="549"/>
        <v>0</v>
      </c>
      <c r="HE582" t="s">
        <v>3</v>
      </c>
      <c r="HF582" t="s">
        <v>3</v>
      </c>
      <c r="HM582" t="s">
        <v>3</v>
      </c>
      <c r="HN582" t="s">
        <v>3</v>
      </c>
      <c r="HO582" t="s">
        <v>3</v>
      </c>
      <c r="HP582" t="s">
        <v>3</v>
      </c>
      <c r="HQ582" t="s">
        <v>3</v>
      </c>
      <c r="IK582">
        <v>0</v>
      </c>
    </row>
    <row r="583" spans="1:245" x14ac:dyDescent="0.2">
      <c r="A583">
        <v>17</v>
      </c>
      <c r="B583">
        <v>1</v>
      </c>
      <c r="C583">
        <f>ROW(SmtRes!A513)</f>
        <v>513</v>
      </c>
      <c r="D583">
        <f>ROW(EtalonRes!A818)</f>
        <v>818</v>
      </c>
      <c r="E583" t="s">
        <v>3</v>
      </c>
      <c r="F583" t="s">
        <v>619</v>
      </c>
      <c r="G583" t="s">
        <v>620</v>
      </c>
      <c r="H583" t="s">
        <v>48</v>
      </c>
      <c r="I583">
        <f>ROUND(895*0.1/100,9)</f>
        <v>0.89500000000000002</v>
      </c>
      <c r="J583">
        <v>0</v>
      </c>
      <c r="K583">
        <f>ROUND(895*0.1/100,9)</f>
        <v>0.89500000000000002</v>
      </c>
      <c r="O583">
        <f t="shared" si="510"/>
        <v>114.99</v>
      </c>
      <c r="P583">
        <f t="shared" si="511"/>
        <v>0</v>
      </c>
      <c r="Q583">
        <f t="shared" si="512"/>
        <v>0</v>
      </c>
      <c r="R583">
        <f t="shared" si="513"/>
        <v>0</v>
      </c>
      <c r="S583">
        <f t="shared" si="514"/>
        <v>114.99</v>
      </c>
      <c r="T583">
        <f t="shared" si="515"/>
        <v>0</v>
      </c>
      <c r="U583">
        <f t="shared" si="516"/>
        <v>0.21479999999999999</v>
      </c>
      <c r="V583">
        <f t="shared" si="517"/>
        <v>0</v>
      </c>
      <c r="W583">
        <f t="shared" si="518"/>
        <v>0</v>
      </c>
      <c r="X583">
        <f t="shared" si="519"/>
        <v>80.489999999999995</v>
      </c>
      <c r="Y583">
        <f t="shared" si="520"/>
        <v>11.5</v>
      </c>
      <c r="AA583">
        <v>-1</v>
      </c>
      <c r="AB583">
        <f t="shared" si="521"/>
        <v>128.47999999999999</v>
      </c>
      <c r="AC583">
        <f t="shared" si="522"/>
        <v>0</v>
      </c>
      <c r="AD583">
        <f t="shared" si="523"/>
        <v>0</v>
      </c>
      <c r="AE583">
        <f t="shared" si="524"/>
        <v>0</v>
      </c>
      <c r="AF583">
        <f t="shared" si="525"/>
        <v>128.47999999999999</v>
      </c>
      <c r="AG583">
        <f t="shared" si="526"/>
        <v>0</v>
      </c>
      <c r="AH583">
        <f t="shared" si="527"/>
        <v>0.24</v>
      </c>
      <c r="AI583">
        <f t="shared" si="528"/>
        <v>0</v>
      </c>
      <c r="AJ583">
        <f t="shared" si="529"/>
        <v>0</v>
      </c>
      <c r="AK583">
        <v>128.47999999999999</v>
      </c>
      <c r="AL583">
        <v>0</v>
      </c>
      <c r="AM583">
        <v>0</v>
      </c>
      <c r="AN583">
        <v>0</v>
      </c>
      <c r="AO583">
        <v>128.47999999999999</v>
      </c>
      <c r="AP583">
        <v>0</v>
      </c>
      <c r="AQ583">
        <v>0.24</v>
      </c>
      <c r="AR583">
        <v>0</v>
      </c>
      <c r="AS583">
        <v>0</v>
      </c>
      <c r="AT583">
        <v>70</v>
      </c>
      <c r="AU583">
        <v>10</v>
      </c>
      <c r="AV583">
        <v>1</v>
      </c>
      <c r="AW583">
        <v>1</v>
      </c>
      <c r="AZ583">
        <v>1</v>
      </c>
      <c r="BA583">
        <v>1</v>
      </c>
      <c r="BB583">
        <v>1</v>
      </c>
      <c r="BC583">
        <v>1</v>
      </c>
      <c r="BD583" t="s">
        <v>3</v>
      </c>
      <c r="BE583" t="s">
        <v>3</v>
      </c>
      <c r="BF583" t="s">
        <v>3</v>
      </c>
      <c r="BG583" t="s">
        <v>3</v>
      </c>
      <c r="BH583">
        <v>0</v>
      </c>
      <c r="BI583">
        <v>4</v>
      </c>
      <c r="BJ583" t="s">
        <v>621</v>
      </c>
      <c r="BM583">
        <v>0</v>
      </c>
      <c r="BN583">
        <v>0</v>
      </c>
      <c r="BO583" t="s">
        <v>3</v>
      </c>
      <c r="BP583">
        <v>0</v>
      </c>
      <c r="BQ583">
        <v>1</v>
      </c>
      <c r="BR583">
        <v>0</v>
      </c>
      <c r="BS583">
        <v>1</v>
      </c>
      <c r="BT583">
        <v>1</v>
      </c>
      <c r="BU583">
        <v>1</v>
      </c>
      <c r="BV583">
        <v>1</v>
      </c>
      <c r="BW583">
        <v>1</v>
      </c>
      <c r="BX583">
        <v>1</v>
      </c>
      <c r="BY583" t="s">
        <v>3</v>
      </c>
      <c r="BZ583">
        <v>70</v>
      </c>
      <c r="CA583">
        <v>10</v>
      </c>
      <c r="CB583" t="s">
        <v>3</v>
      </c>
      <c r="CE583">
        <v>0</v>
      </c>
      <c r="CF583">
        <v>0</v>
      </c>
      <c r="CG583">
        <v>0</v>
      </c>
      <c r="CM583">
        <v>0</v>
      </c>
      <c r="CN583" t="s">
        <v>3</v>
      </c>
      <c r="CO583">
        <v>0</v>
      </c>
      <c r="CP583">
        <f t="shared" si="530"/>
        <v>114.99</v>
      </c>
      <c r="CQ583">
        <f t="shared" si="531"/>
        <v>0</v>
      </c>
      <c r="CR583">
        <f t="shared" si="532"/>
        <v>0</v>
      </c>
      <c r="CS583">
        <f t="shared" si="533"/>
        <v>0</v>
      </c>
      <c r="CT583">
        <f t="shared" si="534"/>
        <v>128.47999999999999</v>
      </c>
      <c r="CU583">
        <f t="shared" si="535"/>
        <v>0</v>
      </c>
      <c r="CV583">
        <f t="shared" si="536"/>
        <v>0.24</v>
      </c>
      <c r="CW583">
        <f t="shared" si="537"/>
        <v>0</v>
      </c>
      <c r="CX583">
        <f t="shared" si="538"/>
        <v>0</v>
      </c>
      <c r="CY583">
        <f t="shared" si="539"/>
        <v>80.492999999999995</v>
      </c>
      <c r="CZ583">
        <f t="shared" si="540"/>
        <v>11.498999999999999</v>
      </c>
      <c r="DC583" t="s">
        <v>3</v>
      </c>
      <c r="DD583" t="s">
        <v>3</v>
      </c>
      <c r="DE583" t="s">
        <v>3</v>
      </c>
      <c r="DF583" t="s">
        <v>3</v>
      </c>
      <c r="DG583" t="s">
        <v>3</v>
      </c>
      <c r="DH583" t="s">
        <v>3</v>
      </c>
      <c r="DI583" t="s">
        <v>3</v>
      </c>
      <c r="DJ583" t="s">
        <v>3</v>
      </c>
      <c r="DK583" t="s">
        <v>3</v>
      </c>
      <c r="DL583" t="s">
        <v>3</v>
      </c>
      <c r="DM583" t="s">
        <v>3</v>
      </c>
      <c r="DN583">
        <v>0</v>
      </c>
      <c r="DO583">
        <v>0</v>
      </c>
      <c r="DP583">
        <v>1</v>
      </c>
      <c r="DQ583">
        <v>1</v>
      </c>
      <c r="DU583">
        <v>1003</v>
      </c>
      <c r="DV583" t="s">
        <v>48</v>
      </c>
      <c r="DW583" t="s">
        <v>48</v>
      </c>
      <c r="DX583">
        <v>100</v>
      </c>
      <c r="DZ583" t="s">
        <v>3</v>
      </c>
      <c r="EA583" t="s">
        <v>3</v>
      </c>
      <c r="EB583" t="s">
        <v>3</v>
      </c>
      <c r="EC583" t="s">
        <v>3</v>
      </c>
      <c r="EE583">
        <v>1441815344</v>
      </c>
      <c r="EF583">
        <v>1</v>
      </c>
      <c r="EG583" t="s">
        <v>21</v>
      </c>
      <c r="EH583">
        <v>0</v>
      </c>
      <c r="EI583" t="s">
        <v>3</v>
      </c>
      <c r="EJ583">
        <v>4</v>
      </c>
      <c r="EK583">
        <v>0</v>
      </c>
      <c r="EL583" t="s">
        <v>22</v>
      </c>
      <c r="EM583" t="s">
        <v>23</v>
      </c>
      <c r="EO583" t="s">
        <v>3</v>
      </c>
      <c r="EQ583">
        <v>1024</v>
      </c>
      <c r="ER583">
        <v>128.47999999999999</v>
      </c>
      <c r="ES583">
        <v>0</v>
      </c>
      <c r="ET583">
        <v>0</v>
      </c>
      <c r="EU583">
        <v>0</v>
      </c>
      <c r="EV583">
        <v>128.47999999999999</v>
      </c>
      <c r="EW583">
        <v>0.24</v>
      </c>
      <c r="EX583">
        <v>0</v>
      </c>
      <c r="EY583">
        <v>0</v>
      </c>
      <c r="FQ583">
        <v>0</v>
      </c>
      <c r="FR583">
        <f t="shared" si="541"/>
        <v>0</v>
      </c>
      <c r="FS583">
        <v>0</v>
      </c>
      <c r="FX583">
        <v>70</v>
      </c>
      <c r="FY583">
        <v>10</v>
      </c>
      <c r="GA583" t="s">
        <v>3</v>
      </c>
      <c r="GD583">
        <v>0</v>
      </c>
      <c r="GF583">
        <v>-711825031</v>
      </c>
      <c r="GG583">
        <v>2</v>
      </c>
      <c r="GH583">
        <v>1</v>
      </c>
      <c r="GI583">
        <v>-2</v>
      </c>
      <c r="GJ583">
        <v>0</v>
      </c>
      <c r="GK583">
        <f>ROUND(R583*(R12)/100,2)</f>
        <v>0</v>
      </c>
      <c r="GL583">
        <f t="shared" si="542"/>
        <v>0</v>
      </c>
      <c r="GM583">
        <f t="shared" si="543"/>
        <v>206.98</v>
      </c>
      <c r="GN583">
        <f t="shared" si="544"/>
        <v>0</v>
      </c>
      <c r="GO583">
        <f t="shared" si="545"/>
        <v>0</v>
      </c>
      <c r="GP583">
        <f t="shared" si="546"/>
        <v>206.98</v>
      </c>
      <c r="GR583">
        <v>0</v>
      </c>
      <c r="GS583">
        <v>3</v>
      </c>
      <c r="GT583">
        <v>0</v>
      </c>
      <c r="GU583" t="s">
        <v>3</v>
      </c>
      <c r="GV583">
        <f t="shared" si="547"/>
        <v>0</v>
      </c>
      <c r="GW583">
        <v>1</v>
      </c>
      <c r="GX583">
        <f t="shared" si="548"/>
        <v>0</v>
      </c>
      <c r="HA583">
        <v>0</v>
      </c>
      <c r="HB583">
        <v>0</v>
      </c>
      <c r="HC583">
        <f t="shared" si="549"/>
        <v>0</v>
      </c>
      <c r="HE583" t="s">
        <v>3</v>
      </c>
      <c r="HF583" t="s">
        <v>3</v>
      </c>
      <c r="HM583" t="s">
        <v>3</v>
      </c>
      <c r="HN583" t="s">
        <v>3</v>
      </c>
      <c r="HO583" t="s">
        <v>3</v>
      </c>
      <c r="HP583" t="s">
        <v>3</v>
      </c>
      <c r="HQ583" t="s">
        <v>3</v>
      </c>
      <c r="IK583">
        <v>0</v>
      </c>
    </row>
    <row r="584" spans="1:245" x14ac:dyDescent="0.2">
      <c r="A584">
        <v>19</v>
      </c>
      <c r="B584">
        <v>1</v>
      </c>
      <c r="F584" t="s">
        <v>3</v>
      </c>
      <c r="G584" t="s">
        <v>638</v>
      </c>
      <c r="H584" t="s">
        <v>3</v>
      </c>
      <c r="AA584">
        <v>1</v>
      </c>
      <c r="IK584">
        <v>0</v>
      </c>
    </row>
    <row r="585" spans="1:245" x14ac:dyDescent="0.2">
      <c r="A585">
        <v>17</v>
      </c>
      <c r="B585">
        <v>1</v>
      </c>
      <c r="D585">
        <f>ROW(EtalonRes!A821)</f>
        <v>821</v>
      </c>
      <c r="E585" t="s">
        <v>639</v>
      </c>
      <c r="F585" t="s">
        <v>514</v>
      </c>
      <c r="G585" t="s">
        <v>640</v>
      </c>
      <c r="H585" t="s">
        <v>19</v>
      </c>
      <c r="I585">
        <f>ROUND(54+12+22+10,9)</f>
        <v>98</v>
      </c>
      <c r="J585">
        <v>0</v>
      </c>
      <c r="K585">
        <f>ROUND(54+12+22+10,9)</f>
        <v>98</v>
      </c>
      <c r="O585">
        <f t="shared" ref="O585:O591" si="550">ROUND(CP585,2)</f>
        <v>21308.14</v>
      </c>
      <c r="P585">
        <f t="shared" ref="P585:P591" si="551">ROUND(CQ585*I585,2)</f>
        <v>443.94</v>
      </c>
      <c r="Q585">
        <f t="shared" ref="Q585:Q591" si="552">ROUND(CR585*I585,2)</f>
        <v>0</v>
      </c>
      <c r="R585">
        <f t="shared" ref="R585:R591" si="553">ROUND(CS585*I585,2)</f>
        <v>0</v>
      </c>
      <c r="S585">
        <f t="shared" ref="S585:S591" si="554">ROUND(CT585*I585,2)</f>
        <v>20864.2</v>
      </c>
      <c r="T585">
        <f t="shared" ref="T585:T591" si="555">ROUND(CU585*I585,2)</f>
        <v>0</v>
      </c>
      <c r="U585">
        <f t="shared" ref="U585:U591" si="556">CV585*I585</f>
        <v>29.4</v>
      </c>
      <c r="V585">
        <f t="shared" ref="V585:V591" si="557">CW585*I585</f>
        <v>0</v>
      </c>
      <c r="W585">
        <f t="shared" ref="W585:W591" si="558">ROUND(CX585*I585,2)</f>
        <v>0</v>
      </c>
      <c r="X585">
        <f t="shared" ref="X585:Y591" si="559">ROUND(CY585,2)</f>
        <v>14604.94</v>
      </c>
      <c r="Y585">
        <f t="shared" si="559"/>
        <v>2086.42</v>
      </c>
      <c r="AA585">
        <v>1473070128</v>
      </c>
      <c r="AB585">
        <f t="shared" ref="AB585:AB591" si="560">ROUND((AC585+AD585+AF585),6)</f>
        <v>217.43</v>
      </c>
      <c r="AC585">
        <f>ROUND((ES585),6)</f>
        <v>4.53</v>
      </c>
      <c r="AD585">
        <f>ROUND((((ET585)-(EU585))+AE585),6)</f>
        <v>0</v>
      </c>
      <c r="AE585">
        <f t="shared" ref="AE585:AF587" si="561">ROUND((EU585),6)</f>
        <v>0</v>
      </c>
      <c r="AF585">
        <f t="shared" si="561"/>
        <v>212.9</v>
      </c>
      <c r="AG585">
        <f t="shared" ref="AG585:AG591" si="562">ROUND((AP585),6)</f>
        <v>0</v>
      </c>
      <c r="AH585">
        <f t="shared" ref="AH585:AI587" si="563">(EW585)</f>
        <v>0.3</v>
      </c>
      <c r="AI585">
        <f t="shared" si="563"/>
        <v>0</v>
      </c>
      <c r="AJ585">
        <f t="shared" ref="AJ585:AJ591" si="564">(AS585)</f>
        <v>0</v>
      </c>
      <c r="AK585">
        <v>217.43</v>
      </c>
      <c r="AL585">
        <v>4.53</v>
      </c>
      <c r="AM585">
        <v>0</v>
      </c>
      <c r="AN585">
        <v>0</v>
      </c>
      <c r="AO585">
        <v>212.9</v>
      </c>
      <c r="AP585">
        <v>0</v>
      </c>
      <c r="AQ585">
        <v>0.3</v>
      </c>
      <c r="AR585">
        <v>0</v>
      </c>
      <c r="AS585">
        <v>0</v>
      </c>
      <c r="AT585">
        <v>70</v>
      </c>
      <c r="AU585">
        <v>10</v>
      </c>
      <c r="AV585">
        <v>1</v>
      </c>
      <c r="AW585">
        <v>1</v>
      </c>
      <c r="AZ585">
        <v>1</v>
      </c>
      <c r="BA585">
        <v>1</v>
      </c>
      <c r="BB585">
        <v>1</v>
      </c>
      <c r="BC585">
        <v>1</v>
      </c>
      <c r="BD585" t="s">
        <v>3</v>
      </c>
      <c r="BE585" t="s">
        <v>3</v>
      </c>
      <c r="BF585" t="s">
        <v>3</v>
      </c>
      <c r="BG585" t="s">
        <v>3</v>
      </c>
      <c r="BH585">
        <v>0</v>
      </c>
      <c r="BI585">
        <v>4</v>
      </c>
      <c r="BJ585" t="s">
        <v>516</v>
      </c>
      <c r="BM585">
        <v>0</v>
      </c>
      <c r="BN585">
        <v>0</v>
      </c>
      <c r="BO585" t="s">
        <v>3</v>
      </c>
      <c r="BP585">
        <v>0</v>
      </c>
      <c r="BQ585">
        <v>1</v>
      </c>
      <c r="BR585">
        <v>0</v>
      </c>
      <c r="BS585">
        <v>1</v>
      </c>
      <c r="BT585">
        <v>1</v>
      </c>
      <c r="BU585">
        <v>1</v>
      </c>
      <c r="BV585">
        <v>1</v>
      </c>
      <c r="BW585">
        <v>1</v>
      </c>
      <c r="BX585">
        <v>1</v>
      </c>
      <c r="BY585" t="s">
        <v>3</v>
      </c>
      <c r="BZ585">
        <v>70</v>
      </c>
      <c r="CA585">
        <v>10</v>
      </c>
      <c r="CB585" t="s">
        <v>3</v>
      </c>
      <c r="CE585">
        <v>0</v>
      </c>
      <c r="CF585">
        <v>0</v>
      </c>
      <c r="CG585">
        <v>0</v>
      </c>
      <c r="CM585">
        <v>0</v>
      </c>
      <c r="CN585" t="s">
        <v>3</v>
      </c>
      <c r="CO585">
        <v>0</v>
      </c>
      <c r="CP585">
        <f t="shared" ref="CP585:CP591" si="565">(P585+Q585+S585)</f>
        <v>21308.14</v>
      </c>
      <c r="CQ585">
        <f t="shared" ref="CQ585:CQ591" si="566">(AC585*BC585*AW585)</f>
        <v>4.53</v>
      </c>
      <c r="CR585">
        <f>((((ET585)*BB585-(EU585)*BS585)+AE585*BS585)*AV585)</f>
        <v>0</v>
      </c>
      <c r="CS585">
        <f t="shared" ref="CS585:CS591" si="567">(AE585*BS585*AV585)</f>
        <v>0</v>
      </c>
      <c r="CT585">
        <f t="shared" ref="CT585:CT591" si="568">(AF585*BA585*AV585)</f>
        <v>212.9</v>
      </c>
      <c r="CU585">
        <f t="shared" ref="CU585:CU591" si="569">AG585</f>
        <v>0</v>
      </c>
      <c r="CV585">
        <f t="shared" ref="CV585:CV591" si="570">(AH585*AV585)</f>
        <v>0.3</v>
      </c>
      <c r="CW585">
        <f t="shared" ref="CW585:CX591" si="571">AI585</f>
        <v>0</v>
      </c>
      <c r="CX585">
        <f t="shared" si="571"/>
        <v>0</v>
      </c>
      <c r="CY585">
        <f t="shared" ref="CY585:CY591" si="572">((S585*BZ585)/100)</f>
        <v>14604.94</v>
      </c>
      <c r="CZ585">
        <f t="shared" ref="CZ585:CZ591" si="573">((S585*CA585)/100)</f>
        <v>2086.42</v>
      </c>
      <c r="DC585" t="s">
        <v>3</v>
      </c>
      <c r="DD585" t="s">
        <v>3</v>
      </c>
      <c r="DE585" t="s">
        <v>3</v>
      </c>
      <c r="DF585" t="s">
        <v>3</v>
      </c>
      <c r="DG585" t="s">
        <v>3</v>
      </c>
      <c r="DH585" t="s">
        <v>3</v>
      </c>
      <c r="DI585" t="s">
        <v>3</v>
      </c>
      <c r="DJ585" t="s">
        <v>3</v>
      </c>
      <c r="DK585" t="s">
        <v>3</v>
      </c>
      <c r="DL585" t="s">
        <v>3</v>
      </c>
      <c r="DM585" t="s">
        <v>3</v>
      </c>
      <c r="DN585">
        <v>0</v>
      </c>
      <c r="DO585">
        <v>0</v>
      </c>
      <c r="DP585">
        <v>1</v>
      </c>
      <c r="DQ585">
        <v>1</v>
      </c>
      <c r="DU585">
        <v>16987630</v>
      </c>
      <c r="DV585" t="s">
        <v>19</v>
      </c>
      <c r="DW585" t="s">
        <v>19</v>
      </c>
      <c r="DX585">
        <v>1</v>
      </c>
      <c r="DZ585" t="s">
        <v>3</v>
      </c>
      <c r="EA585" t="s">
        <v>3</v>
      </c>
      <c r="EB585" t="s">
        <v>3</v>
      </c>
      <c r="EC585" t="s">
        <v>3</v>
      </c>
      <c r="EE585">
        <v>1441815344</v>
      </c>
      <c r="EF585">
        <v>1</v>
      </c>
      <c r="EG585" t="s">
        <v>21</v>
      </c>
      <c r="EH585">
        <v>0</v>
      </c>
      <c r="EI585" t="s">
        <v>3</v>
      </c>
      <c r="EJ585">
        <v>4</v>
      </c>
      <c r="EK585">
        <v>0</v>
      </c>
      <c r="EL585" t="s">
        <v>22</v>
      </c>
      <c r="EM585" t="s">
        <v>23</v>
      </c>
      <c r="EO585" t="s">
        <v>3</v>
      </c>
      <c r="EQ585">
        <v>0</v>
      </c>
      <c r="ER585">
        <v>217.43</v>
      </c>
      <c r="ES585">
        <v>4.53</v>
      </c>
      <c r="ET585">
        <v>0</v>
      </c>
      <c r="EU585">
        <v>0</v>
      </c>
      <c r="EV585">
        <v>212.9</v>
      </c>
      <c r="EW585">
        <v>0.3</v>
      </c>
      <c r="EX585">
        <v>0</v>
      </c>
      <c r="EY585">
        <v>0</v>
      </c>
      <c r="FQ585">
        <v>0</v>
      </c>
      <c r="FR585">
        <f t="shared" ref="FR585:FR591" si="574">ROUND(IF(BI585=3,GM585,0),2)</f>
        <v>0</v>
      </c>
      <c r="FS585">
        <v>0</v>
      </c>
      <c r="FX585">
        <v>70</v>
      </c>
      <c r="FY585">
        <v>10</v>
      </c>
      <c r="GA585" t="s">
        <v>3</v>
      </c>
      <c r="GD585">
        <v>0</v>
      </c>
      <c r="GF585">
        <v>92302380</v>
      </c>
      <c r="GG585">
        <v>2</v>
      </c>
      <c r="GH585">
        <v>1</v>
      </c>
      <c r="GI585">
        <v>-2</v>
      </c>
      <c r="GJ585">
        <v>0</v>
      </c>
      <c r="GK585">
        <f>ROUND(R585*(R12)/100,2)</f>
        <v>0</v>
      </c>
      <c r="GL585">
        <f t="shared" ref="GL585:GL591" si="575">ROUND(IF(AND(BH585=3,BI585=3,FS585&lt;&gt;0),P585,0),2)</f>
        <v>0</v>
      </c>
      <c r="GM585">
        <f t="shared" ref="GM585:GM591" si="576">ROUND(O585+X585+Y585+GK585,2)+GX585</f>
        <v>37999.5</v>
      </c>
      <c r="GN585">
        <f t="shared" ref="GN585:GN591" si="577">IF(OR(BI585=0,BI585=1),GM585-GX585,0)</f>
        <v>0</v>
      </c>
      <c r="GO585">
        <f t="shared" ref="GO585:GO591" si="578">IF(BI585=2,GM585-GX585,0)</f>
        <v>0</v>
      </c>
      <c r="GP585">
        <f t="shared" ref="GP585:GP591" si="579">IF(BI585=4,GM585-GX585,0)</f>
        <v>37999.5</v>
      </c>
      <c r="GR585">
        <v>0</v>
      </c>
      <c r="GS585">
        <v>3</v>
      </c>
      <c r="GT585">
        <v>0</v>
      </c>
      <c r="GU585" t="s">
        <v>3</v>
      </c>
      <c r="GV585">
        <f t="shared" ref="GV585:GV591" si="580">ROUND((GT585),6)</f>
        <v>0</v>
      </c>
      <c r="GW585">
        <v>1</v>
      </c>
      <c r="GX585">
        <f t="shared" ref="GX585:GX591" si="581">ROUND(HC585*I585,2)</f>
        <v>0</v>
      </c>
      <c r="HA585">
        <v>0</v>
      </c>
      <c r="HB585">
        <v>0</v>
      </c>
      <c r="HC585">
        <f t="shared" ref="HC585:HC591" si="582">GV585*GW585</f>
        <v>0</v>
      </c>
      <c r="HE585" t="s">
        <v>3</v>
      </c>
      <c r="HF585" t="s">
        <v>3</v>
      </c>
      <c r="HM585" t="s">
        <v>3</v>
      </c>
      <c r="HN585" t="s">
        <v>3</v>
      </c>
      <c r="HO585" t="s">
        <v>3</v>
      </c>
      <c r="HP585" t="s">
        <v>3</v>
      </c>
      <c r="HQ585" t="s">
        <v>3</v>
      </c>
      <c r="IK585">
        <v>0</v>
      </c>
    </row>
    <row r="586" spans="1:245" x14ac:dyDescent="0.2">
      <c r="A586">
        <v>17</v>
      </c>
      <c r="B586">
        <v>1</v>
      </c>
      <c r="D586">
        <f>ROW(EtalonRes!A823)</f>
        <v>823</v>
      </c>
      <c r="E586" t="s">
        <v>3</v>
      </c>
      <c r="F586" t="s">
        <v>641</v>
      </c>
      <c r="G586" t="s">
        <v>642</v>
      </c>
      <c r="H586" t="s">
        <v>26</v>
      </c>
      <c r="I586">
        <f>ROUND((204+18)/10,9)</f>
        <v>22.2</v>
      </c>
      <c r="J586">
        <v>0</v>
      </c>
      <c r="K586">
        <f>ROUND((204+18)/10,9)</f>
        <v>22.2</v>
      </c>
      <c r="O586">
        <f t="shared" si="550"/>
        <v>5623.26</v>
      </c>
      <c r="P586">
        <f t="shared" si="551"/>
        <v>139.86000000000001</v>
      </c>
      <c r="Q586">
        <f t="shared" si="552"/>
        <v>0</v>
      </c>
      <c r="R586">
        <f t="shared" si="553"/>
        <v>0</v>
      </c>
      <c r="S586">
        <f t="shared" si="554"/>
        <v>5483.4</v>
      </c>
      <c r="T586">
        <f t="shared" si="555"/>
        <v>0</v>
      </c>
      <c r="U586">
        <f t="shared" si="556"/>
        <v>8.8800000000000008</v>
      </c>
      <c r="V586">
        <f t="shared" si="557"/>
        <v>0</v>
      </c>
      <c r="W586">
        <f t="shared" si="558"/>
        <v>0</v>
      </c>
      <c r="X586">
        <f t="shared" si="559"/>
        <v>3838.38</v>
      </c>
      <c r="Y586">
        <f t="shared" si="559"/>
        <v>548.34</v>
      </c>
      <c r="AA586">
        <v>-1</v>
      </c>
      <c r="AB586">
        <f t="shared" si="560"/>
        <v>253.3</v>
      </c>
      <c r="AC586">
        <f>ROUND((ES586),6)</f>
        <v>6.3</v>
      </c>
      <c r="AD586">
        <f>ROUND((((ET586)-(EU586))+AE586),6)</f>
        <v>0</v>
      </c>
      <c r="AE586">
        <f t="shared" si="561"/>
        <v>0</v>
      </c>
      <c r="AF586">
        <f t="shared" si="561"/>
        <v>247</v>
      </c>
      <c r="AG586">
        <f t="shared" si="562"/>
        <v>0</v>
      </c>
      <c r="AH586">
        <f t="shared" si="563"/>
        <v>0.4</v>
      </c>
      <c r="AI586">
        <f t="shared" si="563"/>
        <v>0</v>
      </c>
      <c r="AJ586">
        <f t="shared" si="564"/>
        <v>0</v>
      </c>
      <c r="AK586">
        <v>253.3</v>
      </c>
      <c r="AL586">
        <v>6.3</v>
      </c>
      <c r="AM586">
        <v>0</v>
      </c>
      <c r="AN586">
        <v>0</v>
      </c>
      <c r="AO586">
        <v>247</v>
      </c>
      <c r="AP586">
        <v>0</v>
      </c>
      <c r="AQ586">
        <v>0.4</v>
      </c>
      <c r="AR586">
        <v>0</v>
      </c>
      <c r="AS586">
        <v>0</v>
      </c>
      <c r="AT586">
        <v>70</v>
      </c>
      <c r="AU586">
        <v>10</v>
      </c>
      <c r="AV586">
        <v>1</v>
      </c>
      <c r="AW586">
        <v>1</v>
      </c>
      <c r="AZ586">
        <v>1</v>
      </c>
      <c r="BA586">
        <v>1</v>
      </c>
      <c r="BB586">
        <v>1</v>
      </c>
      <c r="BC586">
        <v>1</v>
      </c>
      <c r="BD586" t="s">
        <v>3</v>
      </c>
      <c r="BE586" t="s">
        <v>3</v>
      </c>
      <c r="BF586" t="s">
        <v>3</v>
      </c>
      <c r="BG586" t="s">
        <v>3</v>
      </c>
      <c r="BH586">
        <v>0</v>
      </c>
      <c r="BI586">
        <v>4</v>
      </c>
      <c r="BJ586" t="s">
        <v>643</v>
      </c>
      <c r="BM586">
        <v>0</v>
      </c>
      <c r="BN586">
        <v>0</v>
      </c>
      <c r="BO586" t="s">
        <v>3</v>
      </c>
      <c r="BP586">
        <v>0</v>
      </c>
      <c r="BQ586">
        <v>1</v>
      </c>
      <c r="BR586">
        <v>0</v>
      </c>
      <c r="BS586">
        <v>1</v>
      </c>
      <c r="BT586">
        <v>1</v>
      </c>
      <c r="BU586">
        <v>1</v>
      </c>
      <c r="BV586">
        <v>1</v>
      </c>
      <c r="BW586">
        <v>1</v>
      </c>
      <c r="BX586">
        <v>1</v>
      </c>
      <c r="BY586" t="s">
        <v>3</v>
      </c>
      <c r="BZ586">
        <v>70</v>
      </c>
      <c r="CA586">
        <v>10</v>
      </c>
      <c r="CB586" t="s">
        <v>3</v>
      </c>
      <c r="CE586">
        <v>0</v>
      </c>
      <c r="CF586">
        <v>0</v>
      </c>
      <c r="CG586">
        <v>0</v>
      </c>
      <c r="CM586">
        <v>0</v>
      </c>
      <c r="CN586" t="s">
        <v>3</v>
      </c>
      <c r="CO586">
        <v>0</v>
      </c>
      <c r="CP586">
        <f t="shared" si="565"/>
        <v>5623.2599999999993</v>
      </c>
      <c r="CQ586">
        <f t="shared" si="566"/>
        <v>6.3</v>
      </c>
      <c r="CR586">
        <f>((((ET586)*BB586-(EU586)*BS586)+AE586*BS586)*AV586)</f>
        <v>0</v>
      </c>
      <c r="CS586">
        <f t="shared" si="567"/>
        <v>0</v>
      </c>
      <c r="CT586">
        <f t="shared" si="568"/>
        <v>247</v>
      </c>
      <c r="CU586">
        <f t="shared" si="569"/>
        <v>0</v>
      </c>
      <c r="CV586">
        <f t="shared" si="570"/>
        <v>0.4</v>
      </c>
      <c r="CW586">
        <f t="shared" si="571"/>
        <v>0</v>
      </c>
      <c r="CX586">
        <f t="shared" si="571"/>
        <v>0</v>
      </c>
      <c r="CY586">
        <f t="shared" si="572"/>
        <v>3838.38</v>
      </c>
      <c r="CZ586">
        <f t="shared" si="573"/>
        <v>548.34</v>
      </c>
      <c r="DC586" t="s">
        <v>3</v>
      </c>
      <c r="DD586" t="s">
        <v>3</v>
      </c>
      <c r="DE586" t="s">
        <v>3</v>
      </c>
      <c r="DF586" t="s">
        <v>3</v>
      </c>
      <c r="DG586" t="s">
        <v>3</v>
      </c>
      <c r="DH586" t="s">
        <v>3</v>
      </c>
      <c r="DI586" t="s">
        <v>3</v>
      </c>
      <c r="DJ586" t="s">
        <v>3</v>
      </c>
      <c r="DK586" t="s">
        <v>3</v>
      </c>
      <c r="DL586" t="s">
        <v>3</v>
      </c>
      <c r="DM586" t="s">
        <v>3</v>
      </c>
      <c r="DN586">
        <v>0</v>
      </c>
      <c r="DO586">
        <v>0</v>
      </c>
      <c r="DP586">
        <v>1</v>
      </c>
      <c r="DQ586">
        <v>1</v>
      </c>
      <c r="DU586">
        <v>16987630</v>
      </c>
      <c r="DV586" t="s">
        <v>26</v>
      </c>
      <c r="DW586" t="s">
        <v>26</v>
      </c>
      <c r="DX586">
        <v>10</v>
      </c>
      <c r="DZ586" t="s">
        <v>3</v>
      </c>
      <c r="EA586" t="s">
        <v>3</v>
      </c>
      <c r="EB586" t="s">
        <v>3</v>
      </c>
      <c r="EC586" t="s">
        <v>3</v>
      </c>
      <c r="EE586">
        <v>1441815344</v>
      </c>
      <c r="EF586">
        <v>1</v>
      </c>
      <c r="EG586" t="s">
        <v>21</v>
      </c>
      <c r="EH586">
        <v>0</v>
      </c>
      <c r="EI586" t="s">
        <v>3</v>
      </c>
      <c r="EJ586">
        <v>4</v>
      </c>
      <c r="EK586">
        <v>0</v>
      </c>
      <c r="EL586" t="s">
        <v>22</v>
      </c>
      <c r="EM586" t="s">
        <v>23</v>
      </c>
      <c r="EO586" t="s">
        <v>3</v>
      </c>
      <c r="EQ586">
        <v>1024</v>
      </c>
      <c r="ER586">
        <v>253.3</v>
      </c>
      <c r="ES586">
        <v>6.3</v>
      </c>
      <c r="ET586">
        <v>0</v>
      </c>
      <c r="EU586">
        <v>0</v>
      </c>
      <c r="EV586">
        <v>247</v>
      </c>
      <c r="EW586">
        <v>0.4</v>
      </c>
      <c r="EX586">
        <v>0</v>
      </c>
      <c r="EY586">
        <v>0</v>
      </c>
      <c r="FQ586">
        <v>0</v>
      </c>
      <c r="FR586">
        <f t="shared" si="574"/>
        <v>0</v>
      </c>
      <c r="FS586">
        <v>0</v>
      </c>
      <c r="FX586">
        <v>70</v>
      </c>
      <c r="FY586">
        <v>10</v>
      </c>
      <c r="GA586" t="s">
        <v>3</v>
      </c>
      <c r="GD586">
        <v>0</v>
      </c>
      <c r="GF586">
        <v>526043079</v>
      </c>
      <c r="GG586">
        <v>2</v>
      </c>
      <c r="GH586">
        <v>1</v>
      </c>
      <c r="GI586">
        <v>-2</v>
      </c>
      <c r="GJ586">
        <v>0</v>
      </c>
      <c r="GK586">
        <f>ROUND(R586*(R12)/100,2)</f>
        <v>0</v>
      </c>
      <c r="GL586">
        <f t="shared" si="575"/>
        <v>0</v>
      </c>
      <c r="GM586">
        <f t="shared" si="576"/>
        <v>10009.98</v>
      </c>
      <c r="GN586">
        <f t="shared" si="577"/>
        <v>0</v>
      </c>
      <c r="GO586">
        <f t="shared" si="578"/>
        <v>0</v>
      </c>
      <c r="GP586">
        <f t="shared" si="579"/>
        <v>10009.98</v>
      </c>
      <c r="GR586">
        <v>0</v>
      </c>
      <c r="GS586">
        <v>3</v>
      </c>
      <c r="GT586">
        <v>0</v>
      </c>
      <c r="GU586" t="s">
        <v>3</v>
      </c>
      <c r="GV586">
        <f t="shared" si="580"/>
        <v>0</v>
      </c>
      <c r="GW586">
        <v>1</v>
      </c>
      <c r="GX586">
        <f t="shared" si="581"/>
        <v>0</v>
      </c>
      <c r="HA586">
        <v>0</v>
      </c>
      <c r="HB586">
        <v>0</v>
      </c>
      <c r="HC586">
        <f t="shared" si="582"/>
        <v>0</v>
      </c>
      <c r="HE586" t="s">
        <v>3</v>
      </c>
      <c r="HF586" t="s">
        <v>3</v>
      </c>
      <c r="HM586" t="s">
        <v>3</v>
      </c>
      <c r="HN586" t="s">
        <v>3</v>
      </c>
      <c r="HO586" t="s">
        <v>3</v>
      </c>
      <c r="HP586" t="s">
        <v>3</v>
      </c>
      <c r="HQ586" t="s">
        <v>3</v>
      </c>
      <c r="IK586">
        <v>0</v>
      </c>
    </row>
    <row r="587" spans="1:245" x14ac:dyDescent="0.2">
      <c r="A587">
        <v>17</v>
      </c>
      <c r="B587">
        <v>1</v>
      </c>
      <c r="D587">
        <f>ROW(EtalonRes!A825)</f>
        <v>825</v>
      </c>
      <c r="E587" t="s">
        <v>644</v>
      </c>
      <c r="F587" t="s">
        <v>645</v>
      </c>
      <c r="G587" t="s">
        <v>646</v>
      </c>
      <c r="H587" t="s">
        <v>26</v>
      </c>
      <c r="I587">
        <f>ROUND((204+18)/10,9)</f>
        <v>22.2</v>
      </c>
      <c r="J587">
        <v>0</v>
      </c>
      <c r="K587">
        <f>ROUND((204+18)/10,9)</f>
        <v>22.2</v>
      </c>
      <c r="O587">
        <f t="shared" si="550"/>
        <v>2607.39</v>
      </c>
      <c r="P587">
        <f t="shared" si="551"/>
        <v>139.86000000000001</v>
      </c>
      <c r="Q587">
        <f t="shared" si="552"/>
        <v>0</v>
      </c>
      <c r="R587">
        <f t="shared" si="553"/>
        <v>0</v>
      </c>
      <c r="S587">
        <f t="shared" si="554"/>
        <v>2467.5300000000002</v>
      </c>
      <c r="T587">
        <f t="shared" si="555"/>
        <v>0</v>
      </c>
      <c r="U587">
        <f t="shared" si="556"/>
        <v>3.9959999999999996</v>
      </c>
      <c r="V587">
        <f t="shared" si="557"/>
        <v>0</v>
      </c>
      <c r="W587">
        <f t="shared" si="558"/>
        <v>0</v>
      </c>
      <c r="X587">
        <f t="shared" si="559"/>
        <v>1727.27</v>
      </c>
      <c r="Y587">
        <f t="shared" si="559"/>
        <v>246.75</v>
      </c>
      <c r="AA587">
        <v>1473070128</v>
      </c>
      <c r="AB587">
        <f t="shared" si="560"/>
        <v>117.45</v>
      </c>
      <c r="AC587">
        <f>ROUND((ES587),6)</f>
        <v>6.3</v>
      </c>
      <c r="AD587">
        <f>ROUND((((ET587)-(EU587))+AE587),6)</f>
        <v>0</v>
      </c>
      <c r="AE587">
        <f t="shared" si="561"/>
        <v>0</v>
      </c>
      <c r="AF587">
        <f t="shared" si="561"/>
        <v>111.15</v>
      </c>
      <c r="AG587">
        <f t="shared" si="562"/>
        <v>0</v>
      </c>
      <c r="AH587">
        <f t="shared" si="563"/>
        <v>0.18</v>
      </c>
      <c r="AI587">
        <f t="shared" si="563"/>
        <v>0</v>
      </c>
      <c r="AJ587">
        <f t="shared" si="564"/>
        <v>0</v>
      </c>
      <c r="AK587">
        <v>117.45</v>
      </c>
      <c r="AL587">
        <v>6.3</v>
      </c>
      <c r="AM587">
        <v>0</v>
      </c>
      <c r="AN587">
        <v>0</v>
      </c>
      <c r="AO587">
        <v>111.15</v>
      </c>
      <c r="AP587">
        <v>0</v>
      </c>
      <c r="AQ587">
        <v>0.18</v>
      </c>
      <c r="AR587">
        <v>0</v>
      </c>
      <c r="AS587">
        <v>0</v>
      </c>
      <c r="AT587">
        <v>70</v>
      </c>
      <c r="AU587">
        <v>10</v>
      </c>
      <c r="AV587">
        <v>1</v>
      </c>
      <c r="AW587">
        <v>1</v>
      </c>
      <c r="AZ587">
        <v>1</v>
      </c>
      <c r="BA587">
        <v>1</v>
      </c>
      <c r="BB587">
        <v>1</v>
      </c>
      <c r="BC587">
        <v>1</v>
      </c>
      <c r="BD587" t="s">
        <v>3</v>
      </c>
      <c r="BE587" t="s">
        <v>3</v>
      </c>
      <c r="BF587" t="s">
        <v>3</v>
      </c>
      <c r="BG587" t="s">
        <v>3</v>
      </c>
      <c r="BH587">
        <v>0</v>
      </c>
      <c r="BI587">
        <v>4</v>
      </c>
      <c r="BJ587" t="s">
        <v>647</v>
      </c>
      <c r="BM587">
        <v>0</v>
      </c>
      <c r="BN587">
        <v>0</v>
      </c>
      <c r="BO587" t="s">
        <v>3</v>
      </c>
      <c r="BP587">
        <v>0</v>
      </c>
      <c r="BQ587">
        <v>1</v>
      </c>
      <c r="BR587">
        <v>0</v>
      </c>
      <c r="BS587">
        <v>1</v>
      </c>
      <c r="BT587">
        <v>1</v>
      </c>
      <c r="BU587">
        <v>1</v>
      </c>
      <c r="BV587">
        <v>1</v>
      </c>
      <c r="BW587">
        <v>1</v>
      </c>
      <c r="BX587">
        <v>1</v>
      </c>
      <c r="BY587" t="s">
        <v>3</v>
      </c>
      <c r="BZ587">
        <v>70</v>
      </c>
      <c r="CA587">
        <v>10</v>
      </c>
      <c r="CB587" t="s">
        <v>3</v>
      </c>
      <c r="CE587">
        <v>0</v>
      </c>
      <c r="CF587">
        <v>0</v>
      </c>
      <c r="CG587">
        <v>0</v>
      </c>
      <c r="CM587">
        <v>0</v>
      </c>
      <c r="CN587" t="s">
        <v>3</v>
      </c>
      <c r="CO587">
        <v>0</v>
      </c>
      <c r="CP587">
        <f t="shared" si="565"/>
        <v>2607.3900000000003</v>
      </c>
      <c r="CQ587">
        <f t="shared" si="566"/>
        <v>6.3</v>
      </c>
      <c r="CR587">
        <f>((((ET587)*BB587-(EU587)*BS587)+AE587*BS587)*AV587)</f>
        <v>0</v>
      </c>
      <c r="CS587">
        <f t="shared" si="567"/>
        <v>0</v>
      </c>
      <c r="CT587">
        <f t="shared" si="568"/>
        <v>111.15</v>
      </c>
      <c r="CU587">
        <f t="shared" si="569"/>
        <v>0</v>
      </c>
      <c r="CV587">
        <f t="shared" si="570"/>
        <v>0.18</v>
      </c>
      <c r="CW587">
        <f t="shared" si="571"/>
        <v>0</v>
      </c>
      <c r="CX587">
        <f t="shared" si="571"/>
        <v>0</v>
      </c>
      <c r="CY587">
        <f t="shared" si="572"/>
        <v>1727.271</v>
      </c>
      <c r="CZ587">
        <f t="shared" si="573"/>
        <v>246.75300000000004</v>
      </c>
      <c r="DC587" t="s">
        <v>3</v>
      </c>
      <c r="DD587" t="s">
        <v>3</v>
      </c>
      <c r="DE587" t="s">
        <v>3</v>
      </c>
      <c r="DF587" t="s">
        <v>3</v>
      </c>
      <c r="DG587" t="s">
        <v>3</v>
      </c>
      <c r="DH587" t="s">
        <v>3</v>
      </c>
      <c r="DI587" t="s">
        <v>3</v>
      </c>
      <c r="DJ587" t="s">
        <v>3</v>
      </c>
      <c r="DK587" t="s">
        <v>3</v>
      </c>
      <c r="DL587" t="s">
        <v>3</v>
      </c>
      <c r="DM587" t="s">
        <v>3</v>
      </c>
      <c r="DN587">
        <v>0</v>
      </c>
      <c r="DO587">
        <v>0</v>
      </c>
      <c r="DP587">
        <v>1</v>
      </c>
      <c r="DQ587">
        <v>1</v>
      </c>
      <c r="DU587">
        <v>16987630</v>
      </c>
      <c r="DV587" t="s">
        <v>26</v>
      </c>
      <c r="DW587" t="s">
        <v>26</v>
      </c>
      <c r="DX587">
        <v>10</v>
      </c>
      <c r="DZ587" t="s">
        <v>3</v>
      </c>
      <c r="EA587" t="s">
        <v>3</v>
      </c>
      <c r="EB587" t="s">
        <v>3</v>
      </c>
      <c r="EC587" t="s">
        <v>3</v>
      </c>
      <c r="EE587">
        <v>1441815344</v>
      </c>
      <c r="EF587">
        <v>1</v>
      </c>
      <c r="EG587" t="s">
        <v>21</v>
      </c>
      <c r="EH587">
        <v>0</v>
      </c>
      <c r="EI587" t="s">
        <v>3</v>
      </c>
      <c r="EJ587">
        <v>4</v>
      </c>
      <c r="EK587">
        <v>0</v>
      </c>
      <c r="EL587" t="s">
        <v>22</v>
      </c>
      <c r="EM587" t="s">
        <v>23</v>
      </c>
      <c r="EO587" t="s">
        <v>3</v>
      </c>
      <c r="EQ587">
        <v>0</v>
      </c>
      <c r="ER587">
        <v>117.45</v>
      </c>
      <c r="ES587">
        <v>6.3</v>
      </c>
      <c r="ET587">
        <v>0</v>
      </c>
      <c r="EU587">
        <v>0</v>
      </c>
      <c r="EV587">
        <v>111.15</v>
      </c>
      <c r="EW587">
        <v>0.18</v>
      </c>
      <c r="EX587">
        <v>0</v>
      </c>
      <c r="EY587">
        <v>0</v>
      </c>
      <c r="FQ587">
        <v>0</v>
      </c>
      <c r="FR587">
        <f t="shared" si="574"/>
        <v>0</v>
      </c>
      <c r="FS587">
        <v>0</v>
      </c>
      <c r="FX587">
        <v>70</v>
      </c>
      <c r="FY587">
        <v>10</v>
      </c>
      <c r="GA587" t="s">
        <v>3</v>
      </c>
      <c r="GD587">
        <v>0</v>
      </c>
      <c r="GF587">
        <v>1310870617</v>
      </c>
      <c r="GG587">
        <v>2</v>
      </c>
      <c r="GH587">
        <v>1</v>
      </c>
      <c r="GI587">
        <v>-2</v>
      </c>
      <c r="GJ587">
        <v>0</v>
      </c>
      <c r="GK587">
        <f>ROUND(R587*(R12)/100,2)</f>
        <v>0</v>
      </c>
      <c r="GL587">
        <f t="shared" si="575"/>
        <v>0</v>
      </c>
      <c r="GM587">
        <f t="shared" si="576"/>
        <v>4581.41</v>
      </c>
      <c r="GN587">
        <f t="shared" si="577"/>
        <v>0</v>
      </c>
      <c r="GO587">
        <f t="shared" si="578"/>
        <v>0</v>
      </c>
      <c r="GP587">
        <f t="shared" si="579"/>
        <v>4581.41</v>
      </c>
      <c r="GR587">
        <v>0</v>
      </c>
      <c r="GS587">
        <v>3</v>
      </c>
      <c r="GT587">
        <v>0</v>
      </c>
      <c r="GU587" t="s">
        <v>3</v>
      </c>
      <c r="GV587">
        <f t="shared" si="580"/>
        <v>0</v>
      </c>
      <c r="GW587">
        <v>1</v>
      </c>
      <c r="GX587">
        <f t="shared" si="581"/>
        <v>0</v>
      </c>
      <c r="HA587">
        <v>0</v>
      </c>
      <c r="HB587">
        <v>0</v>
      </c>
      <c r="HC587">
        <f t="shared" si="582"/>
        <v>0</v>
      </c>
      <c r="HE587" t="s">
        <v>3</v>
      </c>
      <c r="HF587" t="s">
        <v>3</v>
      </c>
      <c r="HM587" t="s">
        <v>3</v>
      </c>
      <c r="HN587" t="s">
        <v>3</v>
      </c>
      <c r="HO587" t="s">
        <v>3</v>
      </c>
      <c r="HP587" t="s">
        <v>3</v>
      </c>
      <c r="HQ587" t="s">
        <v>3</v>
      </c>
      <c r="IK587">
        <v>0</v>
      </c>
    </row>
    <row r="588" spans="1:245" x14ac:dyDescent="0.2">
      <c r="A588">
        <v>17</v>
      </c>
      <c r="B588">
        <v>1</v>
      </c>
      <c r="D588">
        <f>ROW(EtalonRes!A826)</f>
        <v>826</v>
      </c>
      <c r="E588" t="s">
        <v>3</v>
      </c>
      <c r="F588" t="s">
        <v>648</v>
      </c>
      <c r="G588" t="s">
        <v>649</v>
      </c>
      <c r="H588" t="s">
        <v>164</v>
      </c>
      <c r="I588">
        <f>ROUND((204+18)/100,9)</f>
        <v>2.2200000000000002</v>
      </c>
      <c r="J588">
        <v>0</v>
      </c>
      <c r="K588">
        <f>ROUND((204+18)/100,9)</f>
        <v>2.2200000000000002</v>
      </c>
      <c r="O588">
        <f t="shared" si="550"/>
        <v>810.12</v>
      </c>
      <c r="P588">
        <f t="shared" si="551"/>
        <v>0</v>
      </c>
      <c r="Q588">
        <f t="shared" si="552"/>
        <v>0</v>
      </c>
      <c r="R588">
        <f t="shared" si="553"/>
        <v>0</v>
      </c>
      <c r="S588">
        <f t="shared" si="554"/>
        <v>810.12</v>
      </c>
      <c r="T588">
        <f t="shared" si="555"/>
        <v>0</v>
      </c>
      <c r="U588">
        <f t="shared" si="556"/>
        <v>1.5984</v>
      </c>
      <c r="V588">
        <f t="shared" si="557"/>
        <v>0</v>
      </c>
      <c r="W588">
        <f t="shared" si="558"/>
        <v>0</v>
      </c>
      <c r="X588">
        <f t="shared" si="559"/>
        <v>567.08000000000004</v>
      </c>
      <c r="Y588">
        <f t="shared" si="559"/>
        <v>81.010000000000005</v>
      </c>
      <c r="AA588">
        <v>-1</v>
      </c>
      <c r="AB588">
        <f t="shared" si="560"/>
        <v>364.92</v>
      </c>
      <c r="AC588">
        <f>ROUND(((ES588*3)),6)</f>
        <v>0</v>
      </c>
      <c r="AD588">
        <f>ROUND(((((ET588*3))-((EU588*3)))+AE588),6)</f>
        <v>0</v>
      </c>
      <c r="AE588">
        <f>ROUND(((EU588*3)),6)</f>
        <v>0</v>
      </c>
      <c r="AF588">
        <f>ROUND(((EV588*3)),6)</f>
        <v>364.92</v>
      </c>
      <c r="AG588">
        <f t="shared" si="562"/>
        <v>0</v>
      </c>
      <c r="AH588">
        <f>((EW588*3))</f>
        <v>0.72</v>
      </c>
      <c r="AI588">
        <f>((EX588*3))</f>
        <v>0</v>
      </c>
      <c r="AJ588">
        <f t="shared" si="564"/>
        <v>0</v>
      </c>
      <c r="AK588">
        <v>121.64</v>
      </c>
      <c r="AL588">
        <v>0</v>
      </c>
      <c r="AM588">
        <v>0</v>
      </c>
      <c r="AN588">
        <v>0</v>
      </c>
      <c r="AO588">
        <v>121.64</v>
      </c>
      <c r="AP588">
        <v>0</v>
      </c>
      <c r="AQ588">
        <v>0.24</v>
      </c>
      <c r="AR588">
        <v>0</v>
      </c>
      <c r="AS588">
        <v>0</v>
      </c>
      <c r="AT588">
        <v>70</v>
      </c>
      <c r="AU588">
        <v>10</v>
      </c>
      <c r="AV588">
        <v>1</v>
      </c>
      <c r="AW588">
        <v>1</v>
      </c>
      <c r="AZ588">
        <v>1</v>
      </c>
      <c r="BA588">
        <v>1</v>
      </c>
      <c r="BB588">
        <v>1</v>
      </c>
      <c r="BC588">
        <v>1</v>
      </c>
      <c r="BD588" t="s">
        <v>3</v>
      </c>
      <c r="BE588" t="s">
        <v>3</v>
      </c>
      <c r="BF588" t="s">
        <v>3</v>
      </c>
      <c r="BG588" t="s">
        <v>3</v>
      </c>
      <c r="BH588">
        <v>0</v>
      </c>
      <c r="BI588">
        <v>4</v>
      </c>
      <c r="BJ588" t="s">
        <v>650</v>
      </c>
      <c r="BM588">
        <v>0</v>
      </c>
      <c r="BN588">
        <v>0</v>
      </c>
      <c r="BO588" t="s">
        <v>3</v>
      </c>
      <c r="BP588">
        <v>0</v>
      </c>
      <c r="BQ588">
        <v>1</v>
      </c>
      <c r="BR588">
        <v>0</v>
      </c>
      <c r="BS588">
        <v>1</v>
      </c>
      <c r="BT588">
        <v>1</v>
      </c>
      <c r="BU588">
        <v>1</v>
      </c>
      <c r="BV588">
        <v>1</v>
      </c>
      <c r="BW588">
        <v>1</v>
      </c>
      <c r="BX588">
        <v>1</v>
      </c>
      <c r="BY588" t="s">
        <v>3</v>
      </c>
      <c r="BZ588">
        <v>70</v>
      </c>
      <c r="CA588">
        <v>10</v>
      </c>
      <c r="CB588" t="s">
        <v>3</v>
      </c>
      <c r="CE588">
        <v>0</v>
      </c>
      <c r="CF588">
        <v>0</v>
      </c>
      <c r="CG588">
        <v>0</v>
      </c>
      <c r="CM588">
        <v>0</v>
      </c>
      <c r="CN588" t="s">
        <v>3</v>
      </c>
      <c r="CO588">
        <v>0</v>
      </c>
      <c r="CP588">
        <f t="shared" si="565"/>
        <v>810.12</v>
      </c>
      <c r="CQ588">
        <f t="shared" si="566"/>
        <v>0</v>
      </c>
      <c r="CR588">
        <f>(((((ET588*3))*BB588-((EU588*3))*BS588)+AE588*BS588)*AV588)</f>
        <v>0</v>
      </c>
      <c r="CS588">
        <f t="shared" si="567"/>
        <v>0</v>
      </c>
      <c r="CT588">
        <f t="shared" si="568"/>
        <v>364.92</v>
      </c>
      <c r="CU588">
        <f t="shared" si="569"/>
        <v>0</v>
      </c>
      <c r="CV588">
        <f t="shared" si="570"/>
        <v>0.72</v>
      </c>
      <c r="CW588">
        <f t="shared" si="571"/>
        <v>0</v>
      </c>
      <c r="CX588">
        <f t="shared" si="571"/>
        <v>0</v>
      </c>
      <c r="CY588">
        <f t="shared" si="572"/>
        <v>567.08400000000006</v>
      </c>
      <c r="CZ588">
        <f t="shared" si="573"/>
        <v>81.012</v>
      </c>
      <c r="DC588" t="s">
        <v>3</v>
      </c>
      <c r="DD588" t="s">
        <v>28</v>
      </c>
      <c r="DE588" t="s">
        <v>28</v>
      </c>
      <c r="DF588" t="s">
        <v>28</v>
      </c>
      <c r="DG588" t="s">
        <v>28</v>
      </c>
      <c r="DH588" t="s">
        <v>3</v>
      </c>
      <c r="DI588" t="s">
        <v>28</v>
      </c>
      <c r="DJ588" t="s">
        <v>28</v>
      </c>
      <c r="DK588" t="s">
        <v>3</v>
      </c>
      <c r="DL588" t="s">
        <v>3</v>
      </c>
      <c r="DM588" t="s">
        <v>3</v>
      </c>
      <c r="DN588">
        <v>0</v>
      </c>
      <c r="DO588">
        <v>0</v>
      </c>
      <c r="DP588">
        <v>1</v>
      </c>
      <c r="DQ588">
        <v>1</v>
      </c>
      <c r="DU588">
        <v>16987630</v>
      </c>
      <c r="DV588" t="s">
        <v>164</v>
      </c>
      <c r="DW588" t="s">
        <v>164</v>
      </c>
      <c r="DX588">
        <v>100</v>
      </c>
      <c r="DZ588" t="s">
        <v>3</v>
      </c>
      <c r="EA588" t="s">
        <v>3</v>
      </c>
      <c r="EB588" t="s">
        <v>3</v>
      </c>
      <c r="EC588" t="s">
        <v>3</v>
      </c>
      <c r="EE588">
        <v>1441815344</v>
      </c>
      <c r="EF588">
        <v>1</v>
      </c>
      <c r="EG588" t="s">
        <v>21</v>
      </c>
      <c r="EH588">
        <v>0</v>
      </c>
      <c r="EI588" t="s">
        <v>3</v>
      </c>
      <c r="EJ588">
        <v>4</v>
      </c>
      <c r="EK588">
        <v>0</v>
      </c>
      <c r="EL588" t="s">
        <v>22</v>
      </c>
      <c r="EM588" t="s">
        <v>23</v>
      </c>
      <c r="EO588" t="s">
        <v>3</v>
      </c>
      <c r="EQ588">
        <v>1024</v>
      </c>
      <c r="ER588">
        <v>121.64</v>
      </c>
      <c r="ES588">
        <v>0</v>
      </c>
      <c r="ET588">
        <v>0</v>
      </c>
      <c r="EU588">
        <v>0</v>
      </c>
      <c r="EV588">
        <v>121.64</v>
      </c>
      <c r="EW588">
        <v>0.24</v>
      </c>
      <c r="EX588">
        <v>0</v>
      </c>
      <c r="EY588">
        <v>0</v>
      </c>
      <c r="FQ588">
        <v>0</v>
      </c>
      <c r="FR588">
        <f t="shared" si="574"/>
        <v>0</v>
      </c>
      <c r="FS588">
        <v>0</v>
      </c>
      <c r="FX588">
        <v>70</v>
      </c>
      <c r="FY588">
        <v>10</v>
      </c>
      <c r="GA588" t="s">
        <v>3</v>
      </c>
      <c r="GD588">
        <v>0</v>
      </c>
      <c r="GF588">
        <v>1019270866</v>
      </c>
      <c r="GG588">
        <v>2</v>
      </c>
      <c r="GH588">
        <v>1</v>
      </c>
      <c r="GI588">
        <v>-2</v>
      </c>
      <c r="GJ588">
        <v>0</v>
      </c>
      <c r="GK588">
        <f>ROUND(R588*(R12)/100,2)</f>
        <v>0</v>
      </c>
      <c r="GL588">
        <f t="shared" si="575"/>
        <v>0</v>
      </c>
      <c r="GM588">
        <f t="shared" si="576"/>
        <v>1458.21</v>
      </c>
      <c r="GN588">
        <f t="shared" si="577"/>
        <v>0</v>
      </c>
      <c r="GO588">
        <f t="shared" si="578"/>
        <v>0</v>
      </c>
      <c r="GP588">
        <f t="shared" si="579"/>
        <v>1458.21</v>
      </c>
      <c r="GR588">
        <v>0</v>
      </c>
      <c r="GS588">
        <v>3</v>
      </c>
      <c r="GT588">
        <v>0</v>
      </c>
      <c r="GU588" t="s">
        <v>3</v>
      </c>
      <c r="GV588">
        <f t="shared" si="580"/>
        <v>0</v>
      </c>
      <c r="GW588">
        <v>1</v>
      </c>
      <c r="GX588">
        <f t="shared" si="581"/>
        <v>0</v>
      </c>
      <c r="HA588">
        <v>0</v>
      </c>
      <c r="HB588">
        <v>0</v>
      </c>
      <c r="HC588">
        <f t="shared" si="582"/>
        <v>0</v>
      </c>
      <c r="HE588" t="s">
        <v>3</v>
      </c>
      <c r="HF588" t="s">
        <v>3</v>
      </c>
      <c r="HM588" t="s">
        <v>3</v>
      </c>
      <c r="HN588" t="s">
        <v>3</v>
      </c>
      <c r="HO588" t="s">
        <v>3</v>
      </c>
      <c r="HP588" t="s">
        <v>3</v>
      </c>
      <c r="HQ588" t="s">
        <v>3</v>
      </c>
      <c r="IK588">
        <v>0</v>
      </c>
    </row>
    <row r="589" spans="1:245" x14ac:dyDescent="0.2">
      <c r="A589">
        <v>17</v>
      </c>
      <c r="B589">
        <v>1</v>
      </c>
      <c r="C589">
        <f>ROW(SmtRes!A518)</f>
        <v>518</v>
      </c>
      <c r="D589">
        <f>ROW(EtalonRes!A831)</f>
        <v>831</v>
      </c>
      <c r="E589" t="s">
        <v>3</v>
      </c>
      <c r="F589" t="s">
        <v>651</v>
      </c>
      <c r="G589" t="s">
        <v>652</v>
      </c>
      <c r="H589" t="s">
        <v>19</v>
      </c>
      <c r="I589">
        <f>ROUND(557+185+270,9)</f>
        <v>1012</v>
      </c>
      <c r="J589">
        <v>0</v>
      </c>
      <c r="K589">
        <f>ROUND(557+185+270,9)</f>
        <v>1012</v>
      </c>
      <c r="O589">
        <f t="shared" si="550"/>
        <v>950885.32</v>
      </c>
      <c r="P589">
        <f t="shared" si="551"/>
        <v>13540.56</v>
      </c>
      <c r="Q589">
        <f t="shared" si="552"/>
        <v>0</v>
      </c>
      <c r="R589">
        <f t="shared" si="553"/>
        <v>0</v>
      </c>
      <c r="S589">
        <f t="shared" si="554"/>
        <v>937344.76</v>
      </c>
      <c r="T589">
        <f t="shared" si="555"/>
        <v>0</v>
      </c>
      <c r="U589">
        <f t="shared" si="556"/>
        <v>1518</v>
      </c>
      <c r="V589">
        <f t="shared" si="557"/>
        <v>0</v>
      </c>
      <c r="W589">
        <f t="shared" si="558"/>
        <v>0</v>
      </c>
      <c r="X589">
        <f t="shared" si="559"/>
        <v>656141.32999999996</v>
      </c>
      <c r="Y589">
        <f t="shared" si="559"/>
        <v>93734.48</v>
      </c>
      <c r="AA589">
        <v>-1</v>
      </c>
      <c r="AB589">
        <f t="shared" si="560"/>
        <v>939.61</v>
      </c>
      <c r="AC589">
        <f>ROUND((ES589),6)</f>
        <v>13.38</v>
      </c>
      <c r="AD589">
        <f>ROUND((((ET589)-(EU589))+AE589),6)</f>
        <v>0</v>
      </c>
      <c r="AE589">
        <f t="shared" ref="AE589:AF591" si="583">ROUND((EU589),6)</f>
        <v>0</v>
      </c>
      <c r="AF589">
        <f t="shared" si="583"/>
        <v>926.23</v>
      </c>
      <c r="AG589">
        <f t="shared" si="562"/>
        <v>0</v>
      </c>
      <c r="AH589">
        <f t="shared" ref="AH589:AI591" si="584">(EW589)</f>
        <v>1.5</v>
      </c>
      <c r="AI589">
        <f t="shared" si="584"/>
        <v>0</v>
      </c>
      <c r="AJ589">
        <f t="shared" si="564"/>
        <v>0</v>
      </c>
      <c r="AK589">
        <v>939.61</v>
      </c>
      <c r="AL589">
        <v>13.38</v>
      </c>
      <c r="AM589">
        <v>0</v>
      </c>
      <c r="AN589">
        <v>0</v>
      </c>
      <c r="AO589">
        <v>926.23</v>
      </c>
      <c r="AP589">
        <v>0</v>
      </c>
      <c r="AQ589">
        <v>1.5</v>
      </c>
      <c r="AR589">
        <v>0</v>
      </c>
      <c r="AS589">
        <v>0</v>
      </c>
      <c r="AT589">
        <v>70</v>
      </c>
      <c r="AU589">
        <v>10</v>
      </c>
      <c r="AV589">
        <v>1</v>
      </c>
      <c r="AW589">
        <v>1</v>
      </c>
      <c r="AZ589">
        <v>1</v>
      </c>
      <c r="BA589">
        <v>1</v>
      </c>
      <c r="BB589">
        <v>1</v>
      </c>
      <c r="BC589">
        <v>1</v>
      </c>
      <c r="BD589" t="s">
        <v>3</v>
      </c>
      <c r="BE589" t="s">
        <v>3</v>
      </c>
      <c r="BF589" t="s">
        <v>3</v>
      </c>
      <c r="BG589" t="s">
        <v>3</v>
      </c>
      <c r="BH589">
        <v>0</v>
      </c>
      <c r="BI589">
        <v>4</v>
      </c>
      <c r="BJ589" t="s">
        <v>653</v>
      </c>
      <c r="BM589">
        <v>0</v>
      </c>
      <c r="BN589">
        <v>0</v>
      </c>
      <c r="BO589" t="s">
        <v>3</v>
      </c>
      <c r="BP589">
        <v>0</v>
      </c>
      <c r="BQ589">
        <v>1</v>
      </c>
      <c r="BR589">
        <v>0</v>
      </c>
      <c r="BS589">
        <v>1</v>
      </c>
      <c r="BT589">
        <v>1</v>
      </c>
      <c r="BU589">
        <v>1</v>
      </c>
      <c r="BV589">
        <v>1</v>
      </c>
      <c r="BW589">
        <v>1</v>
      </c>
      <c r="BX589">
        <v>1</v>
      </c>
      <c r="BY589" t="s">
        <v>3</v>
      </c>
      <c r="BZ589">
        <v>70</v>
      </c>
      <c r="CA589">
        <v>10</v>
      </c>
      <c r="CB589" t="s">
        <v>3</v>
      </c>
      <c r="CE589">
        <v>0</v>
      </c>
      <c r="CF589">
        <v>0</v>
      </c>
      <c r="CG589">
        <v>0</v>
      </c>
      <c r="CM589">
        <v>0</v>
      </c>
      <c r="CN589" t="s">
        <v>3</v>
      </c>
      <c r="CO589">
        <v>0</v>
      </c>
      <c r="CP589">
        <f t="shared" si="565"/>
        <v>950885.32000000007</v>
      </c>
      <c r="CQ589">
        <f t="shared" si="566"/>
        <v>13.38</v>
      </c>
      <c r="CR589">
        <f>((((ET589)*BB589-(EU589)*BS589)+AE589*BS589)*AV589)</f>
        <v>0</v>
      </c>
      <c r="CS589">
        <f t="shared" si="567"/>
        <v>0</v>
      </c>
      <c r="CT589">
        <f t="shared" si="568"/>
        <v>926.23</v>
      </c>
      <c r="CU589">
        <f t="shared" si="569"/>
        <v>0</v>
      </c>
      <c r="CV589">
        <f t="shared" si="570"/>
        <v>1.5</v>
      </c>
      <c r="CW589">
        <f t="shared" si="571"/>
        <v>0</v>
      </c>
      <c r="CX589">
        <f t="shared" si="571"/>
        <v>0</v>
      </c>
      <c r="CY589">
        <f t="shared" si="572"/>
        <v>656141.33200000005</v>
      </c>
      <c r="CZ589">
        <f t="shared" si="573"/>
        <v>93734.475999999995</v>
      </c>
      <c r="DC589" t="s">
        <v>3</v>
      </c>
      <c r="DD589" t="s">
        <v>3</v>
      </c>
      <c r="DE589" t="s">
        <v>3</v>
      </c>
      <c r="DF589" t="s">
        <v>3</v>
      </c>
      <c r="DG589" t="s">
        <v>3</v>
      </c>
      <c r="DH589" t="s">
        <v>3</v>
      </c>
      <c r="DI589" t="s">
        <v>3</v>
      </c>
      <c r="DJ589" t="s">
        <v>3</v>
      </c>
      <c r="DK589" t="s">
        <v>3</v>
      </c>
      <c r="DL589" t="s">
        <v>3</v>
      </c>
      <c r="DM589" t="s">
        <v>3</v>
      </c>
      <c r="DN589">
        <v>0</v>
      </c>
      <c r="DO589">
        <v>0</v>
      </c>
      <c r="DP589">
        <v>1</v>
      </c>
      <c r="DQ589">
        <v>1</v>
      </c>
      <c r="DU589">
        <v>16987630</v>
      </c>
      <c r="DV589" t="s">
        <v>19</v>
      </c>
      <c r="DW589" t="s">
        <v>19</v>
      </c>
      <c r="DX589">
        <v>1</v>
      </c>
      <c r="DZ589" t="s">
        <v>3</v>
      </c>
      <c r="EA589" t="s">
        <v>3</v>
      </c>
      <c r="EB589" t="s">
        <v>3</v>
      </c>
      <c r="EC589" t="s">
        <v>3</v>
      </c>
      <c r="EE589">
        <v>1441815344</v>
      </c>
      <c r="EF589">
        <v>1</v>
      </c>
      <c r="EG589" t="s">
        <v>21</v>
      </c>
      <c r="EH589">
        <v>0</v>
      </c>
      <c r="EI589" t="s">
        <v>3</v>
      </c>
      <c r="EJ589">
        <v>4</v>
      </c>
      <c r="EK589">
        <v>0</v>
      </c>
      <c r="EL589" t="s">
        <v>22</v>
      </c>
      <c r="EM589" t="s">
        <v>23</v>
      </c>
      <c r="EO589" t="s">
        <v>3</v>
      </c>
      <c r="EQ589">
        <v>1024</v>
      </c>
      <c r="ER589">
        <v>939.61</v>
      </c>
      <c r="ES589">
        <v>13.38</v>
      </c>
      <c r="ET589">
        <v>0</v>
      </c>
      <c r="EU589">
        <v>0</v>
      </c>
      <c r="EV589">
        <v>926.23</v>
      </c>
      <c r="EW589">
        <v>1.5</v>
      </c>
      <c r="EX589">
        <v>0</v>
      </c>
      <c r="EY589">
        <v>0</v>
      </c>
      <c r="FQ589">
        <v>0</v>
      </c>
      <c r="FR589">
        <f t="shared" si="574"/>
        <v>0</v>
      </c>
      <c r="FS589">
        <v>0</v>
      </c>
      <c r="FX589">
        <v>70</v>
      </c>
      <c r="FY589">
        <v>10</v>
      </c>
      <c r="GA589" t="s">
        <v>3</v>
      </c>
      <c r="GD589">
        <v>0</v>
      </c>
      <c r="GF589">
        <v>1412378743</v>
      </c>
      <c r="GG589">
        <v>2</v>
      </c>
      <c r="GH589">
        <v>1</v>
      </c>
      <c r="GI589">
        <v>-2</v>
      </c>
      <c r="GJ589">
        <v>0</v>
      </c>
      <c r="GK589">
        <f>ROUND(R589*(R12)/100,2)</f>
        <v>0</v>
      </c>
      <c r="GL589">
        <f t="shared" si="575"/>
        <v>0</v>
      </c>
      <c r="GM589">
        <f t="shared" si="576"/>
        <v>1700761.13</v>
      </c>
      <c r="GN589">
        <f t="shared" si="577"/>
        <v>0</v>
      </c>
      <c r="GO589">
        <f t="shared" si="578"/>
        <v>0</v>
      </c>
      <c r="GP589">
        <f t="shared" si="579"/>
        <v>1700761.13</v>
      </c>
      <c r="GR589">
        <v>0</v>
      </c>
      <c r="GS589">
        <v>3</v>
      </c>
      <c r="GT589">
        <v>0</v>
      </c>
      <c r="GU589" t="s">
        <v>3</v>
      </c>
      <c r="GV589">
        <f t="shared" si="580"/>
        <v>0</v>
      </c>
      <c r="GW589">
        <v>1</v>
      </c>
      <c r="GX589">
        <f t="shared" si="581"/>
        <v>0</v>
      </c>
      <c r="HA589">
        <v>0</v>
      </c>
      <c r="HB589">
        <v>0</v>
      </c>
      <c r="HC589">
        <f t="shared" si="582"/>
        <v>0</v>
      </c>
      <c r="HE589" t="s">
        <v>3</v>
      </c>
      <c r="HF589" t="s">
        <v>3</v>
      </c>
      <c r="HM589" t="s">
        <v>3</v>
      </c>
      <c r="HN589" t="s">
        <v>3</v>
      </c>
      <c r="HO589" t="s">
        <v>3</v>
      </c>
      <c r="HP589" t="s">
        <v>3</v>
      </c>
      <c r="HQ589" t="s">
        <v>3</v>
      </c>
      <c r="IK589">
        <v>0</v>
      </c>
    </row>
    <row r="590" spans="1:245" x14ac:dyDescent="0.2">
      <c r="A590">
        <v>17</v>
      </c>
      <c r="B590">
        <v>1</v>
      </c>
      <c r="D590">
        <f>ROW(EtalonRes!A835)</f>
        <v>835</v>
      </c>
      <c r="E590" t="s">
        <v>3</v>
      </c>
      <c r="F590" t="s">
        <v>654</v>
      </c>
      <c r="G590" t="s">
        <v>655</v>
      </c>
      <c r="H590" t="s">
        <v>19</v>
      </c>
      <c r="I590">
        <f>ROUND(557+185+270,9)</f>
        <v>1012</v>
      </c>
      <c r="J590">
        <v>0</v>
      </c>
      <c r="K590">
        <f>ROUND(557+185+270,9)</f>
        <v>1012</v>
      </c>
      <c r="O590">
        <f t="shared" si="550"/>
        <v>605995.72</v>
      </c>
      <c r="P590">
        <f t="shared" si="551"/>
        <v>6092.24</v>
      </c>
      <c r="Q590">
        <f t="shared" si="552"/>
        <v>0</v>
      </c>
      <c r="R590">
        <f t="shared" si="553"/>
        <v>0</v>
      </c>
      <c r="S590">
        <f t="shared" si="554"/>
        <v>599903.48</v>
      </c>
      <c r="T590">
        <f t="shared" si="555"/>
        <v>0</v>
      </c>
      <c r="U590">
        <f t="shared" si="556"/>
        <v>971.52</v>
      </c>
      <c r="V590">
        <f t="shared" si="557"/>
        <v>0</v>
      </c>
      <c r="W590">
        <f t="shared" si="558"/>
        <v>0</v>
      </c>
      <c r="X590">
        <f t="shared" si="559"/>
        <v>419932.44</v>
      </c>
      <c r="Y590">
        <f t="shared" si="559"/>
        <v>59990.35</v>
      </c>
      <c r="AA590">
        <v>-1</v>
      </c>
      <c r="AB590">
        <f t="shared" si="560"/>
        <v>598.80999999999995</v>
      </c>
      <c r="AC590">
        <f>ROUND((ES590),6)</f>
        <v>6.02</v>
      </c>
      <c r="AD590">
        <f>ROUND((((ET590)-(EU590))+AE590),6)</f>
        <v>0</v>
      </c>
      <c r="AE590">
        <f t="shared" si="583"/>
        <v>0</v>
      </c>
      <c r="AF590">
        <f t="shared" si="583"/>
        <v>592.79</v>
      </c>
      <c r="AG590">
        <f t="shared" si="562"/>
        <v>0</v>
      </c>
      <c r="AH590">
        <f t="shared" si="584"/>
        <v>0.96</v>
      </c>
      <c r="AI590">
        <f t="shared" si="584"/>
        <v>0</v>
      </c>
      <c r="AJ590">
        <f t="shared" si="564"/>
        <v>0</v>
      </c>
      <c r="AK590">
        <v>598.80999999999995</v>
      </c>
      <c r="AL590">
        <v>6.02</v>
      </c>
      <c r="AM590">
        <v>0</v>
      </c>
      <c r="AN590">
        <v>0</v>
      </c>
      <c r="AO590">
        <v>592.79</v>
      </c>
      <c r="AP590">
        <v>0</v>
      </c>
      <c r="AQ590">
        <v>0.96</v>
      </c>
      <c r="AR590">
        <v>0</v>
      </c>
      <c r="AS590">
        <v>0</v>
      </c>
      <c r="AT590">
        <v>70</v>
      </c>
      <c r="AU590">
        <v>10</v>
      </c>
      <c r="AV590">
        <v>1</v>
      </c>
      <c r="AW590">
        <v>1</v>
      </c>
      <c r="AZ590">
        <v>1</v>
      </c>
      <c r="BA590">
        <v>1</v>
      </c>
      <c r="BB590">
        <v>1</v>
      </c>
      <c r="BC590">
        <v>1</v>
      </c>
      <c r="BD590" t="s">
        <v>3</v>
      </c>
      <c r="BE590" t="s">
        <v>3</v>
      </c>
      <c r="BF590" t="s">
        <v>3</v>
      </c>
      <c r="BG590" t="s">
        <v>3</v>
      </c>
      <c r="BH590">
        <v>0</v>
      </c>
      <c r="BI590">
        <v>4</v>
      </c>
      <c r="BJ590" t="s">
        <v>656</v>
      </c>
      <c r="BM590">
        <v>0</v>
      </c>
      <c r="BN590">
        <v>0</v>
      </c>
      <c r="BO590" t="s">
        <v>3</v>
      </c>
      <c r="BP590">
        <v>0</v>
      </c>
      <c r="BQ590">
        <v>1</v>
      </c>
      <c r="BR590">
        <v>0</v>
      </c>
      <c r="BS590">
        <v>1</v>
      </c>
      <c r="BT590">
        <v>1</v>
      </c>
      <c r="BU590">
        <v>1</v>
      </c>
      <c r="BV590">
        <v>1</v>
      </c>
      <c r="BW590">
        <v>1</v>
      </c>
      <c r="BX590">
        <v>1</v>
      </c>
      <c r="BY590" t="s">
        <v>3</v>
      </c>
      <c r="BZ590">
        <v>70</v>
      </c>
      <c r="CA590">
        <v>10</v>
      </c>
      <c r="CB590" t="s">
        <v>3</v>
      </c>
      <c r="CE590">
        <v>0</v>
      </c>
      <c r="CF590">
        <v>0</v>
      </c>
      <c r="CG590">
        <v>0</v>
      </c>
      <c r="CM590">
        <v>0</v>
      </c>
      <c r="CN590" t="s">
        <v>3</v>
      </c>
      <c r="CO590">
        <v>0</v>
      </c>
      <c r="CP590">
        <f t="shared" si="565"/>
        <v>605995.72</v>
      </c>
      <c r="CQ590">
        <f t="shared" si="566"/>
        <v>6.02</v>
      </c>
      <c r="CR590">
        <f>((((ET590)*BB590-(EU590)*BS590)+AE590*BS590)*AV590)</f>
        <v>0</v>
      </c>
      <c r="CS590">
        <f t="shared" si="567"/>
        <v>0</v>
      </c>
      <c r="CT590">
        <f t="shared" si="568"/>
        <v>592.79</v>
      </c>
      <c r="CU590">
        <f t="shared" si="569"/>
        <v>0</v>
      </c>
      <c r="CV590">
        <f t="shared" si="570"/>
        <v>0.96</v>
      </c>
      <c r="CW590">
        <f t="shared" si="571"/>
        <v>0</v>
      </c>
      <c r="CX590">
        <f t="shared" si="571"/>
        <v>0</v>
      </c>
      <c r="CY590">
        <f t="shared" si="572"/>
        <v>419932.43599999999</v>
      </c>
      <c r="CZ590">
        <f t="shared" si="573"/>
        <v>59990.347999999998</v>
      </c>
      <c r="DC590" t="s">
        <v>3</v>
      </c>
      <c r="DD590" t="s">
        <v>3</v>
      </c>
      <c r="DE590" t="s">
        <v>3</v>
      </c>
      <c r="DF590" t="s">
        <v>3</v>
      </c>
      <c r="DG590" t="s">
        <v>3</v>
      </c>
      <c r="DH590" t="s">
        <v>3</v>
      </c>
      <c r="DI590" t="s">
        <v>3</v>
      </c>
      <c r="DJ590" t="s">
        <v>3</v>
      </c>
      <c r="DK590" t="s">
        <v>3</v>
      </c>
      <c r="DL590" t="s">
        <v>3</v>
      </c>
      <c r="DM590" t="s">
        <v>3</v>
      </c>
      <c r="DN590">
        <v>0</v>
      </c>
      <c r="DO590">
        <v>0</v>
      </c>
      <c r="DP590">
        <v>1</v>
      </c>
      <c r="DQ590">
        <v>1</v>
      </c>
      <c r="DU590">
        <v>16987630</v>
      </c>
      <c r="DV590" t="s">
        <v>19</v>
      </c>
      <c r="DW590" t="s">
        <v>19</v>
      </c>
      <c r="DX590">
        <v>1</v>
      </c>
      <c r="DZ590" t="s">
        <v>3</v>
      </c>
      <c r="EA590" t="s">
        <v>3</v>
      </c>
      <c r="EB590" t="s">
        <v>3</v>
      </c>
      <c r="EC590" t="s">
        <v>3</v>
      </c>
      <c r="EE590">
        <v>1441815344</v>
      </c>
      <c r="EF590">
        <v>1</v>
      </c>
      <c r="EG590" t="s">
        <v>21</v>
      </c>
      <c r="EH590">
        <v>0</v>
      </c>
      <c r="EI590" t="s">
        <v>3</v>
      </c>
      <c r="EJ590">
        <v>4</v>
      </c>
      <c r="EK590">
        <v>0</v>
      </c>
      <c r="EL590" t="s">
        <v>22</v>
      </c>
      <c r="EM590" t="s">
        <v>23</v>
      </c>
      <c r="EO590" t="s">
        <v>3</v>
      </c>
      <c r="EQ590">
        <v>1024</v>
      </c>
      <c r="ER590">
        <v>598.80999999999995</v>
      </c>
      <c r="ES590">
        <v>6.02</v>
      </c>
      <c r="ET590">
        <v>0</v>
      </c>
      <c r="EU590">
        <v>0</v>
      </c>
      <c r="EV590">
        <v>592.79</v>
      </c>
      <c r="EW590">
        <v>0.96</v>
      </c>
      <c r="EX590">
        <v>0</v>
      </c>
      <c r="EY590">
        <v>0</v>
      </c>
      <c r="FQ590">
        <v>0</v>
      </c>
      <c r="FR590">
        <f t="shared" si="574"/>
        <v>0</v>
      </c>
      <c r="FS590">
        <v>0</v>
      </c>
      <c r="FX590">
        <v>70</v>
      </c>
      <c r="FY590">
        <v>10</v>
      </c>
      <c r="GA590" t="s">
        <v>3</v>
      </c>
      <c r="GD590">
        <v>0</v>
      </c>
      <c r="GF590">
        <v>-182643255</v>
      </c>
      <c r="GG590">
        <v>2</v>
      </c>
      <c r="GH590">
        <v>1</v>
      </c>
      <c r="GI590">
        <v>-2</v>
      </c>
      <c r="GJ590">
        <v>0</v>
      </c>
      <c r="GK590">
        <f>ROUND(R590*(R12)/100,2)</f>
        <v>0</v>
      </c>
      <c r="GL590">
        <f t="shared" si="575"/>
        <v>0</v>
      </c>
      <c r="GM590">
        <f t="shared" si="576"/>
        <v>1085918.51</v>
      </c>
      <c r="GN590">
        <f t="shared" si="577"/>
        <v>0</v>
      </c>
      <c r="GO590">
        <f t="shared" si="578"/>
        <v>0</v>
      </c>
      <c r="GP590">
        <f t="shared" si="579"/>
        <v>1085918.51</v>
      </c>
      <c r="GR590">
        <v>0</v>
      </c>
      <c r="GS590">
        <v>3</v>
      </c>
      <c r="GT590">
        <v>0</v>
      </c>
      <c r="GU590" t="s">
        <v>3</v>
      </c>
      <c r="GV590">
        <f t="shared" si="580"/>
        <v>0</v>
      </c>
      <c r="GW590">
        <v>1</v>
      </c>
      <c r="GX590">
        <f t="shared" si="581"/>
        <v>0</v>
      </c>
      <c r="HA590">
        <v>0</v>
      </c>
      <c r="HB590">
        <v>0</v>
      </c>
      <c r="HC590">
        <f t="shared" si="582"/>
        <v>0</v>
      </c>
      <c r="HE590" t="s">
        <v>3</v>
      </c>
      <c r="HF590" t="s">
        <v>3</v>
      </c>
      <c r="HM590" t="s">
        <v>3</v>
      </c>
      <c r="HN590" t="s">
        <v>3</v>
      </c>
      <c r="HO590" t="s">
        <v>3</v>
      </c>
      <c r="HP590" t="s">
        <v>3</v>
      </c>
      <c r="HQ590" t="s">
        <v>3</v>
      </c>
      <c r="IK590">
        <v>0</v>
      </c>
    </row>
    <row r="591" spans="1:245" x14ac:dyDescent="0.2">
      <c r="A591">
        <v>17</v>
      </c>
      <c r="B591">
        <v>1</v>
      </c>
      <c r="C591">
        <f>ROW(SmtRes!A521)</f>
        <v>521</v>
      </c>
      <c r="D591">
        <f>ROW(EtalonRes!A838)</f>
        <v>838</v>
      </c>
      <c r="E591" t="s">
        <v>3</v>
      </c>
      <c r="F591" t="s">
        <v>657</v>
      </c>
      <c r="G591" t="s">
        <v>658</v>
      </c>
      <c r="H591" t="s">
        <v>164</v>
      </c>
      <c r="I591">
        <f>ROUND((557+185+270)/100,9)</f>
        <v>10.119999999999999</v>
      </c>
      <c r="J591">
        <v>0</v>
      </c>
      <c r="K591">
        <f>ROUND((557+185+270)/100,9)</f>
        <v>10.119999999999999</v>
      </c>
      <c r="O591">
        <f t="shared" si="550"/>
        <v>55245.18</v>
      </c>
      <c r="P591">
        <f t="shared" si="551"/>
        <v>38.25</v>
      </c>
      <c r="Q591">
        <f t="shared" si="552"/>
        <v>11867.83</v>
      </c>
      <c r="R591">
        <f t="shared" si="553"/>
        <v>7525.03</v>
      </c>
      <c r="S591">
        <f t="shared" si="554"/>
        <v>43339.1</v>
      </c>
      <c r="T591">
        <f t="shared" si="555"/>
        <v>0</v>
      </c>
      <c r="U591">
        <f t="shared" si="556"/>
        <v>80.959999999999994</v>
      </c>
      <c r="V591">
        <f t="shared" si="557"/>
        <v>0</v>
      </c>
      <c r="W591">
        <f t="shared" si="558"/>
        <v>0</v>
      </c>
      <c r="X591">
        <f t="shared" si="559"/>
        <v>30337.37</v>
      </c>
      <c r="Y591">
        <f t="shared" si="559"/>
        <v>4333.91</v>
      </c>
      <c r="AA591">
        <v>-1</v>
      </c>
      <c r="AB591">
        <f t="shared" si="560"/>
        <v>5459.01</v>
      </c>
      <c r="AC591">
        <f>ROUND((ES591),6)</f>
        <v>3.78</v>
      </c>
      <c r="AD591">
        <f>ROUND((((ET591)-(EU591))+AE591),6)</f>
        <v>1172.71</v>
      </c>
      <c r="AE591">
        <f t="shared" si="583"/>
        <v>743.58</v>
      </c>
      <c r="AF591">
        <f t="shared" si="583"/>
        <v>4282.5200000000004</v>
      </c>
      <c r="AG591">
        <f t="shared" si="562"/>
        <v>0</v>
      </c>
      <c r="AH591">
        <f t="shared" si="584"/>
        <v>8</v>
      </c>
      <c r="AI591">
        <f t="shared" si="584"/>
        <v>0</v>
      </c>
      <c r="AJ591">
        <f t="shared" si="564"/>
        <v>0</v>
      </c>
      <c r="AK591">
        <v>5459.01</v>
      </c>
      <c r="AL591">
        <v>3.78</v>
      </c>
      <c r="AM591">
        <v>1172.71</v>
      </c>
      <c r="AN591">
        <v>743.58</v>
      </c>
      <c r="AO591">
        <v>4282.5200000000004</v>
      </c>
      <c r="AP591">
        <v>0</v>
      </c>
      <c r="AQ591">
        <v>8</v>
      </c>
      <c r="AR591">
        <v>0</v>
      </c>
      <c r="AS591">
        <v>0</v>
      </c>
      <c r="AT591">
        <v>70</v>
      </c>
      <c r="AU591">
        <v>10</v>
      </c>
      <c r="AV591">
        <v>1</v>
      </c>
      <c r="AW591">
        <v>1</v>
      </c>
      <c r="AZ591">
        <v>1</v>
      </c>
      <c r="BA591">
        <v>1</v>
      </c>
      <c r="BB591">
        <v>1</v>
      </c>
      <c r="BC591">
        <v>1</v>
      </c>
      <c r="BD591" t="s">
        <v>3</v>
      </c>
      <c r="BE591" t="s">
        <v>3</v>
      </c>
      <c r="BF591" t="s">
        <v>3</v>
      </c>
      <c r="BG591" t="s">
        <v>3</v>
      </c>
      <c r="BH591">
        <v>0</v>
      </c>
      <c r="BI591">
        <v>4</v>
      </c>
      <c r="BJ591" t="s">
        <v>659</v>
      </c>
      <c r="BM591">
        <v>0</v>
      </c>
      <c r="BN591">
        <v>0</v>
      </c>
      <c r="BO591" t="s">
        <v>3</v>
      </c>
      <c r="BP591">
        <v>0</v>
      </c>
      <c r="BQ591">
        <v>1</v>
      </c>
      <c r="BR591">
        <v>0</v>
      </c>
      <c r="BS591">
        <v>1</v>
      </c>
      <c r="BT591">
        <v>1</v>
      </c>
      <c r="BU591">
        <v>1</v>
      </c>
      <c r="BV591">
        <v>1</v>
      </c>
      <c r="BW591">
        <v>1</v>
      </c>
      <c r="BX591">
        <v>1</v>
      </c>
      <c r="BY591" t="s">
        <v>3</v>
      </c>
      <c r="BZ591">
        <v>70</v>
      </c>
      <c r="CA591">
        <v>10</v>
      </c>
      <c r="CB591" t="s">
        <v>3</v>
      </c>
      <c r="CE591">
        <v>0</v>
      </c>
      <c r="CF591">
        <v>0</v>
      </c>
      <c r="CG591">
        <v>0</v>
      </c>
      <c r="CM591">
        <v>0</v>
      </c>
      <c r="CN591" t="s">
        <v>3</v>
      </c>
      <c r="CO591">
        <v>0</v>
      </c>
      <c r="CP591">
        <f t="shared" si="565"/>
        <v>55245.18</v>
      </c>
      <c r="CQ591">
        <f t="shared" si="566"/>
        <v>3.78</v>
      </c>
      <c r="CR591">
        <f>((((ET591)*BB591-(EU591)*BS591)+AE591*BS591)*AV591)</f>
        <v>1172.71</v>
      </c>
      <c r="CS591">
        <f t="shared" si="567"/>
        <v>743.58</v>
      </c>
      <c r="CT591">
        <f t="shared" si="568"/>
        <v>4282.5200000000004</v>
      </c>
      <c r="CU591">
        <f t="shared" si="569"/>
        <v>0</v>
      </c>
      <c r="CV591">
        <f t="shared" si="570"/>
        <v>8</v>
      </c>
      <c r="CW591">
        <f t="shared" si="571"/>
        <v>0</v>
      </c>
      <c r="CX591">
        <f t="shared" si="571"/>
        <v>0</v>
      </c>
      <c r="CY591">
        <f t="shared" si="572"/>
        <v>30337.37</v>
      </c>
      <c r="CZ591">
        <f t="shared" si="573"/>
        <v>4333.91</v>
      </c>
      <c r="DC591" t="s">
        <v>3</v>
      </c>
      <c r="DD591" t="s">
        <v>3</v>
      </c>
      <c r="DE591" t="s">
        <v>3</v>
      </c>
      <c r="DF591" t="s">
        <v>3</v>
      </c>
      <c r="DG591" t="s">
        <v>3</v>
      </c>
      <c r="DH591" t="s">
        <v>3</v>
      </c>
      <c r="DI591" t="s">
        <v>3</v>
      </c>
      <c r="DJ591" t="s">
        <v>3</v>
      </c>
      <c r="DK591" t="s">
        <v>3</v>
      </c>
      <c r="DL591" t="s">
        <v>3</v>
      </c>
      <c r="DM591" t="s">
        <v>3</v>
      </c>
      <c r="DN591">
        <v>0</v>
      </c>
      <c r="DO591">
        <v>0</v>
      </c>
      <c r="DP591">
        <v>1</v>
      </c>
      <c r="DQ591">
        <v>1</v>
      </c>
      <c r="DU591">
        <v>16987630</v>
      </c>
      <c r="DV591" t="s">
        <v>164</v>
      </c>
      <c r="DW591" t="s">
        <v>164</v>
      </c>
      <c r="DX591">
        <v>100</v>
      </c>
      <c r="DZ591" t="s">
        <v>3</v>
      </c>
      <c r="EA591" t="s">
        <v>3</v>
      </c>
      <c r="EB591" t="s">
        <v>3</v>
      </c>
      <c r="EC591" t="s">
        <v>3</v>
      </c>
      <c r="EE591">
        <v>1441815344</v>
      </c>
      <c r="EF591">
        <v>1</v>
      </c>
      <c r="EG591" t="s">
        <v>21</v>
      </c>
      <c r="EH591">
        <v>0</v>
      </c>
      <c r="EI591" t="s">
        <v>3</v>
      </c>
      <c r="EJ591">
        <v>4</v>
      </c>
      <c r="EK591">
        <v>0</v>
      </c>
      <c r="EL591" t="s">
        <v>22</v>
      </c>
      <c r="EM591" t="s">
        <v>23</v>
      </c>
      <c r="EO591" t="s">
        <v>3</v>
      </c>
      <c r="EQ591">
        <v>1024</v>
      </c>
      <c r="ER591">
        <v>5459.01</v>
      </c>
      <c r="ES591">
        <v>3.78</v>
      </c>
      <c r="ET591">
        <v>1172.71</v>
      </c>
      <c r="EU591">
        <v>743.58</v>
      </c>
      <c r="EV591">
        <v>4282.5200000000004</v>
      </c>
      <c r="EW591">
        <v>8</v>
      </c>
      <c r="EX591">
        <v>0</v>
      </c>
      <c r="EY591">
        <v>0</v>
      </c>
      <c r="FQ591">
        <v>0</v>
      </c>
      <c r="FR591">
        <f t="shared" si="574"/>
        <v>0</v>
      </c>
      <c r="FS591">
        <v>0</v>
      </c>
      <c r="FX591">
        <v>70</v>
      </c>
      <c r="FY591">
        <v>10</v>
      </c>
      <c r="GA591" t="s">
        <v>3</v>
      </c>
      <c r="GD591">
        <v>0</v>
      </c>
      <c r="GF591">
        <v>-416023257</v>
      </c>
      <c r="GG591">
        <v>2</v>
      </c>
      <c r="GH591">
        <v>1</v>
      </c>
      <c r="GI591">
        <v>-2</v>
      </c>
      <c r="GJ591">
        <v>0</v>
      </c>
      <c r="GK591">
        <f>ROUND(R591*(R12)/100,2)</f>
        <v>8127.03</v>
      </c>
      <c r="GL591">
        <f t="shared" si="575"/>
        <v>0</v>
      </c>
      <c r="GM591">
        <f t="shared" si="576"/>
        <v>98043.49</v>
      </c>
      <c r="GN591">
        <f t="shared" si="577"/>
        <v>0</v>
      </c>
      <c r="GO591">
        <f t="shared" si="578"/>
        <v>0</v>
      </c>
      <c r="GP591">
        <f t="shared" si="579"/>
        <v>98043.49</v>
      </c>
      <c r="GR591">
        <v>0</v>
      </c>
      <c r="GS591">
        <v>3</v>
      </c>
      <c r="GT591">
        <v>0</v>
      </c>
      <c r="GU591" t="s">
        <v>3</v>
      </c>
      <c r="GV591">
        <f t="shared" si="580"/>
        <v>0</v>
      </c>
      <c r="GW591">
        <v>1</v>
      </c>
      <c r="GX591">
        <f t="shared" si="581"/>
        <v>0</v>
      </c>
      <c r="HA591">
        <v>0</v>
      </c>
      <c r="HB591">
        <v>0</v>
      </c>
      <c r="HC591">
        <f t="shared" si="582"/>
        <v>0</v>
      </c>
      <c r="HE591" t="s">
        <v>3</v>
      </c>
      <c r="HF591" t="s">
        <v>3</v>
      </c>
      <c r="HM591" t="s">
        <v>3</v>
      </c>
      <c r="HN591" t="s">
        <v>3</v>
      </c>
      <c r="HO591" t="s">
        <v>3</v>
      </c>
      <c r="HP591" t="s">
        <v>3</v>
      </c>
      <c r="HQ591" t="s">
        <v>3</v>
      </c>
      <c r="IK591">
        <v>0</v>
      </c>
    </row>
    <row r="593" spans="1:206" x14ac:dyDescent="0.2">
      <c r="A593" s="2">
        <v>51</v>
      </c>
      <c r="B593" s="2">
        <f>B481</f>
        <v>1</v>
      </c>
      <c r="C593" s="2">
        <f>A481</f>
        <v>4</v>
      </c>
      <c r="D593" s="2">
        <f>ROW(A481)</f>
        <v>481</v>
      </c>
      <c r="E593" s="2"/>
      <c r="F593" s="2" t="str">
        <f>IF(F481&lt;&gt;"",F481,"")</f>
        <v>Новый раздел</v>
      </c>
      <c r="G593" s="2" t="str">
        <f>IF(G481&lt;&gt;"",G481,"")</f>
        <v>Электрооборудование</v>
      </c>
      <c r="H593" s="2">
        <v>0</v>
      </c>
      <c r="I593" s="2"/>
      <c r="J593" s="2"/>
      <c r="K593" s="2"/>
      <c r="L593" s="2"/>
      <c r="M593" s="2"/>
      <c r="N593" s="2"/>
      <c r="O593" s="2">
        <f t="shared" ref="O593:T593" si="585">ROUND(AB593,2)</f>
        <v>710138.72</v>
      </c>
      <c r="P593" s="2">
        <f t="shared" si="585"/>
        <v>10327.700000000001</v>
      </c>
      <c r="Q593" s="2">
        <f t="shared" si="585"/>
        <v>364.84</v>
      </c>
      <c r="R593" s="2">
        <f t="shared" si="585"/>
        <v>231.35</v>
      </c>
      <c r="S593" s="2">
        <f t="shared" si="585"/>
        <v>699446.18</v>
      </c>
      <c r="T593" s="2">
        <f t="shared" si="585"/>
        <v>0</v>
      </c>
      <c r="U593" s="2">
        <f>AH593</f>
        <v>1140.9852720000001</v>
      </c>
      <c r="V593" s="2">
        <f>AI593</f>
        <v>0</v>
      </c>
      <c r="W593" s="2">
        <f>ROUND(AJ593,2)</f>
        <v>0</v>
      </c>
      <c r="X593" s="2">
        <f>ROUND(AK593,2)</f>
        <v>489612.4</v>
      </c>
      <c r="Y593" s="2">
        <f>ROUND(AL593,2)</f>
        <v>69944.649999999994</v>
      </c>
      <c r="Z593" s="2"/>
      <c r="AA593" s="2"/>
      <c r="AB593" s="2">
        <f>ROUND(SUMIF(AA485:AA591,"=1473070128",O485:O591),2)</f>
        <v>710138.72</v>
      </c>
      <c r="AC593" s="2">
        <f>ROUND(SUMIF(AA485:AA591,"=1473070128",P485:P591),2)</f>
        <v>10327.700000000001</v>
      </c>
      <c r="AD593" s="2">
        <f>ROUND(SUMIF(AA485:AA591,"=1473070128",Q485:Q591),2)</f>
        <v>364.84</v>
      </c>
      <c r="AE593" s="2">
        <f>ROUND(SUMIF(AA485:AA591,"=1473070128",R485:R591),2)</f>
        <v>231.35</v>
      </c>
      <c r="AF593" s="2">
        <f>ROUND(SUMIF(AA485:AA591,"=1473070128",S485:S591),2)</f>
        <v>699446.18</v>
      </c>
      <c r="AG593" s="2">
        <f>ROUND(SUMIF(AA485:AA591,"=1473070128",T485:T591),2)</f>
        <v>0</v>
      </c>
      <c r="AH593" s="2">
        <f>SUMIF(AA485:AA591,"=1473070128",U485:U591)</f>
        <v>1140.9852720000001</v>
      </c>
      <c r="AI593" s="2">
        <f>SUMIF(AA485:AA591,"=1473070128",V485:V591)</f>
        <v>0</v>
      </c>
      <c r="AJ593" s="2">
        <f>ROUND(SUMIF(AA485:AA591,"=1473070128",W485:W591),2)</f>
        <v>0</v>
      </c>
      <c r="AK593" s="2">
        <f>ROUND(SUMIF(AA485:AA591,"=1473070128",X485:X591),2)</f>
        <v>489612.4</v>
      </c>
      <c r="AL593" s="2">
        <f>ROUND(SUMIF(AA485:AA591,"=1473070128",Y485:Y591),2)</f>
        <v>69944.649999999994</v>
      </c>
      <c r="AM593" s="2"/>
      <c r="AN593" s="2"/>
      <c r="AO593" s="2">
        <f t="shared" ref="AO593:BD593" si="586">ROUND(BX593,2)</f>
        <v>0</v>
      </c>
      <c r="AP593" s="2">
        <f t="shared" si="586"/>
        <v>0</v>
      </c>
      <c r="AQ593" s="2">
        <f t="shared" si="586"/>
        <v>0</v>
      </c>
      <c r="AR593" s="2">
        <f t="shared" si="586"/>
        <v>1269945.6299999999</v>
      </c>
      <c r="AS593" s="2">
        <f t="shared" si="586"/>
        <v>0</v>
      </c>
      <c r="AT593" s="2">
        <f t="shared" si="586"/>
        <v>0</v>
      </c>
      <c r="AU593" s="2">
        <f t="shared" si="586"/>
        <v>1269945.6299999999</v>
      </c>
      <c r="AV593" s="2">
        <f t="shared" si="586"/>
        <v>10327.700000000001</v>
      </c>
      <c r="AW593" s="2">
        <f t="shared" si="586"/>
        <v>10327.700000000001</v>
      </c>
      <c r="AX593" s="2">
        <f t="shared" si="586"/>
        <v>0</v>
      </c>
      <c r="AY593" s="2">
        <f t="shared" si="586"/>
        <v>10327.700000000001</v>
      </c>
      <c r="AZ593" s="2">
        <f t="shared" si="586"/>
        <v>0</v>
      </c>
      <c r="BA593" s="2">
        <f t="shared" si="586"/>
        <v>0</v>
      </c>
      <c r="BB593" s="2">
        <f t="shared" si="586"/>
        <v>0</v>
      </c>
      <c r="BC593" s="2">
        <f t="shared" si="586"/>
        <v>0</v>
      </c>
      <c r="BD593" s="2">
        <f t="shared" si="586"/>
        <v>0</v>
      </c>
      <c r="BE593" s="2"/>
      <c r="BF593" s="2"/>
      <c r="BG593" s="2"/>
      <c r="BH593" s="2"/>
      <c r="BI593" s="2"/>
      <c r="BJ593" s="2"/>
      <c r="BK593" s="2"/>
      <c r="BL593" s="2"/>
      <c r="BM593" s="2"/>
      <c r="BN593" s="2"/>
      <c r="BO593" s="2"/>
      <c r="BP593" s="2"/>
      <c r="BQ593" s="2"/>
      <c r="BR593" s="2"/>
      <c r="BS593" s="2"/>
      <c r="BT593" s="2"/>
      <c r="BU593" s="2"/>
      <c r="BV593" s="2"/>
      <c r="BW593" s="2"/>
      <c r="BX593" s="2">
        <f>ROUND(SUMIF(AA485:AA591,"=1473070128",FQ485:FQ591),2)</f>
        <v>0</v>
      </c>
      <c r="BY593" s="2">
        <f>ROUND(SUMIF(AA485:AA591,"=1473070128",FR485:FR591),2)</f>
        <v>0</v>
      </c>
      <c r="BZ593" s="2">
        <f>ROUND(SUMIF(AA485:AA591,"=1473070128",GL485:GL591),2)</f>
        <v>0</v>
      </c>
      <c r="CA593" s="2">
        <f>ROUND(SUMIF(AA485:AA591,"=1473070128",GM485:GM591),2)</f>
        <v>1269945.6299999999</v>
      </c>
      <c r="CB593" s="2">
        <f>ROUND(SUMIF(AA485:AA591,"=1473070128",GN485:GN591),2)</f>
        <v>0</v>
      </c>
      <c r="CC593" s="2">
        <f>ROUND(SUMIF(AA485:AA591,"=1473070128",GO485:GO591),2)</f>
        <v>0</v>
      </c>
      <c r="CD593" s="2">
        <f>ROUND(SUMIF(AA485:AA591,"=1473070128",GP485:GP591),2)</f>
        <v>1269945.6299999999</v>
      </c>
      <c r="CE593" s="2">
        <f>AC593-BX593</f>
        <v>10327.700000000001</v>
      </c>
      <c r="CF593" s="2">
        <f>AC593-BY593</f>
        <v>10327.700000000001</v>
      </c>
      <c r="CG593" s="2">
        <f>BX593-BZ593</f>
        <v>0</v>
      </c>
      <c r="CH593" s="2">
        <f>AC593-BX593-BY593+BZ593</f>
        <v>10327.700000000001</v>
      </c>
      <c r="CI593" s="2">
        <f>BY593-BZ593</f>
        <v>0</v>
      </c>
      <c r="CJ593" s="2">
        <f>ROUND(SUMIF(AA485:AA591,"=1473070128",GX485:GX591),2)</f>
        <v>0</v>
      </c>
      <c r="CK593" s="2">
        <f>ROUND(SUMIF(AA485:AA591,"=1473070128",GY485:GY591),2)</f>
        <v>0</v>
      </c>
      <c r="CL593" s="2">
        <f>ROUND(SUMIF(AA485:AA591,"=1473070128",GZ485:GZ591),2)</f>
        <v>0</v>
      </c>
      <c r="CM593" s="2">
        <f>ROUND(SUMIF(AA485:AA591,"=1473070128",HD485:HD591),2)</f>
        <v>0</v>
      </c>
      <c r="CN593" s="2"/>
      <c r="CO593" s="2"/>
      <c r="CP593" s="2"/>
      <c r="CQ593" s="2"/>
      <c r="CR593" s="2"/>
      <c r="CS593" s="2"/>
      <c r="CT593" s="2"/>
      <c r="CU593" s="2"/>
      <c r="CV593" s="2"/>
      <c r="CW593" s="2"/>
      <c r="CX593" s="2"/>
      <c r="CY593" s="2"/>
      <c r="CZ593" s="2"/>
      <c r="DA593" s="2"/>
      <c r="DB593" s="2"/>
      <c r="DC593" s="2"/>
      <c r="DD593" s="2"/>
      <c r="DE593" s="2"/>
      <c r="DF593" s="2"/>
      <c r="DG593" s="3"/>
      <c r="DH593" s="3"/>
      <c r="DI593" s="3"/>
      <c r="DJ593" s="3"/>
      <c r="DK593" s="3"/>
      <c r="DL593" s="3"/>
      <c r="DM593" s="3"/>
      <c r="DN593" s="3"/>
      <c r="DO593" s="3"/>
      <c r="DP593" s="3"/>
      <c r="DQ593" s="3"/>
      <c r="DR593" s="3"/>
      <c r="DS593" s="3"/>
      <c r="DT593" s="3"/>
      <c r="DU593" s="3"/>
      <c r="DV593" s="3"/>
      <c r="DW593" s="3"/>
      <c r="DX593" s="3"/>
      <c r="DY593" s="3"/>
      <c r="DZ593" s="3"/>
      <c r="EA593" s="3"/>
      <c r="EB593" s="3"/>
      <c r="EC593" s="3"/>
      <c r="ED593" s="3"/>
      <c r="EE593" s="3"/>
      <c r="EF593" s="3"/>
      <c r="EG593" s="3"/>
      <c r="EH593" s="3"/>
      <c r="EI593" s="3"/>
      <c r="EJ593" s="3"/>
      <c r="EK593" s="3"/>
      <c r="EL593" s="3"/>
      <c r="EM593" s="3"/>
      <c r="EN593" s="3"/>
      <c r="EO593" s="3"/>
      <c r="EP593" s="3"/>
      <c r="EQ593" s="3"/>
      <c r="ER593" s="3"/>
      <c r="ES593" s="3"/>
      <c r="ET593" s="3"/>
      <c r="EU593" s="3"/>
      <c r="EV593" s="3"/>
      <c r="EW593" s="3"/>
      <c r="EX593" s="3"/>
      <c r="EY593" s="3"/>
      <c r="EZ593" s="3"/>
      <c r="FA593" s="3"/>
      <c r="FB593" s="3"/>
      <c r="FC593" s="3"/>
      <c r="FD593" s="3"/>
      <c r="FE593" s="3"/>
      <c r="FF593" s="3"/>
      <c r="FG593" s="3"/>
      <c r="FH593" s="3"/>
      <c r="FI593" s="3"/>
      <c r="FJ593" s="3"/>
      <c r="FK593" s="3"/>
      <c r="FL593" s="3"/>
      <c r="FM593" s="3"/>
      <c r="FN593" s="3"/>
      <c r="FO593" s="3"/>
      <c r="FP593" s="3"/>
      <c r="FQ593" s="3"/>
      <c r="FR593" s="3"/>
      <c r="FS593" s="3"/>
      <c r="FT593" s="3"/>
      <c r="FU593" s="3"/>
      <c r="FV593" s="3"/>
      <c r="FW593" s="3"/>
      <c r="FX593" s="3"/>
      <c r="FY593" s="3"/>
      <c r="FZ593" s="3"/>
      <c r="GA593" s="3"/>
      <c r="GB593" s="3"/>
      <c r="GC593" s="3"/>
      <c r="GD593" s="3"/>
      <c r="GE593" s="3"/>
      <c r="GF593" s="3"/>
      <c r="GG593" s="3"/>
      <c r="GH593" s="3"/>
      <c r="GI593" s="3"/>
      <c r="GJ593" s="3"/>
      <c r="GK593" s="3"/>
      <c r="GL593" s="3"/>
      <c r="GM593" s="3"/>
      <c r="GN593" s="3"/>
      <c r="GO593" s="3"/>
      <c r="GP593" s="3"/>
      <c r="GQ593" s="3"/>
      <c r="GR593" s="3"/>
      <c r="GS593" s="3"/>
      <c r="GT593" s="3"/>
      <c r="GU593" s="3"/>
      <c r="GV593" s="3"/>
      <c r="GW593" s="3"/>
      <c r="GX593" s="3">
        <v>0</v>
      </c>
    </row>
    <row r="595" spans="1:206" x14ac:dyDescent="0.2">
      <c r="A595" s="4">
        <v>50</v>
      </c>
      <c r="B595" s="4">
        <v>0</v>
      </c>
      <c r="C595" s="4">
        <v>0</v>
      </c>
      <c r="D595" s="4">
        <v>1</v>
      </c>
      <c r="E595" s="4">
        <v>201</v>
      </c>
      <c r="F595" s="4">
        <f>ROUND(Source!O593,O595)</f>
        <v>710138.72</v>
      </c>
      <c r="G595" s="4" t="s">
        <v>70</v>
      </c>
      <c r="H595" s="4" t="s">
        <v>71</v>
      </c>
      <c r="I595" s="4"/>
      <c r="J595" s="4"/>
      <c r="K595" s="4">
        <v>201</v>
      </c>
      <c r="L595" s="4">
        <v>1</v>
      </c>
      <c r="M595" s="4">
        <v>3</v>
      </c>
      <c r="N595" s="4" t="s">
        <v>3</v>
      </c>
      <c r="O595" s="4">
        <v>2</v>
      </c>
      <c r="P595" s="4"/>
      <c r="Q595" s="4"/>
      <c r="R595" s="4"/>
      <c r="S595" s="4"/>
      <c r="T595" s="4"/>
      <c r="U595" s="4"/>
      <c r="V595" s="4"/>
      <c r="W595" s="4">
        <v>29738.55</v>
      </c>
      <c r="X595" s="4">
        <v>1</v>
      </c>
      <c r="Y595" s="4">
        <v>29738.55</v>
      </c>
      <c r="Z595" s="4"/>
      <c r="AA595" s="4"/>
      <c r="AB595" s="4"/>
    </row>
    <row r="596" spans="1:206" x14ac:dyDescent="0.2">
      <c r="A596" s="4">
        <v>50</v>
      </c>
      <c r="B596" s="4">
        <v>0</v>
      </c>
      <c r="C596" s="4">
        <v>0</v>
      </c>
      <c r="D596" s="4">
        <v>1</v>
      </c>
      <c r="E596" s="4">
        <v>202</v>
      </c>
      <c r="F596" s="4">
        <f>ROUND(Source!P593,O596)</f>
        <v>10327.700000000001</v>
      </c>
      <c r="G596" s="4" t="s">
        <v>72</v>
      </c>
      <c r="H596" s="4" t="s">
        <v>73</v>
      </c>
      <c r="I596" s="4"/>
      <c r="J596" s="4"/>
      <c r="K596" s="4">
        <v>202</v>
      </c>
      <c r="L596" s="4">
        <v>2</v>
      </c>
      <c r="M596" s="4">
        <v>3</v>
      </c>
      <c r="N596" s="4" t="s">
        <v>3</v>
      </c>
      <c r="O596" s="4">
        <v>2</v>
      </c>
      <c r="P596" s="4"/>
      <c r="Q596" s="4"/>
      <c r="R596" s="4"/>
      <c r="S596" s="4"/>
      <c r="T596" s="4"/>
      <c r="U596" s="4"/>
      <c r="V596" s="4"/>
      <c r="W596" s="4">
        <v>609.33000000000004</v>
      </c>
      <c r="X596" s="4">
        <v>1</v>
      </c>
      <c r="Y596" s="4">
        <v>609.33000000000004</v>
      </c>
      <c r="Z596" s="4"/>
      <c r="AA596" s="4"/>
      <c r="AB596" s="4"/>
    </row>
    <row r="597" spans="1:206" x14ac:dyDescent="0.2">
      <c r="A597" s="4">
        <v>50</v>
      </c>
      <c r="B597" s="4">
        <v>0</v>
      </c>
      <c r="C597" s="4">
        <v>0</v>
      </c>
      <c r="D597" s="4">
        <v>1</v>
      </c>
      <c r="E597" s="4">
        <v>222</v>
      </c>
      <c r="F597" s="4">
        <f>ROUND(Source!AO593,O597)</f>
        <v>0</v>
      </c>
      <c r="G597" s="4" t="s">
        <v>74</v>
      </c>
      <c r="H597" s="4" t="s">
        <v>75</v>
      </c>
      <c r="I597" s="4"/>
      <c r="J597" s="4"/>
      <c r="K597" s="4">
        <v>222</v>
      </c>
      <c r="L597" s="4">
        <v>3</v>
      </c>
      <c r="M597" s="4">
        <v>3</v>
      </c>
      <c r="N597" s="4" t="s">
        <v>3</v>
      </c>
      <c r="O597" s="4">
        <v>2</v>
      </c>
      <c r="P597" s="4"/>
      <c r="Q597" s="4"/>
      <c r="R597" s="4"/>
      <c r="S597" s="4"/>
      <c r="T597" s="4"/>
      <c r="U597" s="4"/>
      <c r="V597" s="4"/>
      <c r="W597" s="4">
        <v>0</v>
      </c>
      <c r="X597" s="4">
        <v>1</v>
      </c>
      <c r="Y597" s="4">
        <v>0</v>
      </c>
      <c r="Z597" s="4"/>
      <c r="AA597" s="4"/>
      <c r="AB597" s="4"/>
    </row>
    <row r="598" spans="1:206" x14ac:dyDescent="0.2">
      <c r="A598" s="4">
        <v>50</v>
      </c>
      <c r="B598" s="4">
        <v>0</v>
      </c>
      <c r="C598" s="4">
        <v>0</v>
      </c>
      <c r="D598" s="4">
        <v>1</v>
      </c>
      <c r="E598" s="4">
        <v>225</v>
      </c>
      <c r="F598" s="4">
        <f>ROUND(Source!AV593,O598)</f>
        <v>10327.700000000001</v>
      </c>
      <c r="G598" s="4" t="s">
        <v>76</v>
      </c>
      <c r="H598" s="4" t="s">
        <v>77</v>
      </c>
      <c r="I598" s="4"/>
      <c r="J598" s="4"/>
      <c r="K598" s="4">
        <v>225</v>
      </c>
      <c r="L598" s="4">
        <v>4</v>
      </c>
      <c r="M598" s="4">
        <v>3</v>
      </c>
      <c r="N598" s="4" t="s">
        <v>3</v>
      </c>
      <c r="O598" s="4">
        <v>2</v>
      </c>
      <c r="P598" s="4"/>
      <c r="Q598" s="4"/>
      <c r="R598" s="4"/>
      <c r="S598" s="4"/>
      <c r="T598" s="4"/>
      <c r="U598" s="4"/>
      <c r="V598" s="4"/>
      <c r="W598" s="4">
        <v>609.33000000000004</v>
      </c>
      <c r="X598" s="4">
        <v>1</v>
      </c>
      <c r="Y598" s="4">
        <v>609.33000000000004</v>
      </c>
      <c r="Z598" s="4"/>
      <c r="AA598" s="4"/>
      <c r="AB598" s="4"/>
    </row>
    <row r="599" spans="1:206" x14ac:dyDescent="0.2">
      <c r="A599" s="4">
        <v>50</v>
      </c>
      <c r="B599" s="4">
        <v>0</v>
      </c>
      <c r="C599" s="4">
        <v>0</v>
      </c>
      <c r="D599" s="4">
        <v>1</v>
      </c>
      <c r="E599" s="4">
        <v>226</v>
      </c>
      <c r="F599" s="4">
        <f>ROUND(Source!AW593,O599)</f>
        <v>10327.700000000001</v>
      </c>
      <c r="G599" s="4" t="s">
        <v>78</v>
      </c>
      <c r="H599" s="4" t="s">
        <v>79</v>
      </c>
      <c r="I599" s="4"/>
      <c r="J599" s="4"/>
      <c r="K599" s="4">
        <v>226</v>
      </c>
      <c r="L599" s="4">
        <v>5</v>
      </c>
      <c r="M599" s="4">
        <v>3</v>
      </c>
      <c r="N599" s="4" t="s">
        <v>3</v>
      </c>
      <c r="O599" s="4">
        <v>2</v>
      </c>
      <c r="P599" s="4"/>
      <c r="Q599" s="4"/>
      <c r="R599" s="4"/>
      <c r="S599" s="4"/>
      <c r="T599" s="4"/>
      <c r="U599" s="4"/>
      <c r="V599" s="4"/>
      <c r="W599" s="4">
        <v>609.33000000000004</v>
      </c>
      <c r="X599" s="4">
        <v>1</v>
      </c>
      <c r="Y599" s="4">
        <v>609.33000000000004</v>
      </c>
      <c r="Z599" s="4"/>
      <c r="AA599" s="4"/>
      <c r="AB599" s="4"/>
    </row>
    <row r="600" spans="1:206" x14ac:dyDescent="0.2">
      <c r="A600" s="4">
        <v>50</v>
      </c>
      <c r="B600" s="4">
        <v>0</v>
      </c>
      <c r="C600" s="4">
        <v>0</v>
      </c>
      <c r="D600" s="4">
        <v>1</v>
      </c>
      <c r="E600" s="4">
        <v>227</v>
      </c>
      <c r="F600" s="4">
        <f>ROUND(Source!AX593,O600)</f>
        <v>0</v>
      </c>
      <c r="G600" s="4" t="s">
        <v>80</v>
      </c>
      <c r="H600" s="4" t="s">
        <v>81</v>
      </c>
      <c r="I600" s="4"/>
      <c r="J600" s="4"/>
      <c r="K600" s="4">
        <v>227</v>
      </c>
      <c r="L600" s="4">
        <v>6</v>
      </c>
      <c r="M600" s="4">
        <v>3</v>
      </c>
      <c r="N600" s="4" t="s">
        <v>3</v>
      </c>
      <c r="O600" s="4">
        <v>2</v>
      </c>
      <c r="P600" s="4"/>
      <c r="Q600" s="4"/>
      <c r="R600" s="4"/>
      <c r="S600" s="4"/>
      <c r="T600" s="4"/>
      <c r="U600" s="4"/>
      <c r="V600" s="4"/>
      <c r="W600" s="4">
        <v>0</v>
      </c>
      <c r="X600" s="4">
        <v>1</v>
      </c>
      <c r="Y600" s="4">
        <v>0</v>
      </c>
      <c r="Z600" s="4"/>
      <c r="AA600" s="4"/>
      <c r="AB600" s="4"/>
    </row>
    <row r="601" spans="1:206" x14ac:dyDescent="0.2">
      <c r="A601" s="4">
        <v>50</v>
      </c>
      <c r="B601" s="4">
        <v>0</v>
      </c>
      <c r="C601" s="4">
        <v>0</v>
      </c>
      <c r="D601" s="4">
        <v>1</v>
      </c>
      <c r="E601" s="4">
        <v>228</v>
      </c>
      <c r="F601" s="4">
        <f>ROUND(Source!AY593,O601)</f>
        <v>10327.700000000001</v>
      </c>
      <c r="G601" s="4" t="s">
        <v>82</v>
      </c>
      <c r="H601" s="4" t="s">
        <v>83</v>
      </c>
      <c r="I601" s="4"/>
      <c r="J601" s="4"/>
      <c r="K601" s="4">
        <v>228</v>
      </c>
      <c r="L601" s="4">
        <v>7</v>
      </c>
      <c r="M601" s="4">
        <v>3</v>
      </c>
      <c r="N601" s="4" t="s">
        <v>3</v>
      </c>
      <c r="O601" s="4">
        <v>2</v>
      </c>
      <c r="P601" s="4"/>
      <c r="Q601" s="4"/>
      <c r="R601" s="4"/>
      <c r="S601" s="4"/>
      <c r="T601" s="4"/>
      <c r="U601" s="4"/>
      <c r="V601" s="4"/>
      <c r="W601" s="4">
        <v>609.33000000000004</v>
      </c>
      <c r="X601" s="4">
        <v>1</v>
      </c>
      <c r="Y601" s="4">
        <v>609.33000000000004</v>
      </c>
      <c r="Z601" s="4"/>
      <c r="AA601" s="4"/>
      <c r="AB601" s="4"/>
    </row>
    <row r="602" spans="1:206" x14ac:dyDescent="0.2">
      <c r="A602" s="4">
        <v>50</v>
      </c>
      <c r="B602" s="4">
        <v>0</v>
      </c>
      <c r="C602" s="4">
        <v>0</v>
      </c>
      <c r="D602" s="4">
        <v>1</v>
      </c>
      <c r="E602" s="4">
        <v>216</v>
      </c>
      <c r="F602" s="4">
        <f>ROUND(Source!AP593,O602)</f>
        <v>0</v>
      </c>
      <c r="G602" s="4" t="s">
        <v>84</v>
      </c>
      <c r="H602" s="4" t="s">
        <v>85</v>
      </c>
      <c r="I602" s="4"/>
      <c r="J602" s="4"/>
      <c r="K602" s="4">
        <v>216</v>
      </c>
      <c r="L602" s="4">
        <v>8</v>
      </c>
      <c r="M602" s="4">
        <v>3</v>
      </c>
      <c r="N602" s="4" t="s">
        <v>3</v>
      </c>
      <c r="O602" s="4">
        <v>2</v>
      </c>
      <c r="P602" s="4"/>
      <c r="Q602" s="4"/>
      <c r="R602" s="4"/>
      <c r="S602" s="4"/>
      <c r="T602" s="4"/>
      <c r="U602" s="4"/>
      <c r="V602" s="4"/>
      <c r="W602" s="4">
        <v>0</v>
      </c>
      <c r="X602" s="4">
        <v>1</v>
      </c>
      <c r="Y602" s="4">
        <v>0</v>
      </c>
      <c r="Z602" s="4"/>
      <c r="AA602" s="4"/>
      <c r="AB602" s="4"/>
    </row>
    <row r="603" spans="1:206" x14ac:dyDescent="0.2">
      <c r="A603" s="4">
        <v>50</v>
      </c>
      <c r="B603" s="4">
        <v>0</v>
      </c>
      <c r="C603" s="4">
        <v>0</v>
      </c>
      <c r="D603" s="4">
        <v>1</v>
      </c>
      <c r="E603" s="4">
        <v>223</v>
      </c>
      <c r="F603" s="4">
        <f>ROUND(Source!AQ593,O603)</f>
        <v>0</v>
      </c>
      <c r="G603" s="4" t="s">
        <v>86</v>
      </c>
      <c r="H603" s="4" t="s">
        <v>87</v>
      </c>
      <c r="I603" s="4"/>
      <c r="J603" s="4"/>
      <c r="K603" s="4">
        <v>223</v>
      </c>
      <c r="L603" s="4">
        <v>9</v>
      </c>
      <c r="M603" s="4">
        <v>3</v>
      </c>
      <c r="N603" s="4" t="s">
        <v>3</v>
      </c>
      <c r="O603" s="4">
        <v>2</v>
      </c>
      <c r="P603" s="4"/>
      <c r="Q603" s="4"/>
      <c r="R603" s="4"/>
      <c r="S603" s="4"/>
      <c r="T603" s="4"/>
      <c r="U603" s="4"/>
      <c r="V603" s="4"/>
      <c r="W603" s="4">
        <v>0</v>
      </c>
      <c r="X603" s="4">
        <v>1</v>
      </c>
      <c r="Y603" s="4">
        <v>0</v>
      </c>
      <c r="Z603" s="4"/>
      <c r="AA603" s="4"/>
      <c r="AB603" s="4"/>
    </row>
    <row r="604" spans="1:206" x14ac:dyDescent="0.2">
      <c r="A604" s="4">
        <v>50</v>
      </c>
      <c r="B604" s="4">
        <v>0</v>
      </c>
      <c r="C604" s="4">
        <v>0</v>
      </c>
      <c r="D604" s="4">
        <v>1</v>
      </c>
      <c r="E604" s="4">
        <v>229</v>
      </c>
      <c r="F604" s="4">
        <f>ROUND(Source!AZ593,O604)</f>
        <v>0</v>
      </c>
      <c r="G604" s="4" t="s">
        <v>88</v>
      </c>
      <c r="H604" s="4" t="s">
        <v>89</v>
      </c>
      <c r="I604" s="4"/>
      <c r="J604" s="4"/>
      <c r="K604" s="4">
        <v>229</v>
      </c>
      <c r="L604" s="4">
        <v>10</v>
      </c>
      <c r="M604" s="4">
        <v>3</v>
      </c>
      <c r="N604" s="4" t="s">
        <v>3</v>
      </c>
      <c r="O604" s="4">
        <v>2</v>
      </c>
      <c r="P604" s="4"/>
      <c r="Q604" s="4"/>
      <c r="R604" s="4"/>
      <c r="S604" s="4"/>
      <c r="T604" s="4"/>
      <c r="U604" s="4"/>
      <c r="V604" s="4"/>
      <c r="W604" s="4">
        <v>0</v>
      </c>
      <c r="X604" s="4">
        <v>1</v>
      </c>
      <c r="Y604" s="4">
        <v>0</v>
      </c>
      <c r="Z604" s="4"/>
      <c r="AA604" s="4"/>
      <c r="AB604" s="4"/>
    </row>
    <row r="605" spans="1:206" x14ac:dyDescent="0.2">
      <c r="A605" s="4">
        <v>50</v>
      </c>
      <c r="B605" s="4">
        <v>0</v>
      </c>
      <c r="C605" s="4">
        <v>0</v>
      </c>
      <c r="D605" s="4">
        <v>1</v>
      </c>
      <c r="E605" s="4">
        <v>203</v>
      </c>
      <c r="F605" s="4">
        <f>ROUND(Source!Q593,O605)</f>
        <v>364.84</v>
      </c>
      <c r="G605" s="4" t="s">
        <v>90</v>
      </c>
      <c r="H605" s="4" t="s">
        <v>91</v>
      </c>
      <c r="I605" s="4"/>
      <c r="J605" s="4"/>
      <c r="K605" s="4">
        <v>203</v>
      </c>
      <c r="L605" s="4">
        <v>11</v>
      </c>
      <c r="M605" s="4">
        <v>3</v>
      </c>
      <c r="N605" s="4" t="s">
        <v>3</v>
      </c>
      <c r="O605" s="4">
        <v>2</v>
      </c>
      <c r="P605" s="4"/>
      <c r="Q605" s="4"/>
      <c r="R605" s="4"/>
      <c r="S605" s="4"/>
      <c r="T605" s="4"/>
      <c r="U605" s="4"/>
      <c r="V605" s="4"/>
      <c r="W605" s="4">
        <v>0</v>
      </c>
      <c r="X605" s="4">
        <v>1</v>
      </c>
      <c r="Y605" s="4">
        <v>0</v>
      </c>
      <c r="Z605" s="4"/>
      <c r="AA605" s="4"/>
      <c r="AB605" s="4"/>
    </row>
    <row r="606" spans="1:206" x14ac:dyDescent="0.2">
      <c r="A606" s="4">
        <v>50</v>
      </c>
      <c r="B606" s="4">
        <v>0</v>
      </c>
      <c r="C606" s="4">
        <v>0</v>
      </c>
      <c r="D606" s="4">
        <v>1</v>
      </c>
      <c r="E606" s="4">
        <v>231</v>
      </c>
      <c r="F606" s="4">
        <f>ROUND(Source!BB593,O606)</f>
        <v>0</v>
      </c>
      <c r="G606" s="4" t="s">
        <v>92</v>
      </c>
      <c r="H606" s="4" t="s">
        <v>93</v>
      </c>
      <c r="I606" s="4"/>
      <c r="J606" s="4"/>
      <c r="K606" s="4">
        <v>231</v>
      </c>
      <c r="L606" s="4">
        <v>12</v>
      </c>
      <c r="M606" s="4">
        <v>3</v>
      </c>
      <c r="N606" s="4" t="s">
        <v>3</v>
      </c>
      <c r="O606" s="4">
        <v>2</v>
      </c>
      <c r="P606" s="4"/>
      <c r="Q606" s="4"/>
      <c r="R606" s="4"/>
      <c r="S606" s="4"/>
      <c r="T606" s="4"/>
      <c r="U606" s="4"/>
      <c r="V606" s="4"/>
      <c r="W606" s="4">
        <v>0</v>
      </c>
      <c r="X606" s="4">
        <v>1</v>
      </c>
      <c r="Y606" s="4">
        <v>0</v>
      </c>
      <c r="Z606" s="4"/>
      <c r="AA606" s="4"/>
      <c r="AB606" s="4"/>
    </row>
    <row r="607" spans="1:206" x14ac:dyDescent="0.2">
      <c r="A607" s="4">
        <v>50</v>
      </c>
      <c r="B607" s="4">
        <v>0</v>
      </c>
      <c r="C607" s="4">
        <v>0</v>
      </c>
      <c r="D607" s="4">
        <v>1</v>
      </c>
      <c r="E607" s="4">
        <v>204</v>
      </c>
      <c r="F607" s="4">
        <f>ROUND(Source!R593,O607)</f>
        <v>231.35</v>
      </c>
      <c r="G607" s="4" t="s">
        <v>94</v>
      </c>
      <c r="H607" s="4" t="s">
        <v>95</v>
      </c>
      <c r="I607" s="4"/>
      <c r="J607" s="4"/>
      <c r="K607" s="4">
        <v>204</v>
      </c>
      <c r="L607" s="4">
        <v>13</v>
      </c>
      <c r="M607" s="4">
        <v>3</v>
      </c>
      <c r="N607" s="4" t="s">
        <v>3</v>
      </c>
      <c r="O607" s="4">
        <v>2</v>
      </c>
      <c r="P607" s="4"/>
      <c r="Q607" s="4"/>
      <c r="R607" s="4"/>
      <c r="S607" s="4"/>
      <c r="T607" s="4"/>
      <c r="U607" s="4"/>
      <c r="V607" s="4"/>
      <c r="W607" s="4">
        <v>0</v>
      </c>
      <c r="X607" s="4">
        <v>1</v>
      </c>
      <c r="Y607" s="4">
        <v>0</v>
      </c>
      <c r="Z607" s="4"/>
      <c r="AA607" s="4"/>
      <c r="AB607" s="4"/>
    </row>
    <row r="608" spans="1:206" x14ac:dyDescent="0.2">
      <c r="A608" s="4">
        <v>50</v>
      </c>
      <c r="B608" s="4">
        <v>0</v>
      </c>
      <c r="C608" s="4">
        <v>0</v>
      </c>
      <c r="D608" s="4">
        <v>1</v>
      </c>
      <c r="E608" s="4">
        <v>205</v>
      </c>
      <c r="F608" s="4">
        <f>ROUND(Source!S593,O608)</f>
        <v>699446.18</v>
      </c>
      <c r="G608" s="4" t="s">
        <v>96</v>
      </c>
      <c r="H608" s="4" t="s">
        <v>97</v>
      </c>
      <c r="I608" s="4"/>
      <c r="J608" s="4"/>
      <c r="K608" s="4">
        <v>205</v>
      </c>
      <c r="L608" s="4">
        <v>14</v>
      </c>
      <c r="M608" s="4">
        <v>3</v>
      </c>
      <c r="N608" s="4" t="s">
        <v>3</v>
      </c>
      <c r="O608" s="4">
        <v>2</v>
      </c>
      <c r="P608" s="4"/>
      <c r="Q608" s="4"/>
      <c r="R608" s="4"/>
      <c r="S608" s="4"/>
      <c r="T608" s="4"/>
      <c r="U608" s="4"/>
      <c r="V608" s="4"/>
      <c r="W608" s="4">
        <v>29129.22</v>
      </c>
      <c r="X608" s="4">
        <v>1</v>
      </c>
      <c r="Y608" s="4">
        <v>29129.22</v>
      </c>
      <c r="Z608" s="4"/>
      <c r="AA608" s="4"/>
      <c r="AB608" s="4"/>
    </row>
    <row r="609" spans="1:206" x14ac:dyDescent="0.2">
      <c r="A609" s="4">
        <v>50</v>
      </c>
      <c r="B609" s="4">
        <v>0</v>
      </c>
      <c r="C609" s="4">
        <v>0</v>
      </c>
      <c r="D609" s="4">
        <v>1</v>
      </c>
      <c r="E609" s="4">
        <v>232</v>
      </c>
      <c r="F609" s="4">
        <f>ROUND(Source!BC593,O609)</f>
        <v>0</v>
      </c>
      <c r="G609" s="4" t="s">
        <v>98</v>
      </c>
      <c r="H609" s="4" t="s">
        <v>99</v>
      </c>
      <c r="I609" s="4"/>
      <c r="J609" s="4"/>
      <c r="K609" s="4">
        <v>232</v>
      </c>
      <c r="L609" s="4">
        <v>15</v>
      </c>
      <c r="M609" s="4">
        <v>3</v>
      </c>
      <c r="N609" s="4" t="s">
        <v>3</v>
      </c>
      <c r="O609" s="4">
        <v>2</v>
      </c>
      <c r="P609" s="4"/>
      <c r="Q609" s="4"/>
      <c r="R609" s="4"/>
      <c r="S609" s="4"/>
      <c r="T609" s="4"/>
      <c r="U609" s="4"/>
      <c r="V609" s="4"/>
      <c r="W609" s="4">
        <v>0</v>
      </c>
      <c r="X609" s="4">
        <v>1</v>
      </c>
      <c r="Y609" s="4">
        <v>0</v>
      </c>
      <c r="Z609" s="4"/>
      <c r="AA609" s="4"/>
      <c r="AB609" s="4"/>
    </row>
    <row r="610" spans="1:206" x14ac:dyDescent="0.2">
      <c r="A610" s="4">
        <v>50</v>
      </c>
      <c r="B610" s="4">
        <v>0</v>
      </c>
      <c r="C610" s="4">
        <v>0</v>
      </c>
      <c r="D610" s="4">
        <v>1</v>
      </c>
      <c r="E610" s="4">
        <v>214</v>
      </c>
      <c r="F610" s="4">
        <f>ROUND(Source!AS593,O610)</f>
        <v>0</v>
      </c>
      <c r="G610" s="4" t="s">
        <v>100</v>
      </c>
      <c r="H610" s="4" t="s">
        <v>101</v>
      </c>
      <c r="I610" s="4"/>
      <c r="J610" s="4"/>
      <c r="K610" s="4">
        <v>214</v>
      </c>
      <c r="L610" s="4">
        <v>16</v>
      </c>
      <c r="M610" s="4">
        <v>3</v>
      </c>
      <c r="N610" s="4" t="s">
        <v>3</v>
      </c>
      <c r="O610" s="4">
        <v>2</v>
      </c>
      <c r="P610" s="4"/>
      <c r="Q610" s="4"/>
      <c r="R610" s="4"/>
      <c r="S610" s="4"/>
      <c r="T610" s="4"/>
      <c r="U610" s="4"/>
      <c r="V610" s="4"/>
      <c r="W610" s="4">
        <v>0</v>
      </c>
      <c r="X610" s="4">
        <v>1</v>
      </c>
      <c r="Y610" s="4">
        <v>0</v>
      </c>
      <c r="Z610" s="4"/>
      <c r="AA610" s="4"/>
      <c r="AB610" s="4"/>
    </row>
    <row r="611" spans="1:206" x14ac:dyDescent="0.2">
      <c r="A611" s="4">
        <v>50</v>
      </c>
      <c r="B611" s="4">
        <v>0</v>
      </c>
      <c r="C611" s="4">
        <v>0</v>
      </c>
      <c r="D611" s="4">
        <v>1</v>
      </c>
      <c r="E611" s="4">
        <v>215</v>
      </c>
      <c r="F611" s="4">
        <f>ROUND(Source!AT593,O611)</f>
        <v>0</v>
      </c>
      <c r="G611" s="4" t="s">
        <v>102</v>
      </c>
      <c r="H611" s="4" t="s">
        <v>103</v>
      </c>
      <c r="I611" s="4"/>
      <c r="J611" s="4"/>
      <c r="K611" s="4">
        <v>215</v>
      </c>
      <c r="L611" s="4">
        <v>17</v>
      </c>
      <c r="M611" s="4">
        <v>3</v>
      </c>
      <c r="N611" s="4" t="s">
        <v>3</v>
      </c>
      <c r="O611" s="4">
        <v>2</v>
      </c>
      <c r="P611" s="4"/>
      <c r="Q611" s="4"/>
      <c r="R611" s="4"/>
      <c r="S611" s="4"/>
      <c r="T611" s="4"/>
      <c r="U611" s="4"/>
      <c r="V611" s="4"/>
      <c r="W611" s="4">
        <v>0</v>
      </c>
      <c r="X611" s="4">
        <v>1</v>
      </c>
      <c r="Y611" s="4">
        <v>0</v>
      </c>
      <c r="Z611" s="4"/>
      <c r="AA611" s="4"/>
      <c r="AB611" s="4"/>
    </row>
    <row r="612" spans="1:206" x14ac:dyDescent="0.2">
      <c r="A612" s="4">
        <v>50</v>
      </c>
      <c r="B612" s="4">
        <v>0</v>
      </c>
      <c r="C612" s="4">
        <v>0</v>
      </c>
      <c r="D612" s="4">
        <v>1</v>
      </c>
      <c r="E612" s="4">
        <v>217</v>
      </c>
      <c r="F612" s="4">
        <f>ROUND(Source!AU593,O612)</f>
        <v>1269945.6299999999</v>
      </c>
      <c r="G612" s="4" t="s">
        <v>104</v>
      </c>
      <c r="H612" s="4" t="s">
        <v>105</v>
      </c>
      <c r="I612" s="4"/>
      <c r="J612" s="4"/>
      <c r="K612" s="4">
        <v>217</v>
      </c>
      <c r="L612" s="4">
        <v>18</v>
      </c>
      <c r="M612" s="4">
        <v>3</v>
      </c>
      <c r="N612" s="4" t="s">
        <v>3</v>
      </c>
      <c r="O612" s="4">
        <v>2</v>
      </c>
      <c r="P612" s="4"/>
      <c r="Q612" s="4"/>
      <c r="R612" s="4"/>
      <c r="S612" s="4"/>
      <c r="T612" s="4"/>
      <c r="U612" s="4"/>
      <c r="V612" s="4"/>
      <c r="W612" s="4">
        <v>53041.919999999998</v>
      </c>
      <c r="X612" s="4">
        <v>1</v>
      </c>
      <c r="Y612" s="4">
        <v>53041.919999999998</v>
      </c>
      <c r="Z612" s="4"/>
      <c r="AA612" s="4"/>
      <c r="AB612" s="4"/>
    </row>
    <row r="613" spans="1:206" x14ac:dyDescent="0.2">
      <c r="A613" s="4">
        <v>50</v>
      </c>
      <c r="B613" s="4">
        <v>0</v>
      </c>
      <c r="C613" s="4">
        <v>0</v>
      </c>
      <c r="D613" s="4">
        <v>1</v>
      </c>
      <c r="E613" s="4">
        <v>230</v>
      </c>
      <c r="F613" s="4">
        <f>ROUND(Source!BA593,O613)</f>
        <v>0</v>
      </c>
      <c r="G613" s="4" t="s">
        <v>106</v>
      </c>
      <c r="H613" s="4" t="s">
        <v>107</v>
      </c>
      <c r="I613" s="4"/>
      <c r="J613" s="4"/>
      <c r="K613" s="4">
        <v>230</v>
      </c>
      <c r="L613" s="4">
        <v>19</v>
      </c>
      <c r="M613" s="4">
        <v>3</v>
      </c>
      <c r="N613" s="4" t="s">
        <v>3</v>
      </c>
      <c r="O613" s="4">
        <v>2</v>
      </c>
      <c r="P613" s="4"/>
      <c r="Q613" s="4"/>
      <c r="R613" s="4"/>
      <c r="S613" s="4"/>
      <c r="T613" s="4"/>
      <c r="U613" s="4"/>
      <c r="V613" s="4"/>
      <c r="W613" s="4">
        <v>0</v>
      </c>
      <c r="X613" s="4">
        <v>1</v>
      </c>
      <c r="Y613" s="4">
        <v>0</v>
      </c>
      <c r="Z613" s="4"/>
      <c r="AA613" s="4"/>
      <c r="AB613" s="4"/>
    </row>
    <row r="614" spans="1:206" x14ac:dyDescent="0.2">
      <c r="A614" s="4">
        <v>50</v>
      </c>
      <c r="B614" s="4">
        <v>0</v>
      </c>
      <c r="C614" s="4">
        <v>0</v>
      </c>
      <c r="D614" s="4">
        <v>1</v>
      </c>
      <c r="E614" s="4">
        <v>206</v>
      </c>
      <c r="F614" s="4">
        <f>ROUND(Source!T593,O614)</f>
        <v>0</v>
      </c>
      <c r="G614" s="4" t="s">
        <v>108</v>
      </c>
      <c r="H614" s="4" t="s">
        <v>109</v>
      </c>
      <c r="I614" s="4"/>
      <c r="J614" s="4"/>
      <c r="K614" s="4">
        <v>206</v>
      </c>
      <c r="L614" s="4">
        <v>20</v>
      </c>
      <c r="M614" s="4">
        <v>3</v>
      </c>
      <c r="N614" s="4" t="s">
        <v>3</v>
      </c>
      <c r="O614" s="4">
        <v>2</v>
      </c>
      <c r="P614" s="4"/>
      <c r="Q614" s="4"/>
      <c r="R614" s="4"/>
      <c r="S614" s="4"/>
      <c r="T614" s="4"/>
      <c r="U614" s="4"/>
      <c r="V614" s="4"/>
      <c r="W614" s="4">
        <v>0</v>
      </c>
      <c r="X614" s="4">
        <v>1</v>
      </c>
      <c r="Y614" s="4">
        <v>0</v>
      </c>
      <c r="Z614" s="4"/>
      <c r="AA614" s="4"/>
      <c r="AB614" s="4"/>
    </row>
    <row r="615" spans="1:206" x14ac:dyDescent="0.2">
      <c r="A615" s="4">
        <v>50</v>
      </c>
      <c r="B615" s="4">
        <v>0</v>
      </c>
      <c r="C615" s="4">
        <v>0</v>
      </c>
      <c r="D615" s="4">
        <v>1</v>
      </c>
      <c r="E615" s="4">
        <v>207</v>
      </c>
      <c r="F615" s="4">
        <f>Source!U593</f>
        <v>1140.9852720000001</v>
      </c>
      <c r="G615" s="4" t="s">
        <v>110</v>
      </c>
      <c r="H615" s="4" t="s">
        <v>111</v>
      </c>
      <c r="I615" s="4"/>
      <c r="J615" s="4"/>
      <c r="K615" s="4">
        <v>207</v>
      </c>
      <c r="L615" s="4">
        <v>21</v>
      </c>
      <c r="M615" s="4">
        <v>3</v>
      </c>
      <c r="N615" s="4" t="s">
        <v>3</v>
      </c>
      <c r="O615" s="4">
        <v>-1</v>
      </c>
      <c r="P615" s="4"/>
      <c r="Q615" s="4"/>
      <c r="R615" s="4"/>
      <c r="S615" s="4"/>
      <c r="T615" s="4"/>
      <c r="U615" s="4"/>
      <c r="V615" s="4"/>
      <c r="W615" s="4">
        <v>44.226059999999997</v>
      </c>
      <c r="X615" s="4">
        <v>1</v>
      </c>
      <c r="Y615" s="4">
        <v>44.226059999999997</v>
      </c>
      <c r="Z615" s="4"/>
      <c r="AA615" s="4"/>
      <c r="AB615" s="4"/>
    </row>
    <row r="616" spans="1:206" x14ac:dyDescent="0.2">
      <c r="A616" s="4">
        <v>50</v>
      </c>
      <c r="B616" s="4">
        <v>0</v>
      </c>
      <c r="C616" s="4">
        <v>0</v>
      </c>
      <c r="D616" s="4">
        <v>1</v>
      </c>
      <c r="E616" s="4">
        <v>208</v>
      </c>
      <c r="F616" s="4">
        <f>Source!V593</f>
        <v>0</v>
      </c>
      <c r="G616" s="4" t="s">
        <v>112</v>
      </c>
      <c r="H616" s="4" t="s">
        <v>113</v>
      </c>
      <c r="I616" s="4"/>
      <c r="J616" s="4"/>
      <c r="K616" s="4">
        <v>208</v>
      </c>
      <c r="L616" s="4">
        <v>22</v>
      </c>
      <c r="M616" s="4">
        <v>3</v>
      </c>
      <c r="N616" s="4" t="s">
        <v>3</v>
      </c>
      <c r="O616" s="4">
        <v>-1</v>
      </c>
      <c r="P616" s="4"/>
      <c r="Q616" s="4"/>
      <c r="R616" s="4"/>
      <c r="S616" s="4"/>
      <c r="T616" s="4"/>
      <c r="U616" s="4"/>
      <c r="V616" s="4"/>
      <c r="W616" s="4">
        <v>0</v>
      </c>
      <c r="X616" s="4">
        <v>1</v>
      </c>
      <c r="Y616" s="4">
        <v>0</v>
      </c>
      <c r="Z616" s="4"/>
      <c r="AA616" s="4"/>
      <c r="AB616" s="4"/>
    </row>
    <row r="617" spans="1:206" x14ac:dyDescent="0.2">
      <c r="A617" s="4">
        <v>50</v>
      </c>
      <c r="B617" s="4">
        <v>0</v>
      </c>
      <c r="C617" s="4">
        <v>0</v>
      </c>
      <c r="D617" s="4">
        <v>1</v>
      </c>
      <c r="E617" s="4">
        <v>209</v>
      </c>
      <c r="F617" s="4">
        <f>ROUND(Source!W593,O617)</f>
        <v>0</v>
      </c>
      <c r="G617" s="4" t="s">
        <v>114</v>
      </c>
      <c r="H617" s="4" t="s">
        <v>115</v>
      </c>
      <c r="I617" s="4"/>
      <c r="J617" s="4"/>
      <c r="K617" s="4">
        <v>209</v>
      </c>
      <c r="L617" s="4">
        <v>23</v>
      </c>
      <c r="M617" s="4">
        <v>3</v>
      </c>
      <c r="N617" s="4" t="s">
        <v>3</v>
      </c>
      <c r="O617" s="4">
        <v>2</v>
      </c>
      <c r="P617" s="4"/>
      <c r="Q617" s="4"/>
      <c r="R617" s="4"/>
      <c r="S617" s="4"/>
      <c r="T617" s="4"/>
      <c r="U617" s="4"/>
      <c r="V617" s="4"/>
      <c r="W617" s="4">
        <v>0</v>
      </c>
      <c r="X617" s="4">
        <v>1</v>
      </c>
      <c r="Y617" s="4">
        <v>0</v>
      </c>
      <c r="Z617" s="4"/>
      <c r="AA617" s="4"/>
      <c r="AB617" s="4"/>
    </row>
    <row r="618" spans="1:206" x14ac:dyDescent="0.2">
      <c r="A618" s="4">
        <v>50</v>
      </c>
      <c r="B618" s="4">
        <v>0</v>
      </c>
      <c r="C618" s="4">
        <v>0</v>
      </c>
      <c r="D618" s="4">
        <v>1</v>
      </c>
      <c r="E618" s="4">
        <v>233</v>
      </c>
      <c r="F618" s="4">
        <f>ROUND(Source!BD593,O618)</f>
        <v>0</v>
      </c>
      <c r="G618" s="4" t="s">
        <v>116</v>
      </c>
      <c r="H618" s="4" t="s">
        <v>117</v>
      </c>
      <c r="I618" s="4"/>
      <c r="J618" s="4"/>
      <c r="K618" s="4">
        <v>233</v>
      </c>
      <c r="L618" s="4">
        <v>24</v>
      </c>
      <c r="M618" s="4">
        <v>3</v>
      </c>
      <c r="N618" s="4" t="s">
        <v>3</v>
      </c>
      <c r="O618" s="4">
        <v>2</v>
      </c>
      <c r="P618" s="4"/>
      <c r="Q618" s="4"/>
      <c r="R618" s="4"/>
      <c r="S618" s="4"/>
      <c r="T618" s="4"/>
      <c r="U618" s="4"/>
      <c r="V618" s="4"/>
      <c r="W618" s="4">
        <v>0</v>
      </c>
      <c r="X618" s="4">
        <v>1</v>
      </c>
      <c r="Y618" s="4">
        <v>0</v>
      </c>
      <c r="Z618" s="4"/>
      <c r="AA618" s="4"/>
      <c r="AB618" s="4"/>
    </row>
    <row r="619" spans="1:206" x14ac:dyDescent="0.2">
      <c r="A619" s="4">
        <v>50</v>
      </c>
      <c r="B619" s="4">
        <v>0</v>
      </c>
      <c r="C619" s="4">
        <v>0</v>
      </c>
      <c r="D619" s="4">
        <v>1</v>
      </c>
      <c r="E619" s="4">
        <v>210</v>
      </c>
      <c r="F619" s="4">
        <f>ROUND(Source!X593,O619)</f>
        <v>489612.4</v>
      </c>
      <c r="G619" s="4" t="s">
        <v>118</v>
      </c>
      <c r="H619" s="4" t="s">
        <v>119</v>
      </c>
      <c r="I619" s="4"/>
      <c r="J619" s="4"/>
      <c r="K619" s="4">
        <v>210</v>
      </c>
      <c r="L619" s="4">
        <v>25</v>
      </c>
      <c r="M619" s="4">
        <v>3</v>
      </c>
      <c r="N619" s="4" t="s">
        <v>3</v>
      </c>
      <c r="O619" s="4">
        <v>2</v>
      </c>
      <c r="P619" s="4"/>
      <c r="Q619" s="4"/>
      <c r="R619" s="4"/>
      <c r="S619" s="4"/>
      <c r="T619" s="4"/>
      <c r="U619" s="4"/>
      <c r="V619" s="4"/>
      <c r="W619" s="4">
        <v>20390.45</v>
      </c>
      <c r="X619" s="4">
        <v>1</v>
      </c>
      <c r="Y619" s="4">
        <v>20390.45</v>
      </c>
      <c r="Z619" s="4"/>
      <c r="AA619" s="4"/>
      <c r="AB619" s="4"/>
    </row>
    <row r="620" spans="1:206" x14ac:dyDescent="0.2">
      <c r="A620" s="4">
        <v>50</v>
      </c>
      <c r="B620" s="4">
        <v>0</v>
      </c>
      <c r="C620" s="4">
        <v>0</v>
      </c>
      <c r="D620" s="4">
        <v>1</v>
      </c>
      <c r="E620" s="4">
        <v>211</v>
      </c>
      <c r="F620" s="4">
        <f>ROUND(Source!Y593,O620)</f>
        <v>69944.649999999994</v>
      </c>
      <c r="G620" s="4" t="s">
        <v>120</v>
      </c>
      <c r="H620" s="4" t="s">
        <v>121</v>
      </c>
      <c r="I620" s="4"/>
      <c r="J620" s="4"/>
      <c r="K620" s="4">
        <v>211</v>
      </c>
      <c r="L620" s="4">
        <v>26</v>
      </c>
      <c r="M620" s="4">
        <v>3</v>
      </c>
      <c r="N620" s="4" t="s">
        <v>3</v>
      </c>
      <c r="O620" s="4">
        <v>2</v>
      </c>
      <c r="P620" s="4"/>
      <c r="Q620" s="4"/>
      <c r="R620" s="4"/>
      <c r="S620" s="4"/>
      <c r="T620" s="4"/>
      <c r="U620" s="4"/>
      <c r="V620" s="4"/>
      <c r="W620" s="4">
        <v>2912.92</v>
      </c>
      <c r="X620" s="4">
        <v>1</v>
      </c>
      <c r="Y620" s="4">
        <v>2912.92</v>
      </c>
      <c r="Z620" s="4"/>
      <c r="AA620" s="4"/>
      <c r="AB620" s="4"/>
    </row>
    <row r="621" spans="1:206" x14ac:dyDescent="0.2">
      <c r="A621" s="4">
        <v>50</v>
      </c>
      <c r="B621" s="4">
        <v>0</v>
      </c>
      <c r="C621" s="4">
        <v>0</v>
      </c>
      <c r="D621" s="4">
        <v>1</v>
      </c>
      <c r="E621" s="4">
        <v>224</v>
      </c>
      <c r="F621" s="4">
        <f>ROUND(Source!AR593,O621)</f>
        <v>1269945.6299999999</v>
      </c>
      <c r="G621" s="4" t="s">
        <v>122</v>
      </c>
      <c r="H621" s="4" t="s">
        <v>123</v>
      </c>
      <c r="I621" s="4"/>
      <c r="J621" s="4"/>
      <c r="K621" s="4">
        <v>224</v>
      </c>
      <c r="L621" s="4">
        <v>27</v>
      </c>
      <c r="M621" s="4">
        <v>3</v>
      </c>
      <c r="N621" s="4" t="s">
        <v>3</v>
      </c>
      <c r="O621" s="4">
        <v>2</v>
      </c>
      <c r="P621" s="4"/>
      <c r="Q621" s="4"/>
      <c r="R621" s="4"/>
      <c r="S621" s="4"/>
      <c r="T621" s="4"/>
      <c r="U621" s="4"/>
      <c r="V621" s="4"/>
      <c r="W621" s="4">
        <v>53041.919999999998</v>
      </c>
      <c r="X621" s="4">
        <v>1</v>
      </c>
      <c r="Y621" s="4">
        <v>53041.919999999998</v>
      </c>
      <c r="Z621" s="4"/>
      <c r="AA621" s="4"/>
      <c r="AB621" s="4"/>
    </row>
    <row r="623" spans="1:206" x14ac:dyDescent="0.2">
      <c r="A623" s="2">
        <v>51</v>
      </c>
      <c r="B623" s="2">
        <f>B20</f>
        <v>1</v>
      </c>
      <c r="C623" s="2">
        <f>A20</f>
        <v>3</v>
      </c>
      <c r="D623" s="2">
        <f>ROW(A20)</f>
        <v>20</v>
      </c>
      <c r="E623" s="2"/>
      <c r="F623" s="2" t="str">
        <f>IF(F20&lt;&gt;"",F20,"")</f>
        <v>Новая локальная смета</v>
      </c>
      <c r="G623" s="2" t="str">
        <f>IF(G20&lt;&gt;"",G20,"")</f>
        <v>Инженерные сети  Конный комплекс</v>
      </c>
      <c r="H623" s="2">
        <v>0</v>
      </c>
      <c r="I623" s="2"/>
      <c r="J623" s="2"/>
      <c r="K623" s="2"/>
      <c r="L623" s="2"/>
      <c r="M623" s="2"/>
      <c r="N623" s="2"/>
      <c r="O623" s="2">
        <f t="shared" ref="O623:T623" si="587">ROUND(O44+O256+O451+O593+AB623,2)</f>
        <v>987817.99</v>
      </c>
      <c r="P623" s="2">
        <f t="shared" si="587"/>
        <v>12539.77</v>
      </c>
      <c r="Q623" s="2">
        <f t="shared" si="587"/>
        <v>14048.01</v>
      </c>
      <c r="R623" s="2">
        <f t="shared" si="587"/>
        <v>8634.86</v>
      </c>
      <c r="S623" s="2">
        <f t="shared" si="587"/>
        <v>961230.21</v>
      </c>
      <c r="T623" s="2">
        <f t="shared" si="587"/>
        <v>0</v>
      </c>
      <c r="U623" s="2">
        <f>U44+U256+U451+U593+AH623</f>
        <v>1566.585372</v>
      </c>
      <c r="V623" s="2">
        <f>V44+V256+V451+V593+AI623</f>
        <v>0</v>
      </c>
      <c r="W623" s="2">
        <f>ROUND(W44+W256+W451+W593+AJ623,2)</f>
        <v>0</v>
      </c>
      <c r="X623" s="2">
        <f>ROUND(X44+X256+X451+X593+AK623,2)</f>
        <v>672861.23</v>
      </c>
      <c r="Y623" s="2">
        <f>ROUND(Y44+Y256+Y451+Y593+AL623,2)</f>
        <v>96123.09</v>
      </c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>
        <f t="shared" ref="AO623:BD623" si="588">ROUND(AO44+AO256+AO451+AO593+BX623,2)</f>
        <v>0</v>
      </c>
      <c r="AP623" s="2">
        <f t="shared" si="588"/>
        <v>0</v>
      </c>
      <c r="AQ623" s="2">
        <f t="shared" si="588"/>
        <v>0</v>
      </c>
      <c r="AR623" s="2">
        <f t="shared" si="588"/>
        <v>1766127.93</v>
      </c>
      <c r="AS623" s="2">
        <f t="shared" si="588"/>
        <v>0</v>
      </c>
      <c r="AT623" s="2">
        <f t="shared" si="588"/>
        <v>0</v>
      </c>
      <c r="AU623" s="2">
        <f t="shared" si="588"/>
        <v>1766127.93</v>
      </c>
      <c r="AV623" s="2">
        <f t="shared" si="588"/>
        <v>12539.77</v>
      </c>
      <c r="AW623" s="2">
        <f t="shared" si="588"/>
        <v>12539.77</v>
      </c>
      <c r="AX623" s="2">
        <f t="shared" si="588"/>
        <v>0</v>
      </c>
      <c r="AY623" s="2">
        <f t="shared" si="588"/>
        <v>12539.77</v>
      </c>
      <c r="AZ623" s="2">
        <f t="shared" si="588"/>
        <v>0</v>
      </c>
      <c r="BA623" s="2">
        <f t="shared" si="588"/>
        <v>0</v>
      </c>
      <c r="BB623" s="2">
        <f t="shared" si="588"/>
        <v>0</v>
      </c>
      <c r="BC623" s="2">
        <f t="shared" si="588"/>
        <v>0</v>
      </c>
      <c r="BD623" s="2">
        <f t="shared" si="588"/>
        <v>0</v>
      </c>
      <c r="BE623" s="2"/>
      <c r="BF623" s="2"/>
      <c r="BG623" s="2"/>
      <c r="BH623" s="2"/>
      <c r="BI623" s="2"/>
      <c r="BJ623" s="2"/>
      <c r="BK623" s="2"/>
      <c r="BL623" s="2"/>
      <c r="BM623" s="2"/>
      <c r="BN623" s="2"/>
      <c r="BO623" s="2"/>
      <c r="BP623" s="2"/>
      <c r="BQ623" s="2"/>
      <c r="BR623" s="2"/>
      <c r="BS623" s="2"/>
      <c r="BT623" s="2"/>
      <c r="BU623" s="2"/>
      <c r="BV623" s="2"/>
      <c r="BW623" s="2"/>
      <c r="BX623" s="2"/>
      <c r="BY623" s="2"/>
      <c r="BZ623" s="2"/>
      <c r="CA623" s="2"/>
      <c r="CB623" s="2"/>
      <c r="CC623" s="2"/>
      <c r="CD623" s="2"/>
      <c r="CE623" s="2"/>
      <c r="CF623" s="2"/>
      <c r="CG623" s="2"/>
      <c r="CH623" s="2"/>
      <c r="CI623" s="2"/>
      <c r="CJ623" s="2"/>
      <c r="CK623" s="2"/>
      <c r="CL623" s="2"/>
      <c r="CM623" s="2"/>
      <c r="CN623" s="2"/>
      <c r="CO623" s="2"/>
      <c r="CP623" s="2"/>
      <c r="CQ623" s="2"/>
      <c r="CR623" s="2"/>
      <c r="CS623" s="2"/>
      <c r="CT623" s="2"/>
      <c r="CU623" s="2"/>
      <c r="CV623" s="2"/>
      <c r="CW623" s="2"/>
      <c r="CX623" s="2"/>
      <c r="CY623" s="2"/>
      <c r="CZ623" s="2"/>
      <c r="DA623" s="2"/>
      <c r="DB623" s="2"/>
      <c r="DC623" s="2"/>
      <c r="DD623" s="2"/>
      <c r="DE623" s="2"/>
      <c r="DF623" s="2"/>
      <c r="DG623" s="3"/>
      <c r="DH623" s="3"/>
      <c r="DI623" s="3"/>
      <c r="DJ623" s="3"/>
      <c r="DK623" s="3"/>
      <c r="DL623" s="3"/>
      <c r="DM623" s="3"/>
      <c r="DN623" s="3"/>
      <c r="DO623" s="3"/>
      <c r="DP623" s="3"/>
      <c r="DQ623" s="3"/>
      <c r="DR623" s="3"/>
      <c r="DS623" s="3"/>
      <c r="DT623" s="3"/>
      <c r="DU623" s="3"/>
      <c r="DV623" s="3"/>
      <c r="DW623" s="3"/>
      <c r="DX623" s="3"/>
      <c r="DY623" s="3"/>
      <c r="DZ623" s="3"/>
      <c r="EA623" s="3"/>
      <c r="EB623" s="3"/>
      <c r="EC623" s="3"/>
      <c r="ED623" s="3"/>
      <c r="EE623" s="3"/>
      <c r="EF623" s="3"/>
      <c r="EG623" s="3"/>
      <c r="EH623" s="3"/>
      <c r="EI623" s="3"/>
      <c r="EJ623" s="3"/>
      <c r="EK623" s="3"/>
      <c r="EL623" s="3"/>
      <c r="EM623" s="3"/>
      <c r="EN623" s="3"/>
      <c r="EO623" s="3"/>
      <c r="EP623" s="3"/>
      <c r="EQ623" s="3"/>
      <c r="ER623" s="3"/>
      <c r="ES623" s="3"/>
      <c r="ET623" s="3"/>
      <c r="EU623" s="3"/>
      <c r="EV623" s="3"/>
      <c r="EW623" s="3"/>
      <c r="EX623" s="3"/>
      <c r="EY623" s="3"/>
      <c r="EZ623" s="3"/>
      <c r="FA623" s="3"/>
      <c r="FB623" s="3"/>
      <c r="FC623" s="3"/>
      <c r="FD623" s="3"/>
      <c r="FE623" s="3"/>
      <c r="FF623" s="3"/>
      <c r="FG623" s="3"/>
      <c r="FH623" s="3"/>
      <c r="FI623" s="3"/>
      <c r="FJ623" s="3"/>
      <c r="FK623" s="3"/>
      <c r="FL623" s="3"/>
      <c r="FM623" s="3"/>
      <c r="FN623" s="3"/>
      <c r="FO623" s="3"/>
      <c r="FP623" s="3"/>
      <c r="FQ623" s="3"/>
      <c r="FR623" s="3"/>
      <c r="FS623" s="3"/>
      <c r="FT623" s="3"/>
      <c r="FU623" s="3"/>
      <c r="FV623" s="3"/>
      <c r="FW623" s="3"/>
      <c r="FX623" s="3"/>
      <c r="FY623" s="3"/>
      <c r="FZ623" s="3"/>
      <c r="GA623" s="3"/>
      <c r="GB623" s="3"/>
      <c r="GC623" s="3"/>
      <c r="GD623" s="3"/>
      <c r="GE623" s="3"/>
      <c r="GF623" s="3"/>
      <c r="GG623" s="3"/>
      <c r="GH623" s="3"/>
      <c r="GI623" s="3"/>
      <c r="GJ623" s="3"/>
      <c r="GK623" s="3"/>
      <c r="GL623" s="3"/>
      <c r="GM623" s="3"/>
      <c r="GN623" s="3"/>
      <c r="GO623" s="3"/>
      <c r="GP623" s="3"/>
      <c r="GQ623" s="3"/>
      <c r="GR623" s="3"/>
      <c r="GS623" s="3"/>
      <c r="GT623" s="3"/>
      <c r="GU623" s="3"/>
      <c r="GV623" s="3"/>
      <c r="GW623" s="3"/>
      <c r="GX623" s="3">
        <v>0</v>
      </c>
    </row>
    <row r="625" spans="1:28" x14ac:dyDescent="0.2">
      <c r="A625" s="4">
        <v>50</v>
      </c>
      <c r="B625" s="4">
        <v>0</v>
      </c>
      <c r="C625" s="4">
        <v>0</v>
      </c>
      <c r="D625" s="4">
        <v>1</v>
      </c>
      <c r="E625" s="4">
        <v>201</v>
      </c>
      <c r="F625" s="4">
        <f>ROUND(Source!O623,O625)</f>
        <v>987817.99</v>
      </c>
      <c r="G625" s="4" t="s">
        <v>70</v>
      </c>
      <c r="H625" s="4" t="s">
        <v>71</v>
      </c>
      <c r="I625" s="4"/>
      <c r="J625" s="4"/>
      <c r="K625" s="4">
        <v>201</v>
      </c>
      <c r="L625" s="4">
        <v>1</v>
      </c>
      <c r="M625" s="4">
        <v>3</v>
      </c>
      <c r="N625" s="4" t="s">
        <v>3</v>
      </c>
      <c r="O625" s="4">
        <v>2</v>
      </c>
      <c r="P625" s="4"/>
      <c r="Q625" s="4"/>
      <c r="R625" s="4"/>
      <c r="S625" s="4"/>
      <c r="T625" s="4"/>
      <c r="U625" s="4"/>
      <c r="V625" s="4"/>
      <c r="W625" s="4">
        <v>987817.99</v>
      </c>
      <c r="X625" s="4">
        <v>1</v>
      </c>
      <c r="Y625" s="4">
        <v>987817.99</v>
      </c>
      <c r="Z625" s="4"/>
      <c r="AA625" s="4"/>
      <c r="AB625" s="4"/>
    </row>
    <row r="626" spans="1:28" x14ac:dyDescent="0.2">
      <c r="A626" s="4">
        <v>50</v>
      </c>
      <c r="B626" s="4">
        <v>0</v>
      </c>
      <c r="C626" s="4">
        <v>0</v>
      </c>
      <c r="D626" s="4">
        <v>1</v>
      </c>
      <c r="E626" s="4">
        <v>202</v>
      </c>
      <c r="F626" s="4">
        <f>ROUND(Source!P623,O626)</f>
        <v>12539.77</v>
      </c>
      <c r="G626" s="4" t="s">
        <v>72</v>
      </c>
      <c r="H626" s="4" t="s">
        <v>73</v>
      </c>
      <c r="I626" s="4"/>
      <c r="J626" s="4"/>
      <c r="K626" s="4">
        <v>202</v>
      </c>
      <c r="L626" s="4">
        <v>2</v>
      </c>
      <c r="M626" s="4">
        <v>3</v>
      </c>
      <c r="N626" s="4" t="s">
        <v>3</v>
      </c>
      <c r="O626" s="4">
        <v>2</v>
      </c>
      <c r="P626" s="4"/>
      <c r="Q626" s="4"/>
      <c r="R626" s="4"/>
      <c r="S626" s="4"/>
      <c r="T626" s="4"/>
      <c r="U626" s="4"/>
      <c r="V626" s="4"/>
      <c r="W626" s="4">
        <v>12539.77</v>
      </c>
      <c r="X626" s="4">
        <v>1</v>
      </c>
      <c r="Y626" s="4">
        <v>12539.77</v>
      </c>
      <c r="Z626" s="4"/>
      <c r="AA626" s="4"/>
      <c r="AB626" s="4"/>
    </row>
    <row r="627" spans="1:28" x14ac:dyDescent="0.2">
      <c r="A627" s="4">
        <v>50</v>
      </c>
      <c r="B627" s="4">
        <v>0</v>
      </c>
      <c r="C627" s="4">
        <v>0</v>
      </c>
      <c r="D627" s="4">
        <v>1</v>
      </c>
      <c r="E627" s="4">
        <v>222</v>
      </c>
      <c r="F627" s="4">
        <f>ROUND(Source!AO623,O627)</f>
        <v>0</v>
      </c>
      <c r="G627" s="4" t="s">
        <v>74</v>
      </c>
      <c r="H627" s="4" t="s">
        <v>75</v>
      </c>
      <c r="I627" s="4"/>
      <c r="J627" s="4"/>
      <c r="K627" s="4">
        <v>222</v>
      </c>
      <c r="L627" s="4">
        <v>3</v>
      </c>
      <c r="M627" s="4">
        <v>3</v>
      </c>
      <c r="N627" s="4" t="s">
        <v>3</v>
      </c>
      <c r="O627" s="4">
        <v>2</v>
      </c>
      <c r="P627" s="4"/>
      <c r="Q627" s="4"/>
      <c r="R627" s="4"/>
      <c r="S627" s="4"/>
      <c r="T627" s="4"/>
      <c r="U627" s="4"/>
      <c r="V627" s="4"/>
      <c r="W627" s="4">
        <v>0</v>
      </c>
      <c r="X627" s="4">
        <v>1</v>
      </c>
      <c r="Y627" s="4">
        <v>0</v>
      </c>
      <c r="Z627" s="4"/>
      <c r="AA627" s="4"/>
      <c r="AB627" s="4"/>
    </row>
    <row r="628" spans="1:28" x14ac:dyDescent="0.2">
      <c r="A628" s="4">
        <v>50</v>
      </c>
      <c r="B628" s="4">
        <v>0</v>
      </c>
      <c r="C628" s="4">
        <v>0</v>
      </c>
      <c r="D628" s="4">
        <v>1</v>
      </c>
      <c r="E628" s="4">
        <v>225</v>
      </c>
      <c r="F628" s="4">
        <f>ROUND(Source!AV623,O628)</f>
        <v>12539.77</v>
      </c>
      <c r="G628" s="4" t="s">
        <v>76</v>
      </c>
      <c r="H628" s="4" t="s">
        <v>77</v>
      </c>
      <c r="I628" s="4"/>
      <c r="J628" s="4"/>
      <c r="K628" s="4">
        <v>225</v>
      </c>
      <c r="L628" s="4">
        <v>4</v>
      </c>
      <c r="M628" s="4">
        <v>3</v>
      </c>
      <c r="N628" s="4" t="s">
        <v>3</v>
      </c>
      <c r="O628" s="4">
        <v>2</v>
      </c>
      <c r="P628" s="4"/>
      <c r="Q628" s="4"/>
      <c r="R628" s="4"/>
      <c r="S628" s="4"/>
      <c r="T628" s="4"/>
      <c r="U628" s="4"/>
      <c r="V628" s="4"/>
      <c r="W628" s="4">
        <v>12539.77</v>
      </c>
      <c r="X628" s="4">
        <v>1</v>
      </c>
      <c r="Y628" s="4">
        <v>12539.77</v>
      </c>
      <c r="Z628" s="4"/>
      <c r="AA628" s="4"/>
      <c r="AB628" s="4"/>
    </row>
    <row r="629" spans="1:28" x14ac:dyDescent="0.2">
      <c r="A629" s="4">
        <v>50</v>
      </c>
      <c r="B629" s="4">
        <v>0</v>
      </c>
      <c r="C629" s="4">
        <v>0</v>
      </c>
      <c r="D629" s="4">
        <v>1</v>
      </c>
      <c r="E629" s="4">
        <v>226</v>
      </c>
      <c r="F629" s="4">
        <f>ROUND(Source!AW623,O629)</f>
        <v>12539.77</v>
      </c>
      <c r="G629" s="4" t="s">
        <v>78</v>
      </c>
      <c r="H629" s="4" t="s">
        <v>79</v>
      </c>
      <c r="I629" s="4"/>
      <c r="J629" s="4"/>
      <c r="K629" s="4">
        <v>226</v>
      </c>
      <c r="L629" s="4">
        <v>5</v>
      </c>
      <c r="M629" s="4">
        <v>3</v>
      </c>
      <c r="N629" s="4" t="s">
        <v>3</v>
      </c>
      <c r="O629" s="4">
        <v>2</v>
      </c>
      <c r="P629" s="4"/>
      <c r="Q629" s="4"/>
      <c r="R629" s="4"/>
      <c r="S629" s="4"/>
      <c r="T629" s="4"/>
      <c r="U629" s="4"/>
      <c r="V629" s="4"/>
      <c r="W629" s="4">
        <v>12539.77</v>
      </c>
      <c r="X629" s="4">
        <v>1</v>
      </c>
      <c r="Y629" s="4">
        <v>12539.77</v>
      </c>
      <c r="Z629" s="4"/>
      <c r="AA629" s="4"/>
      <c r="AB629" s="4"/>
    </row>
    <row r="630" spans="1:28" x14ac:dyDescent="0.2">
      <c r="A630" s="4">
        <v>50</v>
      </c>
      <c r="B630" s="4">
        <v>0</v>
      </c>
      <c r="C630" s="4">
        <v>0</v>
      </c>
      <c r="D630" s="4">
        <v>1</v>
      </c>
      <c r="E630" s="4">
        <v>227</v>
      </c>
      <c r="F630" s="4">
        <f>ROUND(Source!AX623,O630)</f>
        <v>0</v>
      </c>
      <c r="G630" s="4" t="s">
        <v>80</v>
      </c>
      <c r="H630" s="4" t="s">
        <v>81</v>
      </c>
      <c r="I630" s="4"/>
      <c r="J630" s="4"/>
      <c r="K630" s="4">
        <v>227</v>
      </c>
      <c r="L630" s="4">
        <v>6</v>
      </c>
      <c r="M630" s="4">
        <v>3</v>
      </c>
      <c r="N630" s="4" t="s">
        <v>3</v>
      </c>
      <c r="O630" s="4">
        <v>2</v>
      </c>
      <c r="P630" s="4"/>
      <c r="Q630" s="4"/>
      <c r="R630" s="4"/>
      <c r="S630" s="4"/>
      <c r="T630" s="4"/>
      <c r="U630" s="4"/>
      <c r="V630" s="4"/>
      <c r="W630" s="4">
        <v>0</v>
      </c>
      <c r="X630" s="4">
        <v>1</v>
      </c>
      <c r="Y630" s="4">
        <v>0</v>
      </c>
      <c r="Z630" s="4"/>
      <c r="AA630" s="4"/>
      <c r="AB630" s="4"/>
    </row>
    <row r="631" spans="1:28" x14ac:dyDescent="0.2">
      <c r="A631" s="4">
        <v>50</v>
      </c>
      <c r="B631" s="4">
        <v>0</v>
      </c>
      <c r="C631" s="4">
        <v>0</v>
      </c>
      <c r="D631" s="4">
        <v>1</v>
      </c>
      <c r="E631" s="4">
        <v>228</v>
      </c>
      <c r="F631" s="4">
        <f>ROUND(Source!AY623,O631)</f>
        <v>12539.77</v>
      </c>
      <c r="G631" s="4" t="s">
        <v>82</v>
      </c>
      <c r="H631" s="4" t="s">
        <v>83</v>
      </c>
      <c r="I631" s="4"/>
      <c r="J631" s="4"/>
      <c r="K631" s="4">
        <v>228</v>
      </c>
      <c r="L631" s="4">
        <v>7</v>
      </c>
      <c r="M631" s="4">
        <v>3</v>
      </c>
      <c r="N631" s="4" t="s">
        <v>3</v>
      </c>
      <c r="O631" s="4">
        <v>2</v>
      </c>
      <c r="P631" s="4"/>
      <c r="Q631" s="4"/>
      <c r="R631" s="4"/>
      <c r="S631" s="4"/>
      <c r="T631" s="4"/>
      <c r="U631" s="4"/>
      <c r="V631" s="4"/>
      <c r="W631" s="4">
        <v>12539.77</v>
      </c>
      <c r="X631" s="4">
        <v>1</v>
      </c>
      <c r="Y631" s="4">
        <v>12539.77</v>
      </c>
      <c r="Z631" s="4"/>
      <c r="AA631" s="4"/>
      <c r="AB631" s="4"/>
    </row>
    <row r="632" spans="1:28" x14ac:dyDescent="0.2">
      <c r="A632" s="4">
        <v>50</v>
      </c>
      <c r="B632" s="4">
        <v>0</v>
      </c>
      <c r="C632" s="4">
        <v>0</v>
      </c>
      <c r="D632" s="4">
        <v>1</v>
      </c>
      <c r="E632" s="4">
        <v>216</v>
      </c>
      <c r="F632" s="4">
        <f>ROUND(Source!AP623,O632)</f>
        <v>0</v>
      </c>
      <c r="G632" s="4" t="s">
        <v>84</v>
      </c>
      <c r="H632" s="4" t="s">
        <v>85</v>
      </c>
      <c r="I632" s="4"/>
      <c r="J632" s="4"/>
      <c r="K632" s="4">
        <v>216</v>
      </c>
      <c r="L632" s="4">
        <v>8</v>
      </c>
      <c r="M632" s="4">
        <v>3</v>
      </c>
      <c r="N632" s="4" t="s">
        <v>3</v>
      </c>
      <c r="O632" s="4">
        <v>2</v>
      </c>
      <c r="P632" s="4"/>
      <c r="Q632" s="4"/>
      <c r="R632" s="4"/>
      <c r="S632" s="4"/>
      <c r="T632" s="4"/>
      <c r="U632" s="4"/>
      <c r="V632" s="4"/>
      <c r="W632" s="4">
        <v>0</v>
      </c>
      <c r="X632" s="4">
        <v>1</v>
      </c>
      <c r="Y632" s="4">
        <v>0</v>
      </c>
      <c r="Z632" s="4"/>
      <c r="AA632" s="4"/>
      <c r="AB632" s="4"/>
    </row>
    <row r="633" spans="1:28" x14ac:dyDescent="0.2">
      <c r="A633" s="4">
        <v>50</v>
      </c>
      <c r="B633" s="4">
        <v>0</v>
      </c>
      <c r="C633" s="4">
        <v>0</v>
      </c>
      <c r="D633" s="4">
        <v>1</v>
      </c>
      <c r="E633" s="4">
        <v>223</v>
      </c>
      <c r="F633" s="4">
        <f>ROUND(Source!AQ623,O633)</f>
        <v>0</v>
      </c>
      <c r="G633" s="4" t="s">
        <v>86</v>
      </c>
      <c r="H633" s="4" t="s">
        <v>87</v>
      </c>
      <c r="I633" s="4"/>
      <c r="J633" s="4"/>
      <c r="K633" s="4">
        <v>223</v>
      </c>
      <c r="L633" s="4">
        <v>9</v>
      </c>
      <c r="M633" s="4">
        <v>3</v>
      </c>
      <c r="N633" s="4" t="s">
        <v>3</v>
      </c>
      <c r="O633" s="4">
        <v>2</v>
      </c>
      <c r="P633" s="4"/>
      <c r="Q633" s="4"/>
      <c r="R633" s="4"/>
      <c r="S633" s="4"/>
      <c r="T633" s="4"/>
      <c r="U633" s="4"/>
      <c r="V633" s="4"/>
      <c r="W633" s="4">
        <v>0</v>
      </c>
      <c r="X633" s="4">
        <v>1</v>
      </c>
      <c r="Y633" s="4">
        <v>0</v>
      </c>
      <c r="Z633" s="4"/>
      <c r="AA633" s="4"/>
      <c r="AB633" s="4"/>
    </row>
    <row r="634" spans="1:28" x14ac:dyDescent="0.2">
      <c r="A634" s="4">
        <v>50</v>
      </c>
      <c r="B634" s="4">
        <v>0</v>
      </c>
      <c r="C634" s="4">
        <v>0</v>
      </c>
      <c r="D634" s="4">
        <v>1</v>
      </c>
      <c r="E634" s="4">
        <v>229</v>
      </c>
      <c r="F634" s="4">
        <f>ROUND(Source!AZ623,O634)</f>
        <v>0</v>
      </c>
      <c r="G634" s="4" t="s">
        <v>88</v>
      </c>
      <c r="H634" s="4" t="s">
        <v>89</v>
      </c>
      <c r="I634" s="4"/>
      <c r="J634" s="4"/>
      <c r="K634" s="4">
        <v>229</v>
      </c>
      <c r="L634" s="4">
        <v>10</v>
      </c>
      <c r="M634" s="4">
        <v>3</v>
      </c>
      <c r="N634" s="4" t="s">
        <v>3</v>
      </c>
      <c r="O634" s="4">
        <v>2</v>
      </c>
      <c r="P634" s="4"/>
      <c r="Q634" s="4"/>
      <c r="R634" s="4"/>
      <c r="S634" s="4"/>
      <c r="T634" s="4"/>
      <c r="U634" s="4"/>
      <c r="V634" s="4"/>
      <c r="W634" s="4">
        <v>0</v>
      </c>
      <c r="X634" s="4">
        <v>1</v>
      </c>
      <c r="Y634" s="4">
        <v>0</v>
      </c>
      <c r="Z634" s="4"/>
      <c r="AA634" s="4"/>
      <c r="AB634" s="4"/>
    </row>
    <row r="635" spans="1:28" x14ac:dyDescent="0.2">
      <c r="A635" s="4">
        <v>50</v>
      </c>
      <c r="B635" s="4">
        <v>0</v>
      </c>
      <c r="C635" s="4">
        <v>0</v>
      </c>
      <c r="D635" s="4">
        <v>1</v>
      </c>
      <c r="E635" s="4">
        <v>203</v>
      </c>
      <c r="F635" s="4">
        <f>ROUND(Source!Q623,O635)</f>
        <v>14048.01</v>
      </c>
      <c r="G635" s="4" t="s">
        <v>90</v>
      </c>
      <c r="H635" s="4" t="s">
        <v>91</v>
      </c>
      <c r="I635" s="4"/>
      <c r="J635" s="4"/>
      <c r="K635" s="4">
        <v>203</v>
      </c>
      <c r="L635" s="4">
        <v>11</v>
      </c>
      <c r="M635" s="4">
        <v>3</v>
      </c>
      <c r="N635" s="4" t="s">
        <v>3</v>
      </c>
      <c r="O635" s="4">
        <v>2</v>
      </c>
      <c r="P635" s="4"/>
      <c r="Q635" s="4"/>
      <c r="R635" s="4"/>
      <c r="S635" s="4"/>
      <c r="T635" s="4"/>
      <c r="U635" s="4"/>
      <c r="V635" s="4"/>
      <c r="W635" s="4">
        <v>14048.01</v>
      </c>
      <c r="X635" s="4">
        <v>1</v>
      </c>
      <c r="Y635" s="4">
        <v>14048.01</v>
      </c>
      <c r="Z635" s="4"/>
      <c r="AA635" s="4"/>
      <c r="AB635" s="4"/>
    </row>
    <row r="636" spans="1:28" x14ac:dyDescent="0.2">
      <c r="A636" s="4">
        <v>50</v>
      </c>
      <c r="B636" s="4">
        <v>0</v>
      </c>
      <c r="C636" s="4">
        <v>0</v>
      </c>
      <c r="D636" s="4">
        <v>1</v>
      </c>
      <c r="E636" s="4">
        <v>231</v>
      </c>
      <c r="F636" s="4">
        <f>ROUND(Source!BB623,O636)</f>
        <v>0</v>
      </c>
      <c r="G636" s="4" t="s">
        <v>92</v>
      </c>
      <c r="H636" s="4" t="s">
        <v>93</v>
      </c>
      <c r="I636" s="4"/>
      <c r="J636" s="4"/>
      <c r="K636" s="4">
        <v>231</v>
      </c>
      <c r="L636" s="4">
        <v>12</v>
      </c>
      <c r="M636" s="4">
        <v>3</v>
      </c>
      <c r="N636" s="4" t="s">
        <v>3</v>
      </c>
      <c r="O636" s="4">
        <v>2</v>
      </c>
      <c r="P636" s="4"/>
      <c r="Q636" s="4"/>
      <c r="R636" s="4"/>
      <c r="S636" s="4"/>
      <c r="T636" s="4"/>
      <c r="U636" s="4"/>
      <c r="V636" s="4"/>
      <c r="W636" s="4">
        <v>0</v>
      </c>
      <c r="X636" s="4">
        <v>1</v>
      </c>
      <c r="Y636" s="4">
        <v>0</v>
      </c>
      <c r="Z636" s="4"/>
      <c r="AA636" s="4"/>
      <c r="AB636" s="4"/>
    </row>
    <row r="637" spans="1:28" x14ac:dyDescent="0.2">
      <c r="A637" s="4">
        <v>50</v>
      </c>
      <c r="B637" s="4">
        <v>0</v>
      </c>
      <c r="C637" s="4">
        <v>0</v>
      </c>
      <c r="D637" s="4">
        <v>1</v>
      </c>
      <c r="E637" s="4">
        <v>204</v>
      </c>
      <c r="F637" s="4">
        <f>ROUND(Source!R623,O637)</f>
        <v>8634.86</v>
      </c>
      <c r="G637" s="4" t="s">
        <v>94</v>
      </c>
      <c r="H637" s="4" t="s">
        <v>95</v>
      </c>
      <c r="I637" s="4"/>
      <c r="J637" s="4"/>
      <c r="K637" s="4">
        <v>204</v>
      </c>
      <c r="L637" s="4">
        <v>13</v>
      </c>
      <c r="M637" s="4">
        <v>3</v>
      </c>
      <c r="N637" s="4" t="s">
        <v>3</v>
      </c>
      <c r="O637" s="4">
        <v>2</v>
      </c>
      <c r="P637" s="4"/>
      <c r="Q637" s="4"/>
      <c r="R637" s="4"/>
      <c r="S637" s="4"/>
      <c r="T637" s="4"/>
      <c r="U637" s="4"/>
      <c r="V637" s="4"/>
      <c r="W637" s="4">
        <v>8634.86</v>
      </c>
      <c r="X637" s="4">
        <v>1</v>
      </c>
      <c r="Y637" s="4">
        <v>8634.86</v>
      </c>
      <c r="Z637" s="4"/>
      <c r="AA637" s="4"/>
      <c r="AB637" s="4"/>
    </row>
    <row r="638" spans="1:28" x14ac:dyDescent="0.2">
      <c r="A638" s="4">
        <v>50</v>
      </c>
      <c r="B638" s="4">
        <v>0</v>
      </c>
      <c r="C638" s="4">
        <v>0</v>
      </c>
      <c r="D638" s="4">
        <v>1</v>
      </c>
      <c r="E638" s="4">
        <v>205</v>
      </c>
      <c r="F638" s="4">
        <f>ROUND(Source!S623,O638)</f>
        <v>961230.21</v>
      </c>
      <c r="G638" s="4" t="s">
        <v>96</v>
      </c>
      <c r="H638" s="4" t="s">
        <v>97</v>
      </c>
      <c r="I638" s="4"/>
      <c r="J638" s="4"/>
      <c r="K638" s="4">
        <v>205</v>
      </c>
      <c r="L638" s="4">
        <v>14</v>
      </c>
      <c r="M638" s="4">
        <v>3</v>
      </c>
      <c r="N638" s="4" t="s">
        <v>3</v>
      </c>
      <c r="O638" s="4">
        <v>2</v>
      </c>
      <c r="P638" s="4"/>
      <c r="Q638" s="4"/>
      <c r="R638" s="4"/>
      <c r="S638" s="4"/>
      <c r="T638" s="4"/>
      <c r="U638" s="4"/>
      <c r="V638" s="4"/>
      <c r="W638" s="4">
        <v>961230.21</v>
      </c>
      <c r="X638" s="4">
        <v>1</v>
      </c>
      <c r="Y638" s="4">
        <v>961230.21</v>
      </c>
      <c r="Z638" s="4"/>
      <c r="AA638" s="4"/>
      <c r="AB638" s="4"/>
    </row>
    <row r="639" spans="1:28" x14ac:dyDescent="0.2">
      <c r="A639" s="4">
        <v>50</v>
      </c>
      <c r="B639" s="4">
        <v>0</v>
      </c>
      <c r="C639" s="4">
        <v>0</v>
      </c>
      <c r="D639" s="4">
        <v>1</v>
      </c>
      <c r="E639" s="4">
        <v>232</v>
      </c>
      <c r="F639" s="4">
        <f>ROUND(Source!BC623,O639)</f>
        <v>0</v>
      </c>
      <c r="G639" s="4" t="s">
        <v>98</v>
      </c>
      <c r="H639" s="4" t="s">
        <v>99</v>
      </c>
      <c r="I639" s="4"/>
      <c r="J639" s="4"/>
      <c r="K639" s="4">
        <v>232</v>
      </c>
      <c r="L639" s="4">
        <v>15</v>
      </c>
      <c r="M639" s="4">
        <v>3</v>
      </c>
      <c r="N639" s="4" t="s">
        <v>3</v>
      </c>
      <c r="O639" s="4">
        <v>2</v>
      </c>
      <c r="P639" s="4"/>
      <c r="Q639" s="4"/>
      <c r="R639" s="4"/>
      <c r="S639" s="4"/>
      <c r="T639" s="4"/>
      <c r="U639" s="4"/>
      <c r="V639" s="4"/>
      <c r="W639" s="4">
        <v>0</v>
      </c>
      <c r="X639" s="4">
        <v>1</v>
      </c>
      <c r="Y639" s="4">
        <v>0</v>
      </c>
      <c r="Z639" s="4"/>
      <c r="AA639" s="4"/>
      <c r="AB639" s="4"/>
    </row>
    <row r="640" spans="1:28" x14ac:dyDescent="0.2">
      <c r="A640" s="4">
        <v>50</v>
      </c>
      <c r="B640" s="4">
        <v>0</v>
      </c>
      <c r="C640" s="4">
        <v>0</v>
      </c>
      <c r="D640" s="4">
        <v>1</v>
      </c>
      <c r="E640" s="4">
        <v>214</v>
      </c>
      <c r="F640" s="4">
        <f>ROUND(Source!AS623,O640)</f>
        <v>0</v>
      </c>
      <c r="G640" s="4" t="s">
        <v>100</v>
      </c>
      <c r="H640" s="4" t="s">
        <v>101</v>
      </c>
      <c r="I640" s="4"/>
      <c r="J640" s="4"/>
      <c r="K640" s="4">
        <v>214</v>
      </c>
      <c r="L640" s="4">
        <v>16</v>
      </c>
      <c r="M640" s="4">
        <v>3</v>
      </c>
      <c r="N640" s="4" t="s">
        <v>3</v>
      </c>
      <c r="O640" s="4">
        <v>2</v>
      </c>
      <c r="P640" s="4"/>
      <c r="Q640" s="4"/>
      <c r="R640" s="4"/>
      <c r="S640" s="4"/>
      <c r="T640" s="4"/>
      <c r="U640" s="4"/>
      <c r="V640" s="4"/>
      <c r="W640" s="4">
        <v>0</v>
      </c>
      <c r="X640" s="4">
        <v>1</v>
      </c>
      <c r="Y640" s="4">
        <v>0</v>
      </c>
      <c r="Z640" s="4"/>
      <c r="AA640" s="4"/>
      <c r="AB640" s="4"/>
    </row>
    <row r="641" spans="1:206" x14ac:dyDescent="0.2">
      <c r="A641" s="4">
        <v>50</v>
      </c>
      <c r="B641" s="4">
        <v>0</v>
      </c>
      <c r="C641" s="4">
        <v>0</v>
      </c>
      <c r="D641" s="4">
        <v>1</v>
      </c>
      <c r="E641" s="4">
        <v>215</v>
      </c>
      <c r="F641" s="4">
        <f>ROUND(Source!AT623,O641)</f>
        <v>0</v>
      </c>
      <c r="G641" s="4" t="s">
        <v>102</v>
      </c>
      <c r="H641" s="4" t="s">
        <v>103</v>
      </c>
      <c r="I641" s="4"/>
      <c r="J641" s="4"/>
      <c r="K641" s="4">
        <v>215</v>
      </c>
      <c r="L641" s="4">
        <v>17</v>
      </c>
      <c r="M641" s="4">
        <v>3</v>
      </c>
      <c r="N641" s="4" t="s">
        <v>3</v>
      </c>
      <c r="O641" s="4">
        <v>2</v>
      </c>
      <c r="P641" s="4"/>
      <c r="Q641" s="4"/>
      <c r="R641" s="4"/>
      <c r="S641" s="4"/>
      <c r="T641" s="4"/>
      <c r="U641" s="4"/>
      <c r="V641" s="4"/>
      <c r="W641" s="4">
        <v>0</v>
      </c>
      <c r="X641" s="4">
        <v>1</v>
      </c>
      <c r="Y641" s="4">
        <v>0</v>
      </c>
      <c r="Z641" s="4"/>
      <c r="AA641" s="4"/>
      <c r="AB641" s="4"/>
    </row>
    <row r="642" spans="1:206" x14ac:dyDescent="0.2">
      <c r="A642" s="4">
        <v>50</v>
      </c>
      <c r="B642" s="4">
        <v>0</v>
      </c>
      <c r="C642" s="4">
        <v>0</v>
      </c>
      <c r="D642" s="4">
        <v>1</v>
      </c>
      <c r="E642" s="4">
        <v>217</v>
      </c>
      <c r="F642" s="4">
        <f>ROUND(Source!AU623,O642)</f>
        <v>1766127.93</v>
      </c>
      <c r="G642" s="4" t="s">
        <v>104</v>
      </c>
      <c r="H642" s="4" t="s">
        <v>105</v>
      </c>
      <c r="I642" s="4"/>
      <c r="J642" s="4"/>
      <c r="K642" s="4">
        <v>217</v>
      </c>
      <c r="L642" s="4">
        <v>18</v>
      </c>
      <c r="M642" s="4">
        <v>3</v>
      </c>
      <c r="N642" s="4" t="s">
        <v>3</v>
      </c>
      <c r="O642" s="4">
        <v>2</v>
      </c>
      <c r="P642" s="4"/>
      <c r="Q642" s="4"/>
      <c r="R642" s="4"/>
      <c r="S642" s="4"/>
      <c r="T642" s="4"/>
      <c r="U642" s="4"/>
      <c r="V642" s="4"/>
      <c r="W642" s="4">
        <v>1766127.93</v>
      </c>
      <c r="X642" s="4">
        <v>1</v>
      </c>
      <c r="Y642" s="4">
        <v>1766127.93</v>
      </c>
      <c r="Z642" s="4"/>
      <c r="AA642" s="4"/>
      <c r="AB642" s="4"/>
    </row>
    <row r="643" spans="1:206" x14ac:dyDescent="0.2">
      <c r="A643" s="4">
        <v>50</v>
      </c>
      <c r="B643" s="4">
        <v>0</v>
      </c>
      <c r="C643" s="4">
        <v>0</v>
      </c>
      <c r="D643" s="4">
        <v>1</v>
      </c>
      <c r="E643" s="4">
        <v>230</v>
      </c>
      <c r="F643" s="4">
        <f>ROUND(Source!BA623,O643)</f>
        <v>0</v>
      </c>
      <c r="G643" s="4" t="s">
        <v>106</v>
      </c>
      <c r="H643" s="4" t="s">
        <v>107</v>
      </c>
      <c r="I643" s="4"/>
      <c r="J643" s="4"/>
      <c r="K643" s="4">
        <v>230</v>
      </c>
      <c r="L643" s="4">
        <v>19</v>
      </c>
      <c r="M643" s="4">
        <v>3</v>
      </c>
      <c r="N643" s="4" t="s">
        <v>3</v>
      </c>
      <c r="O643" s="4">
        <v>2</v>
      </c>
      <c r="P643" s="4"/>
      <c r="Q643" s="4"/>
      <c r="R643" s="4"/>
      <c r="S643" s="4"/>
      <c r="T643" s="4"/>
      <c r="U643" s="4"/>
      <c r="V643" s="4"/>
      <c r="W643" s="4">
        <v>0</v>
      </c>
      <c r="X643" s="4">
        <v>1</v>
      </c>
      <c r="Y643" s="4">
        <v>0</v>
      </c>
      <c r="Z643" s="4"/>
      <c r="AA643" s="4"/>
      <c r="AB643" s="4"/>
    </row>
    <row r="644" spans="1:206" x14ac:dyDescent="0.2">
      <c r="A644" s="4">
        <v>50</v>
      </c>
      <c r="B644" s="4">
        <v>0</v>
      </c>
      <c r="C644" s="4">
        <v>0</v>
      </c>
      <c r="D644" s="4">
        <v>1</v>
      </c>
      <c r="E644" s="4">
        <v>206</v>
      </c>
      <c r="F644" s="4">
        <f>ROUND(Source!T623,O644)</f>
        <v>0</v>
      </c>
      <c r="G644" s="4" t="s">
        <v>108</v>
      </c>
      <c r="H644" s="4" t="s">
        <v>109</v>
      </c>
      <c r="I644" s="4"/>
      <c r="J644" s="4"/>
      <c r="K644" s="4">
        <v>206</v>
      </c>
      <c r="L644" s="4">
        <v>20</v>
      </c>
      <c r="M644" s="4">
        <v>3</v>
      </c>
      <c r="N644" s="4" t="s">
        <v>3</v>
      </c>
      <c r="O644" s="4">
        <v>2</v>
      </c>
      <c r="P644" s="4"/>
      <c r="Q644" s="4"/>
      <c r="R644" s="4"/>
      <c r="S644" s="4"/>
      <c r="T644" s="4"/>
      <c r="U644" s="4"/>
      <c r="V644" s="4"/>
      <c r="W644" s="4">
        <v>0</v>
      </c>
      <c r="X644" s="4">
        <v>1</v>
      </c>
      <c r="Y644" s="4">
        <v>0</v>
      </c>
      <c r="Z644" s="4"/>
      <c r="AA644" s="4"/>
      <c r="AB644" s="4"/>
    </row>
    <row r="645" spans="1:206" x14ac:dyDescent="0.2">
      <c r="A645" s="4">
        <v>50</v>
      </c>
      <c r="B645" s="4">
        <v>0</v>
      </c>
      <c r="C645" s="4">
        <v>0</v>
      </c>
      <c r="D645" s="4">
        <v>1</v>
      </c>
      <c r="E645" s="4">
        <v>207</v>
      </c>
      <c r="F645" s="4">
        <f>Source!U623</f>
        <v>1566.585372</v>
      </c>
      <c r="G645" s="4" t="s">
        <v>110</v>
      </c>
      <c r="H645" s="4" t="s">
        <v>111</v>
      </c>
      <c r="I645" s="4"/>
      <c r="J645" s="4"/>
      <c r="K645" s="4">
        <v>207</v>
      </c>
      <c r="L645" s="4">
        <v>21</v>
      </c>
      <c r="M645" s="4">
        <v>3</v>
      </c>
      <c r="N645" s="4" t="s">
        <v>3</v>
      </c>
      <c r="O645" s="4">
        <v>-1</v>
      </c>
      <c r="P645" s="4"/>
      <c r="Q645" s="4"/>
      <c r="R645" s="4"/>
      <c r="S645" s="4"/>
      <c r="T645" s="4"/>
      <c r="U645" s="4"/>
      <c r="V645" s="4"/>
      <c r="W645" s="4">
        <v>1566.5853719999998</v>
      </c>
      <c r="X645" s="4">
        <v>1</v>
      </c>
      <c r="Y645" s="4">
        <v>1566.5853719999998</v>
      </c>
      <c r="Z645" s="4"/>
      <c r="AA645" s="4"/>
      <c r="AB645" s="4"/>
    </row>
    <row r="646" spans="1:206" x14ac:dyDescent="0.2">
      <c r="A646" s="4">
        <v>50</v>
      </c>
      <c r="B646" s="4">
        <v>0</v>
      </c>
      <c r="C646" s="4">
        <v>0</v>
      </c>
      <c r="D646" s="4">
        <v>1</v>
      </c>
      <c r="E646" s="4">
        <v>208</v>
      </c>
      <c r="F646" s="4">
        <f>Source!V623</f>
        <v>0</v>
      </c>
      <c r="G646" s="4" t="s">
        <v>112</v>
      </c>
      <c r="H646" s="4" t="s">
        <v>113</v>
      </c>
      <c r="I646" s="4"/>
      <c r="J646" s="4"/>
      <c r="K646" s="4">
        <v>208</v>
      </c>
      <c r="L646" s="4">
        <v>22</v>
      </c>
      <c r="M646" s="4">
        <v>3</v>
      </c>
      <c r="N646" s="4" t="s">
        <v>3</v>
      </c>
      <c r="O646" s="4">
        <v>-1</v>
      </c>
      <c r="P646" s="4"/>
      <c r="Q646" s="4"/>
      <c r="R646" s="4"/>
      <c r="S646" s="4"/>
      <c r="T646" s="4"/>
      <c r="U646" s="4"/>
      <c r="V646" s="4"/>
      <c r="W646" s="4">
        <v>0</v>
      </c>
      <c r="X646" s="4">
        <v>1</v>
      </c>
      <c r="Y646" s="4">
        <v>0</v>
      </c>
      <c r="Z646" s="4"/>
      <c r="AA646" s="4"/>
      <c r="AB646" s="4"/>
    </row>
    <row r="647" spans="1:206" x14ac:dyDescent="0.2">
      <c r="A647" s="4">
        <v>50</v>
      </c>
      <c r="B647" s="4">
        <v>0</v>
      </c>
      <c r="C647" s="4">
        <v>0</v>
      </c>
      <c r="D647" s="4">
        <v>1</v>
      </c>
      <c r="E647" s="4">
        <v>209</v>
      </c>
      <c r="F647" s="4">
        <f>ROUND(Source!W623,O647)</f>
        <v>0</v>
      </c>
      <c r="G647" s="4" t="s">
        <v>114</v>
      </c>
      <c r="H647" s="4" t="s">
        <v>115</v>
      </c>
      <c r="I647" s="4"/>
      <c r="J647" s="4"/>
      <c r="K647" s="4">
        <v>209</v>
      </c>
      <c r="L647" s="4">
        <v>23</v>
      </c>
      <c r="M647" s="4">
        <v>3</v>
      </c>
      <c r="N647" s="4" t="s">
        <v>3</v>
      </c>
      <c r="O647" s="4">
        <v>2</v>
      </c>
      <c r="P647" s="4"/>
      <c r="Q647" s="4"/>
      <c r="R647" s="4"/>
      <c r="S647" s="4"/>
      <c r="T647" s="4"/>
      <c r="U647" s="4"/>
      <c r="V647" s="4"/>
      <c r="W647" s="4">
        <v>0</v>
      </c>
      <c r="X647" s="4">
        <v>1</v>
      </c>
      <c r="Y647" s="4">
        <v>0</v>
      </c>
      <c r="Z647" s="4"/>
      <c r="AA647" s="4"/>
      <c r="AB647" s="4"/>
    </row>
    <row r="648" spans="1:206" x14ac:dyDescent="0.2">
      <c r="A648" s="4">
        <v>50</v>
      </c>
      <c r="B648" s="4">
        <v>0</v>
      </c>
      <c r="C648" s="4">
        <v>0</v>
      </c>
      <c r="D648" s="4">
        <v>1</v>
      </c>
      <c r="E648" s="4">
        <v>233</v>
      </c>
      <c r="F648" s="4">
        <f>ROUND(Source!BD623,O648)</f>
        <v>0</v>
      </c>
      <c r="G648" s="4" t="s">
        <v>116</v>
      </c>
      <c r="H648" s="4" t="s">
        <v>117</v>
      </c>
      <c r="I648" s="4"/>
      <c r="J648" s="4"/>
      <c r="K648" s="4">
        <v>233</v>
      </c>
      <c r="L648" s="4">
        <v>24</v>
      </c>
      <c r="M648" s="4">
        <v>3</v>
      </c>
      <c r="N648" s="4" t="s">
        <v>3</v>
      </c>
      <c r="O648" s="4">
        <v>2</v>
      </c>
      <c r="P648" s="4"/>
      <c r="Q648" s="4"/>
      <c r="R648" s="4"/>
      <c r="S648" s="4"/>
      <c r="T648" s="4"/>
      <c r="U648" s="4"/>
      <c r="V648" s="4"/>
      <c r="W648" s="4">
        <v>0</v>
      </c>
      <c r="X648" s="4">
        <v>1</v>
      </c>
      <c r="Y648" s="4">
        <v>0</v>
      </c>
      <c r="Z648" s="4"/>
      <c r="AA648" s="4"/>
      <c r="AB648" s="4"/>
    </row>
    <row r="649" spans="1:206" x14ac:dyDescent="0.2">
      <c r="A649" s="4">
        <v>50</v>
      </c>
      <c r="B649" s="4">
        <v>0</v>
      </c>
      <c r="C649" s="4">
        <v>0</v>
      </c>
      <c r="D649" s="4">
        <v>1</v>
      </c>
      <c r="E649" s="4">
        <v>210</v>
      </c>
      <c r="F649" s="4">
        <f>ROUND(Source!X623,O649)</f>
        <v>672861.23</v>
      </c>
      <c r="G649" s="4" t="s">
        <v>118</v>
      </c>
      <c r="H649" s="4" t="s">
        <v>119</v>
      </c>
      <c r="I649" s="4"/>
      <c r="J649" s="4"/>
      <c r="K649" s="4">
        <v>210</v>
      </c>
      <c r="L649" s="4">
        <v>25</v>
      </c>
      <c r="M649" s="4">
        <v>3</v>
      </c>
      <c r="N649" s="4" t="s">
        <v>3</v>
      </c>
      <c r="O649" s="4">
        <v>2</v>
      </c>
      <c r="P649" s="4"/>
      <c r="Q649" s="4"/>
      <c r="R649" s="4"/>
      <c r="S649" s="4"/>
      <c r="T649" s="4"/>
      <c r="U649" s="4"/>
      <c r="V649" s="4"/>
      <c r="W649" s="4">
        <v>672861.23</v>
      </c>
      <c r="X649" s="4">
        <v>1</v>
      </c>
      <c r="Y649" s="4">
        <v>672861.23</v>
      </c>
      <c r="Z649" s="4"/>
      <c r="AA649" s="4"/>
      <c r="AB649" s="4"/>
    </row>
    <row r="650" spans="1:206" x14ac:dyDescent="0.2">
      <c r="A650" s="4">
        <v>50</v>
      </c>
      <c r="B650" s="4">
        <v>0</v>
      </c>
      <c r="C650" s="4">
        <v>0</v>
      </c>
      <c r="D650" s="4">
        <v>1</v>
      </c>
      <c r="E650" s="4">
        <v>211</v>
      </c>
      <c r="F650" s="4">
        <f>ROUND(Source!Y623,O650)</f>
        <v>96123.09</v>
      </c>
      <c r="G650" s="4" t="s">
        <v>120</v>
      </c>
      <c r="H650" s="4" t="s">
        <v>121</v>
      </c>
      <c r="I650" s="4"/>
      <c r="J650" s="4"/>
      <c r="K650" s="4">
        <v>211</v>
      </c>
      <c r="L650" s="4">
        <v>26</v>
      </c>
      <c r="M650" s="4">
        <v>3</v>
      </c>
      <c r="N650" s="4" t="s">
        <v>3</v>
      </c>
      <c r="O650" s="4">
        <v>2</v>
      </c>
      <c r="P650" s="4"/>
      <c r="Q650" s="4"/>
      <c r="R650" s="4"/>
      <c r="S650" s="4"/>
      <c r="T650" s="4"/>
      <c r="U650" s="4"/>
      <c r="V650" s="4"/>
      <c r="W650" s="4">
        <v>96123.09</v>
      </c>
      <c r="X650" s="4">
        <v>1</v>
      </c>
      <c r="Y650" s="4">
        <v>96123.09</v>
      </c>
      <c r="Z650" s="4"/>
      <c r="AA650" s="4"/>
      <c r="AB650" s="4"/>
    </row>
    <row r="651" spans="1:206" x14ac:dyDescent="0.2">
      <c r="A651" s="4">
        <v>50</v>
      </c>
      <c r="B651" s="4">
        <v>0</v>
      </c>
      <c r="C651" s="4">
        <v>0</v>
      </c>
      <c r="D651" s="4">
        <v>1</v>
      </c>
      <c r="E651" s="4">
        <v>224</v>
      </c>
      <c r="F651" s="4">
        <f>ROUND(Source!AR623,O651)</f>
        <v>1766127.93</v>
      </c>
      <c r="G651" s="4" t="s">
        <v>122</v>
      </c>
      <c r="H651" s="4" t="s">
        <v>123</v>
      </c>
      <c r="I651" s="4"/>
      <c r="J651" s="4"/>
      <c r="K651" s="4">
        <v>224</v>
      </c>
      <c r="L651" s="4">
        <v>27</v>
      </c>
      <c r="M651" s="4">
        <v>3</v>
      </c>
      <c r="N651" s="4" t="s">
        <v>3</v>
      </c>
      <c r="O651" s="4">
        <v>2</v>
      </c>
      <c r="P651" s="4"/>
      <c r="Q651" s="4"/>
      <c r="R651" s="4"/>
      <c r="S651" s="4"/>
      <c r="T651" s="4"/>
      <c r="U651" s="4"/>
      <c r="V651" s="4"/>
      <c r="W651" s="4">
        <v>1766127.93</v>
      </c>
      <c r="X651" s="4">
        <v>1</v>
      </c>
      <c r="Y651" s="4">
        <v>1766127.93</v>
      </c>
      <c r="Z651" s="4"/>
      <c r="AA651" s="4"/>
      <c r="AB651" s="4"/>
    </row>
    <row r="653" spans="1:206" x14ac:dyDescent="0.2">
      <c r="A653" s="2">
        <v>51</v>
      </c>
      <c r="B653" s="2">
        <f>B12</f>
        <v>692</v>
      </c>
      <c r="C653" s="2">
        <f>A12</f>
        <v>1</v>
      </c>
      <c r="D653" s="2">
        <f>ROW(A12)</f>
        <v>12</v>
      </c>
      <c r="E653" s="2"/>
      <c r="F653" s="2" t="str">
        <f>IF(F12&lt;&gt;"",F12,"")</f>
        <v>Новый объект_(Копия)_(Копия)</v>
      </c>
      <c r="G653" s="2" t="str">
        <f>IF(G12&lt;&gt;"",G12,"")</f>
        <v>Конный комплекс_на 4 мес. (10%) испр.</v>
      </c>
      <c r="H653" s="2">
        <v>0</v>
      </c>
      <c r="I653" s="2"/>
      <c r="J653" s="2"/>
      <c r="K653" s="2"/>
      <c r="L653" s="2"/>
      <c r="M653" s="2"/>
      <c r="N653" s="2"/>
      <c r="O653" s="2">
        <f t="shared" ref="O653:T653" si="589">ROUND(O623,2)</f>
        <v>987817.99</v>
      </c>
      <c r="P653" s="2">
        <f t="shared" si="589"/>
        <v>12539.77</v>
      </c>
      <c r="Q653" s="2">
        <f t="shared" si="589"/>
        <v>14048.01</v>
      </c>
      <c r="R653" s="2">
        <f t="shared" si="589"/>
        <v>8634.86</v>
      </c>
      <c r="S653" s="2">
        <f t="shared" si="589"/>
        <v>961230.21</v>
      </c>
      <c r="T653" s="2">
        <f t="shared" si="589"/>
        <v>0</v>
      </c>
      <c r="U653" s="2">
        <f>U623</f>
        <v>1566.585372</v>
      </c>
      <c r="V653" s="2">
        <f>V623</f>
        <v>0</v>
      </c>
      <c r="W653" s="2">
        <f>ROUND(W623,2)</f>
        <v>0</v>
      </c>
      <c r="X653" s="2">
        <f>ROUND(X623,2)</f>
        <v>672861.23</v>
      </c>
      <c r="Y653" s="2">
        <f>ROUND(Y623,2)</f>
        <v>96123.09</v>
      </c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>
        <f t="shared" ref="AO653:BD653" si="590">ROUND(AO623,2)</f>
        <v>0</v>
      </c>
      <c r="AP653" s="2">
        <f t="shared" si="590"/>
        <v>0</v>
      </c>
      <c r="AQ653" s="2">
        <f t="shared" si="590"/>
        <v>0</v>
      </c>
      <c r="AR653" s="2">
        <f t="shared" si="590"/>
        <v>1766127.93</v>
      </c>
      <c r="AS653" s="2">
        <f t="shared" si="590"/>
        <v>0</v>
      </c>
      <c r="AT653" s="2">
        <f t="shared" si="590"/>
        <v>0</v>
      </c>
      <c r="AU653" s="2">
        <f t="shared" si="590"/>
        <v>1766127.93</v>
      </c>
      <c r="AV653" s="2">
        <f t="shared" si="590"/>
        <v>12539.77</v>
      </c>
      <c r="AW653" s="2">
        <f t="shared" si="590"/>
        <v>12539.77</v>
      </c>
      <c r="AX653" s="2">
        <f t="shared" si="590"/>
        <v>0</v>
      </c>
      <c r="AY653" s="2">
        <f t="shared" si="590"/>
        <v>12539.77</v>
      </c>
      <c r="AZ653" s="2">
        <f t="shared" si="590"/>
        <v>0</v>
      </c>
      <c r="BA653" s="2">
        <f t="shared" si="590"/>
        <v>0</v>
      </c>
      <c r="BB653" s="2">
        <f t="shared" si="590"/>
        <v>0</v>
      </c>
      <c r="BC653" s="2">
        <f t="shared" si="590"/>
        <v>0</v>
      </c>
      <c r="BD653" s="2">
        <f t="shared" si="590"/>
        <v>0</v>
      </c>
      <c r="BE653" s="2"/>
      <c r="BF653" s="2"/>
      <c r="BG653" s="2"/>
      <c r="BH653" s="2"/>
      <c r="BI653" s="2"/>
      <c r="BJ653" s="2"/>
      <c r="BK653" s="2"/>
      <c r="BL653" s="2"/>
      <c r="BM653" s="2"/>
      <c r="BN653" s="2"/>
      <c r="BO653" s="2"/>
      <c r="BP653" s="2"/>
      <c r="BQ653" s="2"/>
      <c r="BR653" s="2"/>
      <c r="BS653" s="2"/>
      <c r="BT653" s="2"/>
      <c r="BU653" s="2"/>
      <c r="BV653" s="2"/>
      <c r="BW653" s="2"/>
      <c r="BX653" s="2"/>
      <c r="BY653" s="2"/>
      <c r="BZ653" s="2"/>
      <c r="CA653" s="2"/>
      <c r="CB653" s="2"/>
      <c r="CC653" s="2"/>
      <c r="CD653" s="2"/>
      <c r="CE653" s="2"/>
      <c r="CF653" s="2"/>
      <c r="CG653" s="2"/>
      <c r="CH653" s="2"/>
      <c r="CI653" s="2"/>
      <c r="CJ653" s="2"/>
      <c r="CK653" s="2"/>
      <c r="CL653" s="2"/>
      <c r="CM653" s="2"/>
      <c r="CN653" s="2"/>
      <c r="CO653" s="2"/>
      <c r="CP653" s="2"/>
      <c r="CQ653" s="2"/>
      <c r="CR653" s="2"/>
      <c r="CS653" s="2"/>
      <c r="CT653" s="2"/>
      <c r="CU653" s="2"/>
      <c r="CV653" s="2"/>
      <c r="CW653" s="2"/>
      <c r="CX653" s="2"/>
      <c r="CY653" s="2"/>
      <c r="CZ653" s="2"/>
      <c r="DA653" s="2"/>
      <c r="DB653" s="2"/>
      <c r="DC653" s="2"/>
      <c r="DD653" s="2"/>
      <c r="DE653" s="2"/>
      <c r="DF653" s="2"/>
      <c r="DG653" s="3"/>
      <c r="DH653" s="3"/>
      <c r="DI653" s="3"/>
      <c r="DJ653" s="3"/>
      <c r="DK653" s="3"/>
      <c r="DL653" s="3"/>
      <c r="DM653" s="3"/>
      <c r="DN653" s="3"/>
      <c r="DO653" s="3"/>
      <c r="DP653" s="3"/>
      <c r="DQ653" s="3"/>
      <c r="DR653" s="3"/>
      <c r="DS653" s="3"/>
      <c r="DT653" s="3"/>
      <c r="DU653" s="3"/>
      <c r="DV653" s="3"/>
      <c r="DW653" s="3"/>
      <c r="DX653" s="3"/>
      <c r="DY653" s="3"/>
      <c r="DZ653" s="3"/>
      <c r="EA653" s="3"/>
      <c r="EB653" s="3"/>
      <c r="EC653" s="3"/>
      <c r="ED653" s="3"/>
      <c r="EE653" s="3"/>
      <c r="EF653" s="3"/>
      <c r="EG653" s="3"/>
      <c r="EH653" s="3"/>
      <c r="EI653" s="3"/>
      <c r="EJ653" s="3"/>
      <c r="EK653" s="3"/>
      <c r="EL653" s="3"/>
      <c r="EM653" s="3"/>
      <c r="EN653" s="3"/>
      <c r="EO653" s="3"/>
      <c r="EP653" s="3"/>
      <c r="EQ653" s="3"/>
      <c r="ER653" s="3"/>
      <c r="ES653" s="3"/>
      <c r="ET653" s="3"/>
      <c r="EU653" s="3"/>
      <c r="EV653" s="3"/>
      <c r="EW653" s="3"/>
      <c r="EX653" s="3"/>
      <c r="EY653" s="3"/>
      <c r="EZ653" s="3"/>
      <c r="FA653" s="3"/>
      <c r="FB653" s="3"/>
      <c r="FC653" s="3"/>
      <c r="FD653" s="3"/>
      <c r="FE653" s="3"/>
      <c r="FF653" s="3"/>
      <c r="FG653" s="3"/>
      <c r="FH653" s="3"/>
      <c r="FI653" s="3"/>
      <c r="FJ653" s="3"/>
      <c r="FK653" s="3"/>
      <c r="FL653" s="3"/>
      <c r="FM653" s="3"/>
      <c r="FN653" s="3"/>
      <c r="FO653" s="3"/>
      <c r="FP653" s="3"/>
      <c r="FQ653" s="3"/>
      <c r="FR653" s="3"/>
      <c r="FS653" s="3"/>
      <c r="FT653" s="3"/>
      <c r="FU653" s="3"/>
      <c r="FV653" s="3"/>
      <c r="FW653" s="3"/>
      <c r="FX653" s="3"/>
      <c r="FY653" s="3"/>
      <c r="FZ653" s="3"/>
      <c r="GA653" s="3"/>
      <c r="GB653" s="3"/>
      <c r="GC653" s="3"/>
      <c r="GD653" s="3"/>
      <c r="GE653" s="3"/>
      <c r="GF653" s="3"/>
      <c r="GG653" s="3"/>
      <c r="GH653" s="3"/>
      <c r="GI653" s="3"/>
      <c r="GJ653" s="3"/>
      <c r="GK653" s="3"/>
      <c r="GL653" s="3"/>
      <c r="GM653" s="3"/>
      <c r="GN653" s="3"/>
      <c r="GO653" s="3"/>
      <c r="GP653" s="3"/>
      <c r="GQ653" s="3"/>
      <c r="GR653" s="3"/>
      <c r="GS653" s="3"/>
      <c r="GT653" s="3"/>
      <c r="GU653" s="3"/>
      <c r="GV653" s="3"/>
      <c r="GW653" s="3"/>
      <c r="GX653" s="3">
        <v>0</v>
      </c>
    </row>
    <row r="655" spans="1:206" x14ac:dyDescent="0.2">
      <c r="A655" s="4">
        <v>50</v>
      </c>
      <c r="B655" s="4">
        <v>0</v>
      </c>
      <c r="C655" s="4">
        <v>0</v>
      </c>
      <c r="D655" s="4">
        <v>1</v>
      </c>
      <c r="E655" s="4">
        <v>201</v>
      </c>
      <c r="F655" s="4">
        <f>ROUND(Source!O653,O655)</f>
        <v>987817.99</v>
      </c>
      <c r="G655" s="4" t="s">
        <v>70</v>
      </c>
      <c r="H655" s="4" t="s">
        <v>71</v>
      </c>
      <c r="I655" s="4"/>
      <c r="J655" s="4"/>
      <c r="K655" s="4">
        <v>201</v>
      </c>
      <c r="L655" s="4">
        <v>1</v>
      </c>
      <c r="M655" s="4">
        <v>3</v>
      </c>
      <c r="N655" s="4" t="s">
        <v>3</v>
      </c>
      <c r="O655" s="4">
        <v>2</v>
      </c>
      <c r="P655" s="4"/>
      <c r="Q655" s="4"/>
      <c r="R655" s="4"/>
      <c r="S655" s="4"/>
      <c r="T655" s="4"/>
      <c r="U655" s="4"/>
      <c r="V655" s="4"/>
      <c r="W655" s="4">
        <v>29738.55</v>
      </c>
      <c r="X655" s="4">
        <v>1</v>
      </c>
      <c r="Y655" s="4">
        <v>29738.55</v>
      </c>
      <c r="Z655" s="4"/>
      <c r="AA655" s="4"/>
      <c r="AB655" s="4"/>
    </row>
    <row r="656" spans="1:206" x14ac:dyDescent="0.2">
      <c r="A656" s="4">
        <v>50</v>
      </c>
      <c r="B656" s="4">
        <v>0</v>
      </c>
      <c r="C656" s="4">
        <v>0</v>
      </c>
      <c r="D656" s="4">
        <v>1</v>
      </c>
      <c r="E656" s="4">
        <v>202</v>
      </c>
      <c r="F656" s="4">
        <f>ROUND(Source!P653,O656)</f>
        <v>12539.77</v>
      </c>
      <c r="G656" s="4" t="s">
        <v>72</v>
      </c>
      <c r="H656" s="4" t="s">
        <v>73</v>
      </c>
      <c r="I656" s="4"/>
      <c r="J656" s="4"/>
      <c r="K656" s="4">
        <v>202</v>
      </c>
      <c r="L656" s="4">
        <v>2</v>
      </c>
      <c r="M656" s="4">
        <v>3</v>
      </c>
      <c r="N656" s="4" t="s">
        <v>3</v>
      </c>
      <c r="O656" s="4">
        <v>2</v>
      </c>
      <c r="P656" s="4"/>
      <c r="Q656" s="4"/>
      <c r="R656" s="4"/>
      <c r="S656" s="4"/>
      <c r="T656" s="4"/>
      <c r="U656" s="4"/>
      <c r="V656" s="4"/>
      <c r="W656" s="4">
        <v>609.33000000000004</v>
      </c>
      <c r="X656" s="4">
        <v>1</v>
      </c>
      <c r="Y656" s="4">
        <v>609.33000000000004</v>
      </c>
      <c r="Z656" s="4"/>
      <c r="AA656" s="4"/>
      <c r="AB656" s="4"/>
    </row>
    <row r="657" spans="1:28" x14ac:dyDescent="0.2">
      <c r="A657" s="4">
        <v>50</v>
      </c>
      <c r="B657" s="4">
        <v>0</v>
      </c>
      <c r="C657" s="4">
        <v>0</v>
      </c>
      <c r="D657" s="4">
        <v>1</v>
      </c>
      <c r="E657" s="4">
        <v>222</v>
      </c>
      <c r="F657" s="4">
        <f>ROUND(Source!AO653,O657)</f>
        <v>0</v>
      </c>
      <c r="G657" s="4" t="s">
        <v>74</v>
      </c>
      <c r="H657" s="4" t="s">
        <v>75</v>
      </c>
      <c r="I657" s="4"/>
      <c r="J657" s="4"/>
      <c r="K657" s="4">
        <v>222</v>
      </c>
      <c r="L657" s="4">
        <v>3</v>
      </c>
      <c r="M657" s="4">
        <v>3</v>
      </c>
      <c r="N657" s="4" t="s">
        <v>3</v>
      </c>
      <c r="O657" s="4">
        <v>2</v>
      </c>
      <c r="P657" s="4"/>
      <c r="Q657" s="4"/>
      <c r="R657" s="4"/>
      <c r="S657" s="4"/>
      <c r="T657" s="4"/>
      <c r="U657" s="4"/>
      <c r="V657" s="4"/>
      <c r="W657" s="4">
        <v>0</v>
      </c>
      <c r="X657" s="4">
        <v>1</v>
      </c>
      <c r="Y657" s="4">
        <v>0</v>
      </c>
      <c r="Z657" s="4"/>
      <c r="AA657" s="4"/>
      <c r="AB657" s="4"/>
    </row>
    <row r="658" spans="1:28" x14ac:dyDescent="0.2">
      <c r="A658" s="4">
        <v>50</v>
      </c>
      <c r="B658" s="4">
        <v>0</v>
      </c>
      <c r="C658" s="4">
        <v>0</v>
      </c>
      <c r="D658" s="4">
        <v>1</v>
      </c>
      <c r="E658" s="4">
        <v>225</v>
      </c>
      <c r="F658" s="4">
        <f>ROUND(Source!AV653,O658)</f>
        <v>12539.77</v>
      </c>
      <c r="G658" s="4" t="s">
        <v>76</v>
      </c>
      <c r="H658" s="4" t="s">
        <v>77</v>
      </c>
      <c r="I658" s="4"/>
      <c r="J658" s="4"/>
      <c r="K658" s="4">
        <v>225</v>
      </c>
      <c r="L658" s="4">
        <v>4</v>
      </c>
      <c r="M658" s="4">
        <v>3</v>
      </c>
      <c r="N658" s="4" t="s">
        <v>3</v>
      </c>
      <c r="O658" s="4">
        <v>2</v>
      </c>
      <c r="P658" s="4"/>
      <c r="Q658" s="4"/>
      <c r="R658" s="4"/>
      <c r="S658" s="4"/>
      <c r="T658" s="4"/>
      <c r="U658" s="4"/>
      <c r="V658" s="4"/>
      <c r="W658" s="4">
        <v>609.33000000000004</v>
      </c>
      <c r="X658" s="4">
        <v>1</v>
      </c>
      <c r="Y658" s="4">
        <v>609.33000000000004</v>
      </c>
      <c r="Z658" s="4"/>
      <c r="AA658" s="4"/>
      <c r="AB658" s="4"/>
    </row>
    <row r="659" spans="1:28" x14ac:dyDescent="0.2">
      <c r="A659" s="4">
        <v>50</v>
      </c>
      <c r="B659" s="4">
        <v>0</v>
      </c>
      <c r="C659" s="4">
        <v>0</v>
      </c>
      <c r="D659" s="4">
        <v>1</v>
      </c>
      <c r="E659" s="4">
        <v>226</v>
      </c>
      <c r="F659" s="4">
        <f>ROUND(Source!AW653,O659)</f>
        <v>12539.77</v>
      </c>
      <c r="G659" s="4" t="s">
        <v>78</v>
      </c>
      <c r="H659" s="4" t="s">
        <v>79</v>
      </c>
      <c r="I659" s="4"/>
      <c r="J659" s="4"/>
      <c r="K659" s="4">
        <v>226</v>
      </c>
      <c r="L659" s="4">
        <v>5</v>
      </c>
      <c r="M659" s="4">
        <v>3</v>
      </c>
      <c r="N659" s="4" t="s">
        <v>3</v>
      </c>
      <c r="O659" s="4">
        <v>2</v>
      </c>
      <c r="P659" s="4"/>
      <c r="Q659" s="4"/>
      <c r="R659" s="4"/>
      <c r="S659" s="4"/>
      <c r="T659" s="4"/>
      <c r="U659" s="4"/>
      <c r="V659" s="4"/>
      <c r="W659" s="4">
        <v>609.33000000000004</v>
      </c>
      <c r="X659" s="4">
        <v>1</v>
      </c>
      <c r="Y659" s="4">
        <v>609.33000000000004</v>
      </c>
      <c r="Z659" s="4"/>
      <c r="AA659" s="4"/>
      <c r="AB659" s="4"/>
    </row>
    <row r="660" spans="1:28" x14ac:dyDescent="0.2">
      <c r="A660" s="4">
        <v>50</v>
      </c>
      <c r="B660" s="4">
        <v>0</v>
      </c>
      <c r="C660" s="4">
        <v>0</v>
      </c>
      <c r="D660" s="4">
        <v>1</v>
      </c>
      <c r="E660" s="4">
        <v>227</v>
      </c>
      <c r="F660" s="4">
        <f>ROUND(Source!AX653,O660)</f>
        <v>0</v>
      </c>
      <c r="G660" s="4" t="s">
        <v>80</v>
      </c>
      <c r="H660" s="4" t="s">
        <v>81</v>
      </c>
      <c r="I660" s="4"/>
      <c r="J660" s="4"/>
      <c r="K660" s="4">
        <v>227</v>
      </c>
      <c r="L660" s="4">
        <v>6</v>
      </c>
      <c r="M660" s="4">
        <v>3</v>
      </c>
      <c r="N660" s="4" t="s">
        <v>3</v>
      </c>
      <c r="O660" s="4">
        <v>2</v>
      </c>
      <c r="P660" s="4"/>
      <c r="Q660" s="4"/>
      <c r="R660" s="4"/>
      <c r="S660" s="4"/>
      <c r="T660" s="4"/>
      <c r="U660" s="4"/>
      <c r="V660" s="4"/>
      <c r="W660" s="4">
        <v>0</v>
      </c>
      <c r="X660" s="4">
        <v>1</v>
      </c>
      <c r="Y660" s="4">
        <v>0</v>
      </c>
      <c r="Z660" s="4"/>
      <c r="AA660" s="4"/>
      <c r="AB660" s="4"/>
    </row>
    <row r="661" spans="1:28" x14ac:dyDescent="0.2">
      <c r="A661" s="4">
        <v>50</v>
      </c>
      <c r="B661" s="4">
        <v>0</v>
      </c>
      <c r="C661" s="4">
        <v>0</v>
      </c>
      <c r="D661" s="4">
        <v>1</v>
      </c>
      <c r="E661" s="4">
        <v>228</v>
      </c>
      <c r="F661" s="4">
        <f>ROUND(Source!AY653,O661)</f>
        <v>12539.77</v>
      </c>
      <c r="G661" s="4" t="s">
        <v>82</v>
      </c>
      <c r="H661" s="4" t="s">
        <v>83</v>
      </c>
      <c r="I661" s="4"/>
      <c r="J661" s="4"/>
      <c r="K661" s="4">
        <v>228</v>
      </c>
      <c r="L661" s="4">
        <v>7</v>
      </c>
      <c r="M661" s="4">
        <v>3</v>
      </c>
      <c r="N661" s="4" t="s">
        <v>3</v>
      </c>
      <c r="O661" s="4">
        <v>2</v>
      </c>
      <c r="P661" s="4"/>
      <c r="Q661" s="4"/>
      <c r="R661" s="4"/>
      <c r="S661" s="4"/>
      <c r="T661" s="4"/>
      <c r="U661" s="4"/>
      <c r="V661" s="4"/>
      <c r="W661" s="4">
        <v>609.33000000000004</v>
      </c>
      <c r="X661" s="4">
        <v>1</v>
      </c>
      <c r="Y661" s="4">
        <v>609.33000000000004</v>
      </c>
      <c r="Z661" s="4"/>
      <c r="AA661" s="4"/>
      <c r="AB661" s="4"/>
    </row>
    <row r="662" spans="1:28" x14ac:dyDescent="0.2">
      <c r="A662" s="4">
        <v>50</v>
      </c>
      <c r="B662" s="4">
        <v>0</v>
      </c>
      <c r="C662" s="4">
        <v>0</v>
      </c>
      <c r="D662" s="4">
        <v>1</v>
      </c>
      <c r="E662" s="4">
        <v>216</v>
      </c>
      <c r="F662" s="4">
        <f>ROUND(Source!AP653,O662)</f>
        <v>0</v>
      </c>
      <c r="G662" s="4" t="s">
        <v>84</v>
      </c>
      <c r="H662" s="4" t="s">
        <v>85</v>
      </c>
      <c r="I662" s="4"/>
      <c r="J662" s="4"/>
      <c r="K662" s="4">
        <v>216</v>
      </c>
      <c r="L662" s="4">
        <v>8</v>
      </c>
      <c r="M662" s="4">
        <v>3</v>
      </c>
      <c r="N662" s="4" t="s">
        <v>3</v>
      </c>
      <c r="O662" s="4">
        <v>2</v>
      </c>
      <c r="P662" s="4"/>
      <c r="Q662" s="4"/>
      <c r="R662" s="4"/>
      <c r="S662" s="4"/>
      <c r="T662" s="4"/>
      <c r="U662" s="4"/>
      <c r="V662" s="4"/>
      <c r="W662" s="4">
        <v>0</v>
      </c>
      <c r="X662" s="4">
        <v>1</v>
      </c>
      <c r="Y662" s="4">
        <v>0</v>
      </c>
      <c r="Z662" s="4"/>
      <c r="AA662" s="4"/>
      <c r="AB662" s="4"/>
    </row>
    <row r="663" spans="1:28" x14ac:dyDescent="0.2">
      <c r="A663" s="4">
        <v>50</v>
      </c>
      <c r="B663" s="4">
        <v>0</v>
      </c>
      <c r="C663" s="4">
        <v>0</v>
      </c>
      <c r="D663" s="4">
        <v>1</v>
      </c>
      <c r="E663" s="4">
        <v>223</v>
      </c>
      <c r="F663" s="4">
        <f>ROUND(Source!AQ653,O663)</f>
        <v>0</v>
      </c>
      <c r="G663" s="4" t="s">
        <v>86</v>
      </c>
      <c r="H663" s="4" t="s">
        <v>87</v>
      </c>
      <c r="I663" s="4"/>
      <c r="J663" s="4"/>
      <c r="K663" s="4">
        <v>223</v>
      </c>
      <c r="L663" s="4">
        <v>9</v>
      </c>
      <c r="M663" s="4">
        <v>3</v>
      </c>
      <c r="N663" s="4" t="s">
        <v>3</v>
      </c>
      <c r="O663" s="4">
        <v>2</v>
      </c>
      <c r="P663" s="4"/>
      <c r="Q663" s="4"/>
      <c r="R663" s="4"/>
      <c r="S663" s="4"/>
      <c r="T663" s="4"/>
      <c r="U663" s="4"/>
      <c r="V663" s="4"/>
      <c r="W663" s="4">
        <v>0</v>
      </c>
      <c r="X663" s="4">
        <v>1</v>
      </c>
      <c r="Y663" s="4">
        <v>0</v>
      </c>
      <c r="Z663" s="4"/>
      <c r="AA663" s="4"/>
      <c r="AB663" s="4"/>
    </row>
    <row r="664" spans="1:28" x14ac:dyDescent="0.2">
      <c r="A664" s="4">
        <v>50</v>
      </c>
      <c r="B664" s="4">
        <v>0</v>
      </c>
      <c r="C664" s="4">
        <v>0</v>
      </c>
      <c r="D664" s="4">
        <v>1</v>
      </c>
      <c r="E664" s="4">
        <v>229</v>
      </c>
      <c r="F664" s="4">
        <f>ROUND(Source!AZ653,O664)</f>
        <v>0</v>
      </c>
      <c r="G664" s="4" t="s">
        <v>88</v>
      </c>
      <c r="H664" s="4" t="s">
        <v>89</v>
      </c>
      <c r="I664" s="4"/>
      <c r="J664" s="4"/>
      <c r="K664" s="4">
        <v>229</v>
      </c>
      <c r="L664" s="4">
        <v>10</v>
      </c>
      <c r="M664" s="4">
        <v>3</v>
      </c>
      <c r="N664" s="4" t="s">
        <v>3</v>
      </c>
      <c r="O664" s="4">
        <v>2</v>
      </c>
      <c r="P664" s="4"/>
      <c r="Q664" s="4"/>
      <c r="R664" s="4"/>
      <c r="S664" s="4"/>
      <c r="T664" s="4"/>
      <c r="U664" s="4"/>
      <c r="V664" s="4"/>
      <c r="W664" s="4">
        <v>0</v>
      </c>
      <c r="X664" s="4">
        <v>1</v>
      </c>
      <c r="Y664" s="4">
        <v>0</v>
      </c>
      <c r="Z664" s="4"/>
      <c r="AA664" s="4"/>
      <c r="AB664" s="4"/>
    </row>
    <row r="665" spans="1:28" x14ac:dyDescent="0.2">
      <c r="A665" s="4">
        <v>50</v>
      </c>
      <c r="B665" s="4">
        <v>0</v>
      </c>
      <c r="C665" s="4">
        <v>0</v>
      </c>
      <c r="D665" s="4">
        <v>1</v>
      </c>
      <c r="E665" s="4">
        <v>203</v>
      </c>
      <c r="F665" s="4">
        <f>ROUND(Source!Q653,O665)</f>
        <v>14048.01</v>
      </c>
      <c r="G665" s="4" t="s">
        <v>90</v>
      </c>
      <c r="H665" s="4" t="s">
        <v>91</v>
      </c>
      <c r="I665" s="4"/>
      <c r="J665" s="4"/>
      <c r="K665" s="4">
        <v>203</v>
      </c>
      <c r="L665" s="4">
        <v>11</v>
      </c>
      <c r="M665" s="4">
        <v>3</v>
      </c>
      <c r="N665" s="4" t="s">
        <v>3</v>
      </c>
      <c r="O665" s="4">
        <v>2</v>
      </c>
      <c r="P665" s="4"/>
      <c r="Q665" s="4"/>
      <c r="R665" s="4"/>
      <c r="S665" s="4"/>
      <c r="T665" s="4"/>
      <c r="U665" s="4"/>
      <c r="V665" s="4"/>
      <c r="W665" s="4">
        <v>0</v>
      </c>
      <c r="X665" s="4">
        <v>1</v>
      </c>
      <c r="Y665" s="4">
        <v>0</v>
      </c>
      <c r="Z665" s="4"/>
      <c r="AA665" s="4"/>
      <c r="AB665" s="4"/>
    </row>
    <row r="666" spans="1:28" x14ac:dyDescent="0.2">
      <c r="A666" s="4">
        <v>50</v>
      </c>
      <c r="B666" s="4">
        <v>0</v>
      </c>
      <c r="C666" s="4">
        <v>0</v>
      </c>
      <c r="D666" s="4">
        <v>1</v>
      </c>
      <c r="E666" s="4">
        <v>231</v>
      </c>
      <c r="F666" s="4">
        <f>ROUND(Source!BB653,O666)</f>
        <v>0</v>
      </c>
      <c r="G666" s="4" t="s">
        <v>92</v>
      </c>
      <c r="H666" s="4" t="s">
        <v>93</v>
      </c>
      <c r="I666" s="4"/>
      <c r="J666" s="4"/>
      <c r="K666" s="4">
        <v>231</v>
      </c>
      <c r="L666" s="4">
        <v>12</v>
      </c>
      <c r="M666" s="4">
        <v>3</v>
      </c>
      <c r="N666" s="4" t="s">
        <v>3</v>
      </c>
      <c r="O666" s="4">
        <v>2</v>
      </c>
      <c r="P666" s="4"/>
      <c r="Q666" s="4"/>
      <c r="R666" s="4"/>
      <c r="S666" s="4"/>
      <c r="T666" s="4"/>
      <c r="U666" s="4"/>
      <c r="V666" s="4"/>
      <c r="W666" s="4">
        <v>0</v>
      </c>
      <c r="X666" s="4">
        <v>1</v>
      </c>
      <c r="Y666" s="4">
        <v>0</v>
      </c>
      <c r="Z666" s="4"/>
      <c r="AA666" s="4"/>
      <c r="AB666" s="4"/>
    </row>
    <row r="667" spans="1:28" x14ac:dyDescent="0.2">
      <c r="A667" s="4">
        <v>50</v>
      </c>
      <c r="B667" s="4">
        <v>0</v>
      </c>
      <c r="C667" s="4">
        <v>0</v>
      </c>
      <c r="D667" s="4">
        <v>1</v>
      </c>
      <c r="E667" s="4">
        <v>204</v>
      </c>
      <c r="F667" s="4">
        <f>ROUND(Source!R653,O667)</f>
        <v>8634.86</v>
      </c>
      <c r="G667" s="4" t="s">
        <v>94</v>
      </c>
      <c r="H667" s="4" t="s">
        <v>95</v>
      </c>
      <c r="I667" s="4"/>
      <c r="J667" s="4"/>
      <c r="K667" s="4">
        <v>204</v>
      </c>
      <c r="L667" s="4">
        <v>13</v>
      </c>
      <c r="M667" s="4">
        <v>3</v>
      </c>
      <c r="N667" s="4" t="s">
        <v>3</v>
      </c>
      <c r="O667" s="4">
        <v>2</v>
      </c>
      <c r="P667" s="4"/>
      <c r="Q667" s="4"/>
      <c r="R667" s="4"/>
      <c r="S667" s="4"/>
      <c r="T667" s="4"/>
      <c r="U667" s="4"/>
      <c r="V667" s="4"/>
      <c r="W667" s="4">
        <v>0</v>
      </c>
      <c r="X667" s="4">
        <v>1</v>
      </c>
      <c r="Y667" s="4">
        <v>0</v>
      </c>
      <c r="Z667" s="4"/>
      <c r="AA667" s="4"/>
      <c r="AB667" s="4"/>
    </row>
    <row r="668" spans="1:28" x14ac:dyDescent="0.2">
      <c r="A668" s="4">
        <v>50</v>
      </c>
      <c r="B668" s="4">
        <v>0</v>
      </c>
      <c r="C668" s="4">
        <v>0</v>
      </c>
      <c r="D668" s="4">
        <v>1</v>
      </c>
      <c r="E668" s="4">
        <v>205</v>
      </c>
      <c r="F668" s="4">
        <f>ROUND(Source!S653,O668)</f>
        <v>961230.21</v>
      </c>
      <c r="G668" s="4" t="s">
        <v>96</v>
      </c>
      <c r="H668" s="4" t="s">
        <v>97</v>
      </c>
      <c r="I668" s="4"/>
      <c r="J668" s="4"/>
      <c r="K668" s="4">
        <v>205</v>
      </c>
      <c r="L668" s="4">
        <v>14</v>
      </c>
      <c r="M668" s="4">
        <v>3</v>
      </c>
      <c r="N668" s="4" t="s">
        <v>3</v>
      </c>
      <c r="O668" s="4">
        <v>2</v>
      </c>
      <c r="P668" s="4"/>
      <c r="Q668" s="4"/>
      <c r="R668" s="4"/>
      <c r="S668" s="4"/>
      <c r="T668" s="4"/>
      <c r="U668" s="4"/>
      <c r="V668" s="4"/>
      <c r="W668" s="4">
        <v>29129.22</v>
      </c>
      <c r="X668" s="4">
        <v>1</v>
      </c>
      <c r="Y668" s="4">
        <v>29129.22</v>
      </c>
      <c r="Z668" s="4"/>
      <c r="AA668" s="4"/>
      <c r="AB668" s="4"/>
    </row>
    <row r="669" spans="1:28" x14ac:dyDescent="0.2">
      <c r="A669" s="4">
        <v>50</v>
      </c>
      <c r="B669" s="4">
        <v>0</v>
      </c>
      <c r="C669" s="4">
        <v>0</v>
      </c>
      <c r="D669" s="4">
        <v>1</v>
      </c>
      <c r="E669" s="4">
        <v>232</v>
      </c>
      <c r="F669" s="4">
        <f>ROUND(Source!BC653,O669)</f>
        <v>0</v>
      </c>
      <c r="G669" s="4" t="s">
        <v>98</v>
      </c>
      <c r="H669" s="4" t="s">
        <v>99</v>
      </c>
      <c r="I669" s="4"/>
      <c r="J669" s="4"/>
      <c r="K669" s="4">
        <v>232</v>
      </c>
      <c r="L669" s="4">
        <v>15</v>
      </c>
      <c r="M669" s="4">
        <v>3</v>
      </c>
      <c r="N669" s="4" t="s">
        <v>3</v>
      </c>
      <c r="O669" s="4">
        <v>2</v>
      </c>
      <c r="P669" s="4"/>
      <c r="Q669" s="4"/>
      <c r="R669" s="4"/>
      <c r="S669" s="4"/>
      <c r="T669" s="4"/>
      <c r="U669" s="4"/>
      <c r="V669" s="4"/>
      <c r="W669" s="4">
        <v>0</v>
      </c>
      <c r="X669" s="4">
        <v>1</v>
      </c>
      <c r="Y669" s="4">
        <v>0</v>
      </c>
      <c r="Z669" s="4"/>
      <c r="AA669" s="4"/>
      <c r="AB669" s="4"/>
    </row>
    <row r="670" spans="1:28" x14ac:dyDescent="0.2">
      <c r="A670" s="4">
        <v>50</v>
      </c>
      <c r="B670" s="4">
        <v>0</v>
      </c>
      <c r="C670" s="4">
        <v>0</v>
      </c>
      <c r="D670" s="4">
        <v>1</v>
      </c>
      <c r="E670" s="4">
        <v>214</v>
      </c>
      <c r="F670" s="4">
        <f>ROUND(Source!AS653,O670)</f>
        <v>0</v>
      </c>
      <c r="G670" s="4" t="s">
        <v>100</v>
      </c>
      <c r="H670" s="4" t="s">
        <v>101</v>
      </c>
      <c r="I670" s="4"/>
      <c r="J670" s="4"/>
      <c r="K670" s="4">
        <v>214</v>
      </c>
      <c r="L670" s="4">
        <v>16</v>
      </c>
      <c r="M670" s="4">
        <v>3</v>
      </c>
      <c r="N670" s="4" t="s">
        <v>3</v>
      </c>
      <c r="O670" s="4">
        <v>2</v>
      </c>
      <c r="P670" s="4"/>
      <c r="Q670" s="4"/>
      <c r="R670" s="4"/>
      <c r="S670" s="4"/>
      <c r="T670" s="4"/>
      <c r="U670" s="4"/>
      <c r="V670" s="4"/>
      <c r="W670" s="4">
        <v>0</v>
      </c>
      <c r="X670" s="4">
        <v>1</v>
      </c>
      <c r="Y670" s="4">
        <v>0</v>
      </c>
      <c r="Z670" s="4"/>
      <c r="AA670" s="4"/>
      <c r="AB670" s="4"/>
    </row>
    <row r="671" spans="1:28" x14ac:dyDescent="0.2">
      <c r="A671" s="4">
        <v>50</v>
      </c>
      <c r="B671" s="4">
        <v>0</v>
      </c>
      <c r="C671" s="4">
        <v>0</v>
      </c>
      <c r="D671" s="4">
        <v>1</v>
      </c>
      <c r="E671" s="4">
        <v>215</v>
      </c>
      <c r="F671" s="4">
        <f>ROUND(Source!AT653,O671)</f>
        <v>0</v>
      </c>
      <c r="G671" s="4" t="s">
        <v>102</v>
      </c>
      <c r="H671" s="4" t="s">
        <v>103</v>
      </c>
      <c r="I671" s="4"/>
      <c r="J671" s="4"/>
      <c r="K671" s="4">
        <v>215</v>
      </c>
      <c r="L671" s="4">
        <v>17</v>
      </c>
      <c r="M671" s="4">
        <v>3</v>
      </c>
      <c r="N671" s="4" t="s">
        <v>3</v>
      </c>
      <c r="O671" s="4">
        <v>2</v>
      </c>
      <c r="P671" s="4"/>
      <c r="Q671" s="4"/>
      <c r="R671" s="4"/>
      <c r="S671" s="4"/>
      <c r="T671" s="4"/>
      <c r="U671" s="4"/>
      <c r="V671" s="4"/>
      <c r="W671" s="4">
        <v>0</v>
      </c>
      <c r="X671" s="4">
        <v>1</v>
      </c>
      <c r="Y671" s="4">
        <v>0</v>
      </c>
      <c r="Z671" s="4"/>
      <c r="AA671" s="4"/>
      <c r="AB671" s="4"/>
    </row>
    <row r="672" spans="1:28" x14ac:dyDescent="0.2">
      <c r="A672" s="4">
        <v>50</v>
      </c>
      <c r="B672" s="4">
        <v>0</v>
      </c>
      <c r="C672" s="4">
        <v>0</v>
      </c>
      <c r="D672" s="4">
        <v>1</v>
      </c>
      <c r="E672" s="4">
        <v>217</v>
      </c>
      <c r="F672" s="4">
        <f>ROUND(Source!AU653,O672)</f>
        <v>1766127.93</v>
      </c>
      <c r="G672" s="4" t="s">
        <v>104</v>
      </c>
      <c r="H672" s="4" t="s">
        <v>105</v>
      </c>
      <c r="I672" s="4"/>
      <c r="J672" s="4"/>
      <c r="K672" s="4">
        <v>217</v>
      </c>
      <c r="L672" s="4">
        <v>18</v>
      </c>
      <c r="M672" s="4">
        <v>3</v>
      </c>
      <c r="N672" s="4" t="s">
        <v>3</v>
      </c>
      <c r="O672" s="4">
        <v>2</v>
      </c>
      <c r="P672" s="4"/>
      <c r="Q672" s="4"/>
      <c r="R672" s="4"/>
      <c r="S672" s="4"/>
      <c r="T672" s="4"/>
      <c r="U672" s="4"/>
      <c r="V672" s="4"/>
      <c r="W672" s="4">
        <v>53041.919999999998</v>
      </c>
      <c r="X672" s="4">
        <v>1</v>
      </c>
      <c r="Y672" s="4">
        <v>53041.919999999998</v>
      </c>
      <c r="Z672" s="4"/>
      <c r="AA672" s="4"/>
      <c r="AB672" s="4"/>
    </row>
    <row r="673" spans="1:28" x14ac:dyDescent="0.2">
      <c r="A673" s="4">
        <v>50</v>
      </c>
      <c r="B673" s="4">
        <v>0</v>
      </c>
      <c r="C673" s="4">
        <v>0</v>
      </c>
      <c r="D673" s="4">
        <v>1</v>
      </c>
      <c r="E673" s="4">
        <v>230</v>
      </c>
      <c r="F673" s="4">
        <f>ROUND(Source!BA653,O673)</f>
        <v>0</v>
      </c>
      <c r="G673" s="4" t="s">
        <v>106</v>
      </c>
      <c r="H673" s="4" t="s">
        <v>107</v>
      </c>
      <c r="I673" s="4"/>
      <c r="J673" s="4"/>
      <c r="K673" s="4">
        <v>230</v>
      </c>
      <c r="L673" s="4">
        <v>19</v>
      </c>
      <c r="M673" s="4">
        <v>3</v>
      </c>
      <c r="N673" s="4" t="s">
        <v>3</v>
      </c>
      <c r="O673" s="4">
        <v>2</v>
      </c>
      <c r="P673" s="4"/>
      <c r="Q673" s="4"/>
      <c r="R673" s="4"/>
      <c r="S673" s="4"/>
      <c r="T673" s="4"/>
      <c r="U673" s="4"/>
      <c r="V673" s="4"/>
      <c r="W673" s="4">
        <v>0</v>
      </c>
      <c r="X673" s="4">
        <v>1</v>
      </c>
      <c r="Y673" s="4">
        <v>0</v>
      </c>
      <c r="Z673" s="4"/>
      <c r="AA673" s="4"/>
      <c r="AB673" s="4"/>
    </row>
    <row r="674" spans="1:28" x14ac:dyDescent="0.2">
      <c r="A674" s="4">
        <v>50</v>
      </c>
      <c r="B674" s="4">
        <v>0</v>
      </c>
      <c r="C674" s="4">
        <v>0</v>
      </c>
      <c r="D674" s="4">
        <v>1</v>
      </c>
      <c r="E674" s="4">
        <v>206</v>
      </c>
      <c r="F674" s="4">
        <f>ROUND(Source!T653,O674)</f>
        <v>0</v>
      </c>
      <c r="G674" s="4" t="s">
        <v>108</v>
      </c>
      <c r="H674" s="4" t="s">
        <v>109</v>
      </c>
      <c r="I674" s="4"/>
      <c r="J674" s="4"/>
      <c r="K674" s="4">
        <v>206</v>
      </c>
      <c r="L674" s="4">
        <v>20</v>
      </c>
      <c r="M674" s="4">
        <v>3</v>
      </c>
      <c r="N674" s="4" t="s">
        <v>3</v>
      </c>
      <c r="O674" s="4">
        <v>2</v>
      </c>
      <c r="P674" s="4"/>
      <c r="Q674" s="4"/>
      <c r="R674" s="4"/>
      <c r="S674" s="4"/>
      <c r="T674" s="4"/>
      <c r="U674" s="4"/>
      <c r="V674" s="4"/>
      <c r="W674" s="4">
        <v>0</v>
      </c>
      <c r="X674" s="4">
        <v>1</v>
      </c>
      <c r="Y674" s="4">
        <v>0</v>
      </c>
      <c r="Z674" s="4"/>
      <c r="AA674" s="4"/>
      <c r="AB674" s="4"/>
    </row>
    <row r="675" spans="1:28" x14ac:dyDescent="0.2">
      <c r="A675" s="4">
        <v>50</v>
      </c>
      <c r="B675" s="4">
        <v>0</v>
      </c>
      <c r="C675" s="4">
        <v>0</v>
      </c>
      <c r="D675" s="4">
        <v>1</v>
      </c>
      <c r="E675" s="4">
        <v>207</v>
      </c>
      <c r="F675" s="4">
        <f>Source!U653</f>
        <v>1566.585372</v>
      </c>
      <c r="G675" s="4" t="s">
        <v>110</v>
      </c>
      <c r="H675" s="4" t="s">
        <v>111</v>
      </c>
      <c r="I675" s="4"/>
      <c r="J675" s="4"/>
      <c r="K675" s="4">
        <v>207</v>
      </c>
      <c r="L675" s="4">
        <v>21</v>
      </c>
      <c r="M675" s="4">
        <v>3</v>
      </c>
      <c r="N675" s="4" t="s">
        <v>3</v>
      </c>
      <c r="O675" s="4">
        <v>-1</v>
      </c>
      <c r="P675" s="4"/>
      <c r="Q675" s="4"/>
      <c r="R675" s="4"/>
      <c r="S675" s="4"/>
      <c r="T675" s="4"/>
      <c r="U675" s="4"/>
      <c r="V675" s="4"/>
      <c r="W675" s="4">
        <v>44.226059999999997</v>
      </c>
      <c r="X675" s="4">
        <v>1</v>
      </c>
      <c r="Y675" s="4">
        <v>44.226059999999997</v>
      </c>
      <c r="Z675" s="4"/>
      <c r="AA675" s="4"/>
      <c r="AB675" s="4"/>
    </row>
    <row r="676" spans="1:28" x14ac:dyDescent="0.2">
      <c r="A676" s="4">
        <v>50</v>
      </c>
      <c r="B676" s="4">
        <v>0</v>
      </c>
      <c r="C676" s="4">
        <v>0</v>
      </c>
      <c r="D676" s="4">
        <v>1</v>
      </c>
      <c r="E676" s="4">
        <v>208</v>
      </c>
      <c r="F676" s="4">
        <f>Source!V653</f>
        <v>0</v>
      </c>
      <c r="G676" s="4" t="s">
        <v>112</v>
      </c>
      <c r="H676" s="4" t="s">
        <v>113</v>
      </c>
      <c r="I676" s="4"/>
      <c r="J676" s="4"/>
      <c r="K676" s="4">
        <v>208</v>
      </c>
      <c r="L676" s="4">
        <v>22</v>
      </c>
      <c r="M676" s="4">
        <v>3</v>
      </c>
      <c r="N676" s="4" t="s">
        <v>3</v>
      </c>
      <c r="O676" s="4">
        <v>-1</v>
      </c>
      <c r="P676" s="4"/>
      <c r="Q676" s="4"/>
      <c r="R676" s="4"/>
      <c r="S676" s="4"/>
      <c r="T676" s="4"/>
      <c r="U676" s="4"/>
      <c r="V676" s="4"/>
      <c r="W676" s="4">
        <v>0</v>
      </c>
      <c r="X676" s="4">
        <v>1</v>
      </c>
      <c r="Y676" s="4">
        <v>0</v>
      </c>
      <c r="Z676" s="4"/>
      <c r="AA676" s="4"/>
      <c r="AB676" s="4"/>
    </row>
    <row r="677" spans="1:28" x14ac:dyDescent="0.2">
      <c r="A677" s="4">
        <v>50</v>
      </c>
      <c r="B677" s="4">
        <v>0</v>
      </c>
      <c r="C677" s="4">
        <v>0</v>
      </c>
      <c r="D677" s="4">
        <v>1</v>
      </c>
      <c r="E677" s="4">
        <v>209</v>
      </c>
      <c r="F677" s="4">
        <f>ROUND(Source!W653,O677)</f>
        <v>0</v>
      </c>
      <c r="G677" s="4" t="s">
        <v>114</v>
      </c>
      <c r="H677" s="4" t="s">
        <v>115</v>
      </c>
      <c r="I677" s="4"/>
      <c r="J677" s="4"/>
      <c r="K677" s="4">
        <v>209</v>
      </c>
      <c r="L677" s="4">
        <v>23</v>
      </c>
      <c r="M677" s="4">
        <v>3</v>
      </c>
      <c r="N677" s="4" t="s">
        <v>3</v>
      </c>
      <c r="O677" s="4">
        <v>2</v>
      </c>
      <c r="P677" s="4"/>
      <c r="Q677" s="4"/>
      <c r="R677" s="4"/>
      <c r="S677" s="4"/>
      <c r="T677" s="4"/>
      <c r="U677" s="4"/>
      <c r="V677" s="4"/>
      <c r="W677" s="4">
        <v>0</v>
      </c>
      <c r="X677" s="4">
        <v>1</v>
      </c>
      <c r="Y677" s="4">
        <v>0</v>
      </c>
      <c r="Z677" s="4"/>
      <c r="AA677" s="4"/>
      <c r="AB677" s="4"/>
    </row>
    <row r="678" spans="1:28" x14ac:dyDescent="0.2">
      <c r="A678" s="4">
        <v>50</v>
      </c>
      <c r="B678" s="4">
        <v>0</v>
      </c>
      <c r="C678" s="4">
        <v>0</v>
      </c>
      <c r="D678" s="4">
        <v>1</v>
      </c>
      <c r="E678" s="4">
        <v>233</v>
      </c>
      <c r="F678" s="4">
        <f>ROUND(Source!BD653,O678)</f>
        <v>0</v>
      </c>
      <c r="G678" s="4" t="s">
        <v>116</v>
      </c>
      <c r="H678" s="4" t="s">
        <v>117</v>
      </c>
      <c r="I678" s="4"/>
      <c r="J678" s="4"/>
      <c r="K678" s="4">
        <v>233</v>
      </c>
      <c r="L678" s="4">
        <v>24</v>
      </c>
      <c r="M678" s="4">
        <v>3</v>
      </c>
      <c r="N678" s="4" t="s">
        <v>3</v>
      </c>
      <c r="O678" s="4">
        <v>2</v>
      </c>
      <c r="P678" s="4"/>
      <c r="Q678" s="4"/>
      <c r="R678" s="4"/>
      <c r="S678" s="4"/>
      <c r="T678" s="4"/>
      <c r="U678" s="4"/>
      <c r="V678" s="4"/>
      <c r="W678" s="4">
        <v>0</v>
      </c>
      <c r="X678" s="4">
        <v>1</v>
      </c>
      <c r="Y678" s="4">
        <v>0</v>
      </c>
      <c r="Z678" s="4"/>
      <c r="AA678" s="4"/>
      <c r="AB678" s="4"/>
    </row>
    <row r="679" spans="1:28" x14ac:dyDescent="0.2">
      <c r="A679" s="4">
        <v>50</v>
      </c>
      <c r="B679" s="4">
        <v>0</v>
      </c>
      <c r="C679" s="4">
        <v>0</v>
      </c>
      <c r="D679" s="4">
        <v>1</v>
      </c>
      <c r="E679" s="4">
        <v>210</v>
      </c>
      <c r="F679" s="4">
        <f>ROUND(Source!X653,O679)</f>
        <v>672861.23</v>
      </c>
      <c r="G679" s="4" t="s">
        <v>118</v>
      </c>
      <c r="H679" s="4" t="s">
        <v>119</v>
      </c>
      <c r="I679" s="4"/>
      <c r="J679" s="4"/>
      <c r="K679" s="4">
        <v>210</v>
      </c>
      <c r="L679" s="4">
        <v>25</v>
      </c>
      <c r="M679" s="4">
        <v>3</v>
      </c>
      <c r="N679" s="4" t="s">
        <v>3</v>
      </c>
      <c r="O679" s="4">
        <v>2</v>
      </c>
      <c r="P679" s="4"/>
      <c r="Q679" s="4"/>
      <c r="R679" s="4"/>
      <c r="S679" s="4"/>
      <c r="T679" s="4"/>
      <c r="U679" s="4"/>
      <c r="V679" s="4"/>
      <c r="W679" s="4">
        <v>20390.45</v>
      </c>
      <c r="X679" s="4">
        <v>1</v>
      </c>
      <c r="Y679" s="4">
        <v>20390.45</v>
      </c>
      <c r="Z679" s="4"/>
      <c r="AA679" s="4"/>
      <c r="AB679" s="4"/>
    </row>
    <row r="680" spans="1:28" x14ac:dyDescent="0.2">
      <c r="A680" s="4">
        <v>50</v>
      </c>
      <c r="B680" s="4">
        <v>0</v>
      </c>
      <c r="C680" s="4">
        <v>0</v>
      </c>
      <c r="D680" s="4">
        <v>1</v>
      </c>
      <c r="E680" s="4">
        <v>211</v>
      </c>
      <c r="F680" s="4">
        <f>ROUND(Source!Y653,O680)</f>
        <v>96123.09</v>
      </c>
      <c r="G680" s="4" t="s">
        <v>120</v>
      </c>
      <c r="H680" s="4" t="s">
        <v>121</v>
      </c>
      <c r="I680" s="4"/>
      <c r="J680" s="4"/>
      <c r="K680" s="4">
        <v>211</v>
      </c>
      <c r="L680" s="4">
        <v>26</v>
      </c>
      <c r="M680" s="4">
        <v>3</v>
      </c>
      <c r="N680" s="4" t="s">
        <v>3</v>
      </c>
      <c r="O680" s="4">
        <v>2</v>
      </c>
      <c r="P680" s="4"/>
      <c r="Q680" s="4"/>
      <c r="R680" s="4"/>
      <c r="S680" s="4"/>
      <c r="T680" s="4"/>
      <c r="U680" s="4"/>
      <c r="V680" s="4"/>
      <c r="W680" s="4">
        <v>2912.92</v>
      </c>
      <c r="X680" s="4">
        <v>1</v>
      </c>
      <c r="Y680" s="4">
        <v>2912.92</v>
      </c>
      <c r="Z680" s="4"/>
      <c r="AA680" s="4"/>
      <c r="AB680" s="4"/>
    </row>
    <row r="681" spans="1:28" x14ac:dyDescent="0.2">
      <c r="A681" s="4">
        <v>50</v>
      </c>
      <c r="B681" s="4">
        <v>0</v>
      </c>
      <c r="C681" s="4">
        <v>0</v>
      </c>
      <c r="D681" s="4">
        <v>1</v>
      </c>
      <c r="E681" s="4">
        <v>224</v>
      </c>
      <c r="F681" s="4">
        <f>ROUND(Source!AR653,O681)</f>
        <v>1766127.93</v>
      </c>
      <c r="G681" s="4" t="s">
        <v>122</v>
      </c>
      <c r="H681" s="4" t="s">
        <v>123</v>
      </c>
      <c r="I681" s="4"/>
      <c r="J681" s="4"/>
      <c r="K681" s="4">
        <v>224</v>
      </c>
      <c r="L681" s="4">
        <v>27</v>
      </c>
      <c r="M681" s="4">
        <v>3</v>
      </c>
      <c r="N681" s="4" t="s">
        <v>3</v>
      </c>
      <c r="O681" s="4">
        <v>2</v>
      </c>
      <c r="P681" s="4"/>
      <c r="Q681" s="4"/>
      <c r="R681" s="4"/>
      <c r="S681" s="4"/>
      <c r="T681" s="4"/>
      <c r="U681" s="4"/>
      <c r="V681" s="4"/>
      <c r="W681" s="4">
        <v>53041.919999999998</v>
      </c>
      <c r="X681" s="4">
        <v>1</v>
      </c>
      <c r="Y681" s="4">
        <v>53041.919999999998</v>
      </c>
      <c r="Z681" s="4"/>
      <c r="AA681" s="4"/>
      <c r="AB681" s="4"/>
    </row>
    <row r="682" spans="1:28" x14ac:dyDescent="0.2">
      <c r="A682" s="4">
        <v>50</v>
      </c>
      <c r="B682" s="4">
        <v>1</v>
      </c>
      <c r="C682" s="4">
        <v>0</v>
      </c>
      <c r="D682" s="4">
        <v>2</v>
      </c>
      <c r="E682" s="4">
        <v>0</v>
      </c>
      <c r="F682" s="4">
        <f>ROUND(F681,O682)</f>
        <v>1766127.93</v>
      </c>
      <c r="G682" s="4" t="s">
        <v>660</v>
      </c>
      <c r="H682" s="4" t="s">
        <v>661</v>
      </c>
      <c r="I682" s="4"/>
      <c r="J682" s="4"/>
      <c r="K682" s="4">
        <v>212</v>
      </c>
      <c r="L682" s="4">
        <v>28</v>
      </c>
      <c r="M682" s="4">
        <v>0</v>
      </c>
      <c r="N682" s="4" t="s">
        <v>3</v>
      </c>
      <c r="O682" s="4">
        <v>2</v>
      </c>
      <c r="P682" s="4"/>
      <c r="Q682" s="4"/>
      <c r="R682" s="4"/>
      <c r="S682" s="4"/>
      <c r="T682" s="4"/>
      <c r="U682" s="4"/>
      <c r="V682" s="4"/>
      <c r="W682" s="4">
        <v>53041.919999999998</v>
      </c>
      <c r="X682" s="4">
        <v>1</v>
      </c>
      <c r="Y682" s="4">
        <v>53041.919999999998</v>
      </c>
      <c r="Z682" s="4"/>
      <c r="AA682" s="4"/>
      <c r="AB682" s="4"/>
    </row>
    <row r="683" spans="1:28" x14ac:dyDescent="0.2">
      <c r="A683" s="4">
        <v>50</v>
      </c>
      <c r="B683" s="4">
        <v>1</v>
      </c>
      <c r="C683" s="4">
        <v>0</v>
      </c>
      <c r="D683" s="4">
        <v>2</v>
      </c>
      <c r="E683" s="4">
        <v>0</v>
      </c>
      <c r="F683" s="4">
        <f>ROUND(F682*0.22,O683)</f>
        <v>388548.14</v>
      </c>
      <c r="G683" s="4" t="s">
        <v>662</v>
      </c>
      <c r="H683" s="4" t="s">
        <v>946</v>
      </c>
      <c r="I683" s="4"/>
      <c r="J683" s="4"/>
      <c r="K683" s="4">
        <v>212</v>
      </c>
      <c r="L683" s="4">
        <v>29</v>
      </c>
      <c r="M683" s="4">
        <v>0</v>
      </c>
      <c r="N683" s="4" t="s">
        <v>3</v>
      </c>
      <c r="O683" s="4">
        <v>2</v>
      </c>
      <c r="P683" s="4"/>
      <c r="Q683" s="4"/>
      <c r="R683" s="4"/>
      <c r="S683" s="4"/>
      <c r="T683" s="4"/>
      <c r="U683" s="4"/>
      <c r="V683" s="4"/>
      <c r="W683" s="4">
        <v>10608.38</v>
      </c>
      <c r="X683" s="4">
        <v>1</v>
      </c>
      <c r="Y683" s="4">
        <v>10608.38</v>
      </c>
      <c r="Z683" s="4"/>
      <c r="AA683" s="4"/>
      <c r="AB683" s="4"/>
    </row>
    <row r="684" spans="1:28" x14ac:dyDescent="0.2">
      <c r="A684" s="4">
        <v>50</v>
      </c>
      <c r="B684" s="4">
        <v>1</v>
      </c>
      <c r="C684" s="4">
        <v>0</v>
      </c>
      <c r="D684" s="4">
        <v>2</v>
      </c>
      <c r="E684" s="4">
        <v>0</v>
      </c>
      <c r="F684" s="4">
        <f>ROUND(F682+F683,O684)</f>
        <v>2154676.0699999998</v>
      </c>
      <c r="G684" s="4" t="s">
        <v>664</v>
      </c>
      <c r="H684" s="4" t="s">
        <v>665</v>
      </c>
      <c r="I684" s="4"/>
      <c r="J684" s="4"/>
      <c r="K684" s="4">
        <v>212</v>
      </c>
      <c r="L684" s="4">
        <v>30</v>
      </c>
      <c r="M684" s="4">
        <v>0</v>
      </c>
      <c r="N684" s="4" t="s">
        <v>3</v>
      </c>
      <c r="O684" s="4">
        <v>2</v>
      </c>
      <c r="P684" s="4"/>
      <c r="Q684" s="4"/>
      <c r="R684" s="4"/>
      <c r="S684" s="4"/>
      <c r="T684" s="4"/>
      <c r="U684" s="4"/>
      <c r="V684" s="4"/>
      <c r="W684" s="4">
        <v>63650.3</v>
      </c>
      <c r="X684" s="4">
        <v>1</v>
      </c>
      <c r="Y684" s="4">
        <v>63650.3</v>
      </c>
      <c r="Z684" s="4"/>
      <c r="AA684" s="4"/>
      <c r="AB684" s="4"/>
    </row>
    <row r="686" spans="1:28" x14ac:dyDescent="0.2">
      <c r="A686" s="5">
        <v>61</v>
      </c>
      <c r="B686" s="5"/>
      <c r="C686" s="5"/>
      <c r="D686" s="5"/>
      <c r="E686" s="5"/>
      <c r="F686" s="5">
        <v>0</v>
      </c>
      <c r="G686" s="5" t="s">
        <v>3</v>
      </c>
      <c r="H686" s="5" t="s">
        <v>3</v>
      </c>
    </row>
    <row r="687" spans="1:28" x14ac:dyDescent="0.2">
      <c r="A687" s="5">
        <v>61</v>
      </c>
      <c r="B687" s="5"/>
      <c r="C687" s="5"/>
      <c r="D687" s="5"/>
      <c r="E687" s="5"/>
      <c r="F687" s="5">
        <v>0</v>
      </c>
      <c r="G687" s="5" t="s">
        <v>666</v>
      </c>
      <c r="H687" s="5" t="s">
        <v>667</v>
      </c>
    </row>
    <row r="690" spans="1:15" x14ac:dyDescent="0.2">
      <c r="A690">
        <v>-1</v>
      </c>
    </row>
    <row r="692" spans="1:15" x14ac:dyDescent="0.2">
      <c r="A692" s="3">
        <v>75</v>
      </c>
      <c r="B692" s="3" t="s">
        <v>668</v>
      </c>
      <c r="C692" s="3">
        <v>2025</v>
      </c>
      <c r="D692" s="3">
        <v>0</v>
      </c>
      <c r="E692" s="3">
        <v>10</v>
      </c>
      <c r="F692" s="3">
        <v>0</v>
      </c>
      <c r="G692" s="3">
        <v>0</v>
      </c>
      <c r="H692" s="3">
        <v>1</v>
      </c>
      <c r="I692" s="3">
        <v>0</v>
      </c>
      <c r="J692" s="3">
        <v>1</v>
      </c>
      <c r="K692" s="3">
        <v>78</v>
      </c>
      <c r="L692" s="3">
        <v>30</v>
      </c>
      <c r="M692" s="3">
        <v>0</v>
      </c>
      <c r="N692" s="3">
        <v>1473070128</v>
      </c>
      <c r="O692" s="3">
        <v>1</v>
      </c>
    </row>
    <row r="696" spans="1:15" x14ac:dyDescent="0.2">
      <c r="A696">
        <v>65</v>
      </c>
      <c r="C696">
        <v>1</v>
      </c>
      <c r="D696">
        <v>0</v>
      </c>
      <c r="E696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C5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669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1045431799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54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16777226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1473070128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12</v>
      </c>
      <c r="D16" s="6" t="s">
        <v>13</v>
      </c>
      <c r="E16" s="7">
        <f>ROUND((Source!F640)/1000,2)</f>
        <v>0</v>
      </c>
      <c r="F16" s="7">
        <f>ROUND((Source!F641)/1000,2)</f>
        <v>0</v>
      </c>
      <c r="G16" s="7">
        <f>ROUND((Source!F632)/1000,2)</f>
        <v>0</v>
      </c>
      <c r="H16" s="7">
        <f>ROUND((Source!F642)/1000+(Source!F643)/1000,2)</f>
        <v>1766.13</v>
      </c>
      <c r="I16" s="7">
        <f>E16+F16+G16+H16</f>
        <v>1766.13</v>
      </c>
      <c r="J16" s="7">
        <f>ROUND((Source!F638+Source!F637)/1000,2)</f>
        <v>969.87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29738.55</v>
      </c>
      <c r="AU16" s="7">
        <v>609.33000000000004</v>
      </c>
      <c r="AV16" s="7">
        <v>0</v>
      </c>
      <c r="AW16" s="7">
        <v>0</v>
      </c>
      <c r="AX16" s="7">
        <v>0</v>
      </c>
      <c r="AY16" s="7">
        <v>0</v>
      </c>
      <c r="AZ16" s="7">
        <v>0</v>
      </c>
      <c r="BA16" s="7">
        <v>29129.22</v>
      </c>
      <c r="BB16" s="7">
        <v>0</v>
      </c>
      <c r="BC16" s="7">
        <v>0</v>
      </c>
      <c r="BD16" s="7">
        <v>53041.919999999998</v>
      </c>
      <c r="BE16" s="7">
        <v>0</v>
      </c>
      <c r="BF16" s="7">
        <v>44.226059999999997</v>
      </c>
      <c r="BG16" s="7">
        <v>0</v>
      </c>
      <c r="BH16" s="7">
        <v>0</v>
      </c>
      <c r="BI16" s="7">
        <v>20390.45</v>
      </c>
      <c r="BJ16" s="7">
        <v>2912.92</v>
      </c>
      <c r="BK16" s="7">
        <v>53041.919999999998</v>
      </c>
    </row>
    <row r="18" spans="1:19" x14ac:dyDescent="0.2">
      <c r="A18">
        <v>51</v>
      </c>
      <c r="E18" s="5">
        <f>SUMIF(A16:A17,3,E16:E17)</f>
        <v>0</v>
      </c>
      <c r="F18" s="5">
        <f>SUMIF(A16:A17,3,F16:F17)</f>
        <v>0</v>
      </c>
      <c r="G18" s="5">
        <f>SUMIF(A16:A17,3,G16:G17)</f>
        <v>0</v>
      </c>
      <c r="H18" s="5">
        <f>SUMIF(A16:A17,3,H16:H17)</f>
        <v>1766.13</v>
      </c>
      <c r="I18" s="5">
        <f>SUMIF(A16:A17,3,I16:I17)</f>
        <v>1766.13</v>
      </c>
      <c r="J18" s="5">
        <f>SUMIF(A16:A17,3,J16:J17)</f>
        <v>969.87</v>
      </c>
      <c r="K18" s="5"/>
      <c r="L18" s="5"/>
      <c r="M18" s="5"/>
      <c r="N18" s="5"/>
      <c r="O18" s="5"/>
      <c r="P18" s="5"/>
      <c r="Q18" s="5"/>
      <c r="R18" s="5"/>
      <c r="S18" s="5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29738.55</v>
      </c>
      <c r="G20" s="4" t="s">
        <v>70</v>
      </c>
      <c r="H20" s="4" t="s">
        <v>71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609.33000000000004</v>
      </c>
      <c r="G21" s="4" t="s">
        <v>72</v>
      </c>
      <c r="H21" s="4" t="s">
        <v>73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74</v>
      </c>
      <c r="H22" s="4" t="s">
        <v>75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609.33000000000004</v>
      </c>
      <c r="G23" s="4" t="s">
        <v>76</v>
      </c>
      <c r="H23" s="4" t="s">
        <v>77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609.33000000000004</v>
      </c>
      <c r="G24" s="4" t="s">
        <v>78</v>
      </c>
      <c r="H24" s="4" t="s">
        <v>79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80</v>
      </c>
      <c r="H25" s="4" t="s">
        <v>81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609.33000000000004</v>
      </c>
      <c r="G26" s="4" t="s">
        <v>82</v>
      </c>
      <c r="H26" s="4" t="s">
        <v>83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84</v>
      </c>
      <c r="H27" s="4" t="s">
        <v>85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86</v>
      </c>
      <c r="H28" s="4" t="s">
        <v>87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88</v>
      </c>
      <c r="H29" s="4" t="s">
        <v>89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0</v>
      </c>
      <c r="G30" s="4" t="s">
        <v>90</v>
      </c>
      <c r="H30" s="4" t="s">
        <v>91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92</v>
      </c>
      <c r="H31" s="4" t="s">
        <v>93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0</v>
      </c>
      <c r="G32" s="4" t="s">
        <v>94</v>
      </c>
      <c r="H32" s="4" t="s">
        <v>95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29129.22</v>
      </c>
      <c r="G33" s="4" t="s">
        <v>96</v>
      </c>
      <c r="H33" s="4" t="s">
        <v>97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98</v>
      </c>
      <c r="H34" s="4" t="s">
        <v>99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100</v>
      </c>
      <c r="H35" s="4" t="s">
        <v>101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102</v>
      </c>
      <c r="H36" s="4" t="s">
        <v>103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53041.919999999998</v>
      </c>
      <c r="G37" s="4" t="s">
        <v>104</v>
      </c>
      <c r="H37" s="4" t="s">
        <v>105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106</v>
      </c>
      <c r="H38" s="4" t="s">
        <v>107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108</v>
      </c>
      <c r="H39" s="4" t="s">
        <v>109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44.226059999999997</v>
      </c>
      <c r="G40" s="4" t="s">
        <v>110</v>
      </c>
      <c r="H40" s="4" t="s">
        <v>111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112</v>
      </c>
      <c r="H41" s="4" t="s">
        <v>113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114</v>
      </c>
      <c r="H42" s="4" t="s">
        <v>115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116</v>
      </c>
      <c r="H43" s="4" t="s">
        <v>117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20390.45</v>
      </c>
      <c r="G44" s="4" t="s">
        <v>118</v>
      </c>
      <c r="H44" s="4" t="s">
        <v>119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2912.92</v>
      </c>
      <c r="G45" s="4" t="s">
        <v>120</v>
      </c>
      <c r="H45" s="4" t="s">
        <v>121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53041.919999999998</v>
      </c>
      <c r="G46" s="4" t="s">
        <v>122</v>
      </c>
      <c r="H46" s="4" t="s">
        <v>123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53041.919999999998</v>
      </c>
      <c r="G47" s="4" t="s">
        <v>660</v>
      </c>
      <c r="H47" s="4" t="s">
        <v>661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0</v>
      </c>
      <c r="F48" s="4">
        <v>10608.38</v>
      </c>
      <c r="G48" s="4" t="s">
        <v>662</v>
      </c>
      <c r="H48" s="4" t="s">
        <v>663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49" spans="1:16" x14ac:dyDescent="0.2">
      <c r="A49" s="4">
        <v>50</v>
      </c>
      <c r="B49" s="4">
        <v>1</v>
      </c>
      <c r="C49" s="4">
        <v>0</v>
      </c>
      <c r="D49" s="4">
        <v>2</v>
      </c>
      <c r="E49" s="4">
        <v>0</v>
      </c>
      <c r="F49" s="4">
        <v>63650.3</v>
      </c>
      <c r="G49" s="4" t="s">
        <v>664</v>
      </c>
      <c r="H49" s="4" t="s">
        <v>665</v>
      </c>
      <c r="I49" s="4"/>
      <c r="J49" s="4"/>
      <c r="K49" s="4">
        <v>212</v>
      </c>
      <c r="L49" s="4">
        <v>30</v>
      </c>
      <c r="M49" s="4">
        <v>0</v>
      </c>
      <c r="N49" s="4" t="s">
        <v>3</v>
      </c>
      <c r="O49" s="4">
        <v>2</v>
      </c>
      <c r="P49" s="4"/>
    </row>
    <row r="51" spans="1:16" x14ac:dyDescent="0.2">
      <c r="A51">
        <v>-1</v>
      </c>
    </row>
    <row r="54" spans="1:16" x14ac:dyDescent="0.2">
      <c r="A54" s="3">
        <v>75</v>
      </c>
      <c r="B54" s="3" t="s">
        <v>668</v>
      </c>
      <c r="C54" s="3">
        <v>2025</v>
      </c>
      <c r="D54" s="3">
        <v>0</v>
      </c>
      <c r="E54" s="3">
        <v>10</v>
      </c>
      <c r="F54" s="3">
        <v>0</v>
      </c>
      <c r="G54" s="3">
        <v>0</v>
      </c>
      <c r="H54" s="3">
        <v>1</v>
      </c>
      <c r="I54" s="3">
        <v>0</v>
      </c>
      <c r="J54" s="3">
        <v>1</v>
      </c>
      <c r="K54" s="3">
        <v>78</v>
      </c>
      <c r="L54" s="3">
        <v>30</v>
      </c>
      <c r="M54" s="3">
        <v>0</v>
      </c>
      <c r="N54" s="3">
        <v>1473070128</v>
      </c>
      <c r="O54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O52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ROW(Source!A31)</f>
        <v>31</v>
      </c>
      <c r="B1">
        <v>1473070128</v>
      </c>
      <c r="C1">
        <v>1473070781</v>
      </c>
      <c r="D1">
        <v>1441819193</v>
      </c>
      <c r="E1">
        <v>15514512</v>
      </c>
      <c r="F1">
        <v>1</v>
      </c>
      <c r="G1">
        <v>15514512</v>
      </c>
      <c r="H1">
        <v>1</v>
      </c>
      <c r="I1" t="s">
        <v>670</v>
      </c>
      <c r="J1" t="s">
        <v>3</v>
      </c>
      <c r="K1" t="s">
        <v>671</v>
      </c>
      <c r="L1">
        <v>1191</v>
      </c>
      <c r="N1">
        <v>1013</v>
      </c>
      <c r="O1" t="s">
        <v>672</v>
      </c>
      <c r="P1" t="s">
        <v>672</v>
      </c>
      <c r="Q1">
        <v>1</v>
      </c>
      <c r="W1">
        <v>0</v>
      </c>
      <c r="X1">
        <v>476480486</v>
      </c>
      <c r="Y1">
        <f t="shared" ref="Y1:Y26" si="0">AT1</f>
        <v>0.5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0</v>
      </c>
      <c r="AQ1">
        <v>0</v>
      </c>
      <c r="AR1">
        <v>0</v>
      </c>
      <c r="AS1" t="s">
        <v>3</v>
      </c>
      <c r="AT1">
        <v>0.5</v>
      </c>
      <c r="AU1" t="s">
        <v>3</v>
      </c>
      <c r="AV1">
        <v>1</v>
      </c>
      <c r="AW1">
        <v>2</v>
      </c>
      <c r="AX1">
        <v>1473070785</v>
      </c>
      <c r="AY1">
        <v>1</v>
      </c>
      <c r="AZ1">
        <v>0</v>
      </c>
      <c r="BA1">
        <v>8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ROUND(AT1*Source!I31*AH1*AL1,2)</f>
        <v>0</v>
      </c>
      <c r="CV1">
        <f>ROUND(Y1*Source!I31,9)</f>
        <v>1</v>
      </c>
      <c r="CW1">
        <v>0</v>
      </c>
      <c r="CX1">
        <f>ROUND(Y1*Source!I31,9)</f>
        <v>1</v>
      </c>
      <c r="CY1">
        <f>AD1</f>
        <v>0</v>
      </c>
      <c r="CZ1">
        <f>AH1</f>
        <v>0</v>
      </c>
      <c r="DA1">
        <f>AL1</f>
        <v>1</v>
      </c>
      <c r="DB1">
        <f t="shared" ref="DB1:DB26" si="1">ROUND(ROUND(AT1*CZ1,2),6)</f>
        <v>0</v>
      </c>
      <c r="DC1">
        <f t="shared" ref="DC1:DC26" si="2">ROUND(ROUND(AT1*AG1,2),6)</f>
        <v>0</v>
      </c>
      <c r="DD1" t="s">
        <v>3</v>
      </c>
      <c r="DE1" t="s">
        <v>3</v>
      </c>
      <c r="DF1">
        <f t="shared" ref="DF1:DF64" si="3">ROUND(ROUND(AE1,2)*CX1,2)</f>
        <v>0</v>
      </c>
      <c r="DG1">
        <f t="shared" ref="DG1:DG64" si="4">ROUND(ROUND(AF1,2)*CX1,2)</f>
        <v>0</v>
      </c>
      <c r="DH1">
        <f t="shared" ref="DH1:DH64" si="5">ROUND(ROUND(AG1,2)*CX1,2)</f>
        <v>0</v>
      </c>
      <c r="DI1">
        <f t="shared" ref="DI1:DI64" si="6">ROUND(ROUND(AH1,2)*CX1,2)</f>
        <v>0</v>
      </c>
      <c r="DJ1">
        <f>DI1</f>
        <v>0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ROW(Source!A31)</f>
        <v>31</v>
      </c>
      <c r="B2">
        <v>1473070128</v>
      </c>
      <c r="C2">
        <v>1473070781</v>
      </c>
      <c r="D2">
        <v>1441833954</v>
      </c>
      <c r="E2">
        <v>1</v>
      </c>
      <c r="F2">
        <v>1</v>
      </c>
      <c r="G2">
        <v>15514512</v>
      </c>
      <c r="H2">
        <v>2</v>
      </c>
      <c r="I2" t="s">
        <v>673</v>
      </c>
      <c r="J2" t="s">
        <v>674</v>
      </c>
      <c r="K2" t="s">
        <v>675</v>
      </c>
      <c r="L2">
        <v>1368</v>
      </c>
      <c r="N2">
        <v>1011</v>
      </c>
      <c r="O2" t="s">
        <v>676</v>
      </c>
      <c r="P2" t="s">
        <v>676</v>
      </c>
      <c r="Q2">
        <v>1</v>
      </c>
      <c r="W2">
        <v>0</v>
      </c>
      <c r="X2">
        <v>-1438587603</v>
      </c>
      <c r="Y2">
        <f t="shared" si="0"/>
        <v>4.2500000000000003E-2</v>
      </c>
      <c r="AA2">
        <v>0</v>
      </c>
      <c r="AB2">
        <v>59.51</v>
      </c>
      <c r="AC2">
        <v>0.82</v>
      </c>
      <c r="AD2">
        <v>0</v>
      </c>
      <c r="AE2">
        <v>0</v>
      </c>
      <c r="AF2">
        <v>59.51</v>
      </c>
      <c r="AG2">
        <v>0.82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0</v>
      </c>
      <c r="AQ2">
        <v>0</v>
      </c>
      <c r="AR2">
        <v>0</v>
      </c>
      <c r="AS2" t="s">
        <v>3</v>
      </c>
      <c r="AT2">
        <v>4.2500000000000003E-2</v>
      </c>
      <c r="AU2" t="s">
        <v>3</v>
      </c>
      <c r="AV2">
        <v>0</v>
      </c>
      <c r="AW2">
        <v>2</v>
      </c>
      <c r="AX2">
        <v>1473070786</v>
      </c>
      <c r="AY2">
        <v>1</v>
      </c>
      <c r="AZ2">
        <v>0</v>
      </c>
      <c r="BA2">
        <v>9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f>ROUND(Y2*Source!I31*DO2,9)</f>
        <v>0</v>
      </c>
      <c r="CX2">
        <f>ROUND(Y2*Source!I31,9)</f>
        <v>8.5000000000000006E-2</v>
      </c>
      <c r="CY2">
        <f>AB2</f>
        <v>59.51</v>
      </c>
      <c r="CZ2">
        <f>AF2</f>
        <v>59.51</v>
      </c>
      <c r="DA2">
        <f>AJ2</f>
        <v>1</v>
      </c>
      <c r="DB2">
        <f t="shared" si="1"/>
        <v>2.5299999999999998</v>
      </c>
      <c r="DC2">
        <f t="shared" si="2"/>
        <v>0.03</v>
      </c>
      <c r="DD2" t="s">
        <v>3</v>
      </c>
      <c r="DE2" t="s">
        <v>3</v>
      </c>
      <c r="DF2">
        <f t="shared" si="3"/>
        <v>0</v>
      </c>
      <c r="DG2">
        <f t="shared" si="4"/>
        <v>5.0599999999999996</v>
      </c>
      <c r="DH2">
        <f t="shared" si="5"/>
        <v>7.0000000000000007E-2</v>
      </c>
      <c r="DI2">
        <f t="shared" si="6"/>
        <v>0</v>
      </c>
      <c r="DJ2">
        <f>DG2</f>
        <v>5.0599999999999996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ROW(Source!A31)</f>
        <v>31</v>
      </c>
      <c r="B3">
        <v>1473070128</v>
      </c>
      <c r="C3">
        <v>1473070781</v>
      </c>
      <c r="D3">
        <v>1441836235</v>
      </c>
      <c r="E3">
        <v>1</v>
      </c>
      <c r="F3">
        <v>1</v>
      </c>
      <c r="G3">
        <v>15514512</v>
      </c>
      <c r="H3">
        <v>3</v>
      </c>
      <c r="I3" t="s">
        <v>677</v>
      </c>
      <c r="J3" t="s">
        <v>678</v>
      </c>
      <c r="K3" t="s">
        <v>679</v>
      </c>
      <c r="L3">
        <v>1346</v>
      </c>
      <c r="N3">
        <v>1009</v>
      </c>
      <c r="O3" t="s">
        <v>680</v>
      </c>
      <c r="P3" t="s">
        <v>680</v>
      </c>
      <c r="Q3">
        <v>1</v>
      </c>
      <c r="W3">
        <v>0</v>
      </c>
      <c r="X3">
        <v>-1595335418</v>
      </c>
      <c r="Y3">
        <f t="shared" si="0"/>
        <v>8.9999999999999993E-3</v>
      </c>
      <c r="AA3">
        <v>31.49</v>
      </c>
      <c r="AB3">
        <v>0</v>
      </c>
      <c r="AC3">
        <v>0</v>
      </c>
      <c r="AD3">
        <v>0</v>
      </c>
      <c r="AE3">
        <v>31.49</v>
      </c>
      <c r="AF3">
        <v>0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0</v>
      </c>
      <c r="AQ3">
        <v>0</v>
      </c>
      <c r="AR3">
        <v>0</v>
      </c>
      <c r="AS3" t="s">
        <v>3</v>
      </c>
      <c r="AT3">
        <v>8.9999999999999993E-3</v>
      </c>
      <c r="AU3" t="s">
        <v>3</v>
      </c>
      <c r="AV3">
        <v>0</v>
      </c>
      <c r="AW3">
        <v>2</v>
      </c>
      <c r="AX3">
        <v>1473070787</v>
      </c>
      <c r="AY3">
        <v>1</v>
      </c>
      <c r="AZ3">
        <v>0</v>
      </c>
      <c r="BA3">
        <v>10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v>0</v>
      </c>
      <c r="CX3">
        <f>ROUND(Y3*Source!I31,9)</f>
        <v>1.7999999999999999E-2</v>
      </c>
      <c r="CY3">
        <f>AA3</f>
        <v>31.49</v>
      </c>
      <c r="CZ3">
        <f>AE3</f>
        <v>31.49</v>
      </c>
      <c r="DA3">
        <f>AI3</f>
        <v>1</v>
      </c>
      <c r="DB3">
        <f t="shared" si="1"/>
        <v>0.28000000000000003</v>
      </c>
      <c r="DC3">
        <f t="shared" si="2"/>
        <v>0</v>
      </c>
      <c r="DD3" t="s">
        <v>3</v>
      </c>
      <c r="DE3" t="s">
        <v>3</v>
      </c>
      <c r="DF3">
        <f t="shared" si="3"/>
        <v>0.56999999999999995</v>
      </c>
      <c r="DG3">
        <f t="shared" si="4"/>
        <v>0</v>
      </c>
      <c r="DH3">
        <f t="shared" si="5"/>
        <v>0</v>
      </c>
      <c r="DI3">
        <f t="shared" si="6"/>
        <v>0</v>
      </c>
      <c r="DJ3">
        <f>DF3</f>
        <v>0.56999999999999995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ROW(Source!A32)</f>
        <v>32</v>
      </c>
      <c r="B4">
        <v>1473070128</v>
      </c>
      <c r="C4">
        <v>1473070788</v>
      </c>
      <c r="D4">
        <v>1441819193</v>
      </c>
      <c r="E4">
        <v>15514512</v>
      </c>
      <c r="F4">
        <v>1</v>
      </c>
      <c r="G4">
        <v>15514512</v>
      </c>
      <c r="H4">
        <v>1</v>
      </c>
      <c r="I4" t="s">
        <v>670</v>
      </c>
      <c r="J4" t="s">
        <v>3</v>
      </c>
      <c r="K4" t="s">
        <v>671</v>
      </c>
      <c r="L4">
        <v>1191</v>
      </c>
      <c r="N4">
        <v>1013</v>
      </c>
      <c r="O4" t="s">
        <v>672</v>
      </c>
      <c r="P4" t="s">
        <v>672</v>
      </c>
      <c r="Q4">
        <v>1</v>
      </c>
      <c r="W4">
        <v>0</v>
      </c>
      <c r="X4">
        <v>476480486</v>
      </c>
      <c r="Y4">
        <f t="shared" si="0"/>
        <v>0.76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0.76</v>
      </c>
      <c r="AU4" t="s">
        <v>3</v>
      </c>
      <c r="AV4">
        <v>1</v>
      </c>
      <c r="AW4">
        <v>2</v>
      </c>
      <c r="AX4">
        <v>1473070792</v>
      </c>
      <c r="AY4">
        <v>1</v>
      </c>
      <c r="AZ4">
        <v>0</v>
      </c>
      <c r="BA4">
        <v>11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U4">
        <f>ROUND(AT4*Source!I32*AH4*AL4,2)</f>
        <v>0</v>
      </c>
      <c r="CV4">
        <f>ROUND(Y4*Source!I32,9)</f>
        <v>1.52</v>
      </c>
      <c r="CW4">
        <v>0</v>
      </c>
      <c r="CX4">
        <f>ROUND(Y4*Source!I32,9)</f>
        <v>1.52</v>
      </c>
      <c r="CY4">
        <f>AD4</f>
        <v>0</v>
      </c>
      <c r="CZ4">
        <f>AH4</f>
        <v>0</v>
      </c>
      <c r="DA4">
        <f>AL4</f>
        <v>1</v>
      </c>
      <c r="DB4">
        <f t="shared" si="1"/>
        <v>0</v>
      </c>
      <c r="DC4">
        <f t="shared" si="2"/>
        <v>0</v>
      </c>
      <c r="DD4" t="s">
        <v>3</v>
      </c>
      <c r="DE4" t="s">
        <v>3</v>
      </c>
      <c r="DF4">
        <f t="shared" si="3"/>
        <v>0</v>
      </c>
      <c r="DG4">
        <f t="shared" si="4"/>
        <v>0</v>
      </c>
      <c r="DH4">
        <f t="shared" si="5"/>
        <v>0</v>
      </c>
      <c r="DI4">
        <f t="shared" si="6"/>
        <v>0</v>
      </c>
      <c r="DJ4">
        <f>DI4</f>
        <v>0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">
      <c r="A5">
        <f>ROW(Source!A32)</f>
        <v>32</v>
      </c>
      <c r="B5">
        <v>1473070128</v>
      </c>
      <c r="C5">
        <v>1473070788</v>
      </c>
      <c r="D5">
        <v>1441833954</v>
      </c>
      <c r="E5">
        <v>1</v>
      </c>
      <c r="F5">
        <v>1</v>
      </c>
      <c r="G5">
        <v>15514512</v>
      </c>
      <c r="H5">
        <v>2</v>
      </c>
      <c r="I5" t="s">
        <v>673</v>
      </c>
      <c r="J5" t="s">
        <v>674</v>
      </c>
      <c r="K5" t="s">
        <v>675</v>
      </c>
      <c r="L5">
        <v>1368</v>
      </c>
      <c r="N5">
        <v>1011</v>
      </c>
      <c r="O5" t="s">
        <v>676</v>
      </c>
      <c r="P5" t="s">
        <v>676</v>
      </c>
      <c r="Q5">
        <v>1</v>
      </c>
      <c r="W5">
        <v>0</v>
      </c>
      <c r="X5">
        <v>-1438587603</v>
      </c>
      <c r="Y5">
        <f t="shared" si="0"/>
        <v>8.5000000000000006E-2</v>
      </c>
      <c r="AA5">
        <v>0</v>
      </c>
      <c r="AB5">
        <v>59.51</v>
      </c>
      <c r="AC5">
        <v>0.82</v>
      </c>
      <c r="AD5">
        <v>0</v>
      </c>
      <c r="AE5">
        <v>0</v>
      </c>
      <c r="AF5">
        <v>59.51</v>
      </c>
      <c r="AG5">
        <v>0.82</v>
      </c>
      <c r="AH5">
        <v>0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8.5000000000000006E-2</v>
      </c>
      <c r="AU5" t="s">
        <v>3</v>
      </c>
      <c r="AV5">
        <v>0</v>
      </c>
      <c r="AW5">
        <v>2</v>
      </c>
      <c r="AX5">
        <v>1473070793</v>
      </c>
      <c r="AY5">
        <v>1</v>
      </c>
      <c r="AZ5">
        <v>0</v>
      </c>
      <c r="BA5">
        <v>12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V5">
        <v>0</v>
      </c>
      <c r="CW5">
        <f>ROUND(Y5*Source!I32*DO5,9)</f>
        <v>0</v>
      </c>
      <c r="CX5">
        <f>ROUND(Y5*Source!I32,9)</f>
        <v>0.17</v>
      </c>
      <c r="CY5">
        <f>AB5</f>
        <v>59.51</v>
      </c>
      <c r="CZ5">
        <f>AF5</f>
        <v>59.51</v>
      </c>
      <c r="DA5">
        <f>AJ5</f>
        <v>1</v>
      </c>
      <c r="DB5">
        <f t="shared" si="1"/>
        <v>5.0599999999999996</v>
      </c>
      <c r="DC5">
        <f t="shared" si="2"/>
        <v>7.0000000000000007E-2</v>
      </c>
      <c r="DD5" t="s">
        <v>3</v>
      </c>
      <c r="DE5" t="s">
        <v>3</v>
      </c>
      <c r="DF5">
        <f t="shared" si="3"/>
        <v>0</v>
      </c>
      <c r="DG5">
        <f t="shared" si="4"/>
        <v>10.119999999999999</v>
      </c>
      <c r="DH5">
        <f t="shared" si="5"/>
        <v>0.14000000000000001</v>
      </c>
      <c r="DI5">
        <f t="shared" si="6"/>
        <v>0</v>
      </c>
      <c r="DJ5">
        <f>DG5</f>
        <v>10.119999999999999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ROW(Source!A32)</f>
        <v>32</v>
      </c>
      <c r="B6">
        <v>1473070128</v>
      </c>
      <c r="C6">
        <v>1473070788</v>
      </c>
      <c r="D6">
        <v>1441836235</v>
      </c>
      <c r="E6">
        <v>1</v>
      </c>
      <c r="F6">
        <v>1</v>
      </c>
      <c r="G6">
        <v>15514512</v>
      </c>
      <c r="H6">
        <v>3</v>
      </c>
      <c r="I6" t="s">
        <v>677</v>
      </c>
      <c r="J6" t="s">
        <v>678</v>
      </c>
      <c r="K6" t="s">
        <v>679</v>
      </c>
      <c r="L6">
        <v>1346</v>
      </c>
      <c r="N6">
        <v>1009</v>
      </c>
      <c r="O6" t="s">
        <v>680</v>
      </c>
      <c r="P6" t="s">
        <v>680</v>
      </c>
      <c r="Q6">
        <v>1</v>
      </c>
      <c r="W6">
        <v>0</v>
      </c>
      <c r="X6">
        <v>-1595335418</v>
      </c>
      <c r="Y6">
        <f t="shared" si="0"/>
        <v>1.7999999999999999E-2</v>
      </c>
      <c r="AA6">
        <v>31.49</v>
      </c>
      <c r="AB6">
        <v>0</v>
      </c>
      <c r="AC6">
        <v>0</v>
      </c>
      <c r="AD6">
        <v>0</v>
      </c>
      <c r="AE6">
        <v>31.49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1.7999999999999999E-2</v>
      </c>
      <c r="AU6" t="s">
        <v>3</v>
      </c>
      <c r="AV6">
        <v>0</v>
      </c>
      <c r="AW6">
        <v>2</v>
      </c>
      <c r="AX6">
        <v>1473070794</v>
      </c>
      <c r="AY6">
        <v>1</v>
      </c>
      <c r="AZ6">
        <v>0</v>
      </c>
      <c r="BA6">
        <v>13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v>0</v>
      </c>
      <c r="CX6">
        <f>ROUND(Y6*Source!I32,9)</f>
        <v>3.5999999999999997E-2</v>
      </c>
      <c r="CY6">
        <f>AA6</f>
        <v>31.49</v>
      </c>
      <c r="CZ6">
        <f>AE6</f>
        <v>31.49</v>
      </c>
      <c r="DA6">
        <f>AI6</f>
        <v>1</v>
      </c>
      <c r="DB6">
        <f t="shared" si="1"/>
        <v>0.56999999999999995</v>
      </c>
      <c r="DC6">
        <f t="shared" si="2"/>
        <v>0</v>
      </c>
      <c r="DD6" t="s">
        <v>3</v>
      </c>
      <c r="DE6" t="s">
        <v>3</v>
      </c>
      <c r="DF6">
        <f t="shared" si="3"/>
        <v>1.1299999999999999</v>
      </c>
      <c r="DG6">
        <f t="shared" si="4"/>
        <v>0</v>
      </c>
      <c r="DH6">
        <f t="shared" si="5"/>
        <v>0</v>
      </c>
      <c r="DI6">
        <f t="shared" si="6"/>
        <v>0</v>
      </c>
      <c r="DJ6">
        <f>DF6</f>
        <v>1.1299999999999999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ROW(Source!A84)</f>
        <v>84</v>
      </c>
      <c r="B7">
        <v>1473070128</v>
      </c>
      <c r="C7">
        <v>1473070870</v>
      </c>
      <c r="D7">
        <v>1441819193</v>
      </c>
      <c r="E7">
        <v>15514512</v>
      </c>
      <c r="F7">
        <v>1</v>
      </c>
      <c r="G7">
        <v>15514512</v>
      </c>
      <c r="H7">
        <v>1</v>
      </c>
      <c r="I7" t="s">
        <v>670</v>
      </c>
      <c r="J7" t="s">
        <v>3</v>
      </c>
      <c r="K7" t="s">
        <v>671</v>
      </c>
      <c r="L7">
        <v>1191</v>
      </c>
      <c r="N7">
        <v>1013</v>
      </c>
      <c r="O7" t="s">
        <v>672</v>
      </c>
      <c r="P7" t="s">
        <v>672</v>
      </c>
      <c r="Q7">
        <v>1</v>
      </c>
      <c r="W7">
        <v>0</v>
      </c>
      <c r="X7">
        <v>476480486</v>
      </c>
      <c r="Y7">
        <f t="shared" si="0"/>
        <v>0.92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0.92</v>
      </c>
      <c r="AU7" t="s">
        <v>3</v>
      </c>
      <c r="AV7">
        <v>1</v>
      </c>
      <c r="AW7">
        <v>2</v>
      </c>
      <c r="AX7">
        <v>1473070872</v>
      </c>
      <c r="AY7">
        <v>1</v>
      </c>
      <c r="AZ7">
        <v>0</v>
      </c>
      <c r="BA7">
        <v>38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U7">
        <f>ROUND(AT7*Source!I84*AH7*AL7,2)</f>
        <v>0</v>
      </c>
      <c r="CV7">
        <f>ROUND(Y7*Source!I84,9)</f>
        <v>0.55200000000000005</v>
      </c>
      <c r="CW7">
        <v>0</v>
      </c>
      <c r="CX7">
        <f>ROUND(Y7*Source!I84,9)</f>
        <v>0.55200000000000005</v>
      </c>
      <c r="CY7">
        <f>AD7</f>
        <v>0</v>
      </c>
      <c r="CZ7">
        <f>AH7</f>
        <v>0</v>
      </c>
      <c r="DA7">
        <f>AL7</f>
        <v>1</v>
      </c>
      <c r="DB7">
        <f t="shared" si="1"/>
        <v>0</v>
      </c>
      <c r="DC7">
        <f t="shared" si="2"/>
        <v>0</v>
      </c>
      <c r="DD7" t="s">
        <v>3</v>
      </c>
      <c r="DE7" t="s">
        <v>3</v>
      </c>
      <c r="DF7">
        <f t="shared" si="3"/>
        <v>0</v>
      </c>
      <c r="DG7">
        <f t="shared" si="4"/>
        <v>0</v>
      </c>
      <c r="DH7">
        <f t="shared" si="5"/>
        <v>0</v>
      </c>
      <c r="DI7">
        <f t="shared" si="6"/>
        <v>0</v>
      </c>
      <c r="DJ7">
        <f>DI7</f>
        <v>0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ROW(Source!A85)</f>
        <v>85</v>
      </c>
      <c r="B8">
        <v>1473070128</v>
      </c>
      <c r="C8">
        <v>1473070873</v>
      </c>
      <c r="D8">
        <v>1441819193</v>
      </c>
      <c r="E8">
        <v>15514512</v>
      </c>
      <c r="F8">
        <v>1</v>
      </c>
      <c r="G8">
        <v>15514512</v>
      </c>
      <c r="H8">
        <v>1</v>
      </c>
      <c r="I8" t="s">
        <v>670</v>
      </c>
      <c r="J8" t="s">
        <v>3</v>
      </c>
      <c r="K8" t="s">
        <v>671</v>
      </c>
      <c r="L8">
        <v>1191</v>
      </c>
      <c r="N8">
        <v>1013</v>
      </c>
      <c r="O8" t="s">
        <v>672</v>
      </c>
      <c r="P8" t="s">
        <v>672</v>
      </c>
      <c r="Q8">
        <v>1</v>
      </c>
      <c r="W8">
        <v>0</v>
      </c>
      <c r="X8">
        <v>476480486</v>
      </c>
      <c r="Y8">
        <f t="shared" si="0"/>
        <v>0.92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0.92</v>
      </c>
      <c r="AU8" t="s">
        <v>3</v>
      </c>
      <c r="AV8">
        <v>1</v>
      </c>
      <c r="AW8">
        <v>2</v>
      </c>
      <c r="AX8">
        <v>1473070875</v>
      </c>
      <c r="AY8">
        <v>1</v>
      </c>
      <c r="AZ8">
        <v>6144</v>
      </c>
      <c r="BA8">
        <v>39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U8">
        <f>ROUND(AT8*Source!I85*AH8*AL8,2)</f>
        <v>0</v>
      </c>
      <c r="CV8">
        <f>ROUND(Y8*Source!I85,9)</f>
        <v>0.184</v>
      </c>
      <c r="CW8">
        <v>0</v>
      </c>
      <c r="CX8">
        <f>ROUND(Y8*Source!I85,9)</f>
        <v>0.184</v>
      </c>
      <c r="CY8">
        <f>AD8</f>
        <v>0</v>
      </c>
      <c r="CZ8">
        <f>AH8</f>
        <v>0</v>
      </c>
      <c r="DA8">
        <f>AL8</f>
        <v>1</v>
      </c>
      <c r="DB8">
        <f t="shared" si="1"/>
        <v>0</v>
      </c>
      <c r="DC8">
        <f t="shared" si="2"/>
        <v>0</v>
      </c>
      <c r="DD8" t="s">
        <v>3</v>
      </c>
      <c r="DE8" t="s">
        <v>3</v>
      </c>
      <c r="DF8">
        <f t="shared" si="3"/>
        <v>0</v>
      </c>
      <c r="DG8">
        <f t="shared" si="4"/>
        <v>0</v>
      </c>
      <c r="DH8">
        <f t="shared" si="5"/>
        <v>0</v>
      </c>
      <c r="DI8">
        <f t="shared" si="6"/>
        <v>0</v>
      </c>
      <c r="DJ8">
        <f>DI8</f>
        <v>0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ROW(Source!A86)</f>
        <v>86</v>
      </c>
      <c r="B9">
        <v>1473070128</v>
      </c>
      <c r="C9">
        <v>1473070876</v>
      </c>
      <c r="D9">
        <v>1441819193</v>
      </c>
      <c r="E9">
        <v>15514512</v>
      </c>
      <c r="F9">
        <v>1</v>
      </c>
      <c r="G9">
        <v>15514512</v>
      </c>
      <c r="H9">
        <v>1</v>
      </c>
      <c r="I9" t="s">
        <v>670</v>
      </c>
      <c r="J9" t="s">
        <v>3</v>
      </c>
      <c r="K9" t="s">
        <v>671</v>
      </c>
      <c r="L9">
        <v>1191</v>
      </c>
      <c r="N9">
        <v>1013</v>
      </c>
      <c r="O9" t="s">
        <v>672</v>
      </c>
      <c r="P9" t="s">
        <v>672</v>
      </c>
      <c r="Q9">
        <v>1</v>
      </c>
      <c r="W9">
        <v>0</v>
      </c>
      <c r="X9">
        <v>476480486</v>
      </c>
      <c r="Y9">
        <f t="shared" si="0"/>
        <v>0.92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0.92</v>
      </c>
      <c r="AU9" t="s">
        <v>3</v>
      </c>
      <c r="AV9">
        <v>1</v>
      </c>
      <c r="AW9">
        <v>2</v>
      </c>
      <c r="AX9">
        <v>1473070878</v>
      </c>
      <c r="AY9">
        <v>1</v>
      </c>
      <c r="AZ9">
        <v>6144</v>
      </c>
      <c r="BA9">
        <v>40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U9">
        <f>ROUND(AT9*Source!I86*AH9*AL9,2)</f>
        <v>0</v>
      </c>
      <c r="CV9">
        <f>ROUND(Y9*Source!I86,9)</f>
        <v>7.7279999999999998</v>
      </c>
      <c r="CW9">
        <v>0</v>
      </c>
      <c r="CX9">
        <f>ROUND(Y9*Source!I86,9)</f>
        <v>7.7279999999999998</v>
      </c>
      <c r="CY9">
        <f>AD9</f>
        <v>0</v>
      </c>
      <c r="CZ9">
        <f>AH9</f>
        <v>0</v>
      </c>
      <c r="DA9">
        <f>AL9</f>
        <v>1</v>
      </c>
      <c r="DB9">
        <f t="shared" si="1"/>
        <v>0</v>
      </c>
      <c r="DC9">
        <f t="shared" si="2"/>
        <v>0</v>
      </c>
      <c r="DD9" t="s">
        <v>3</v>
      </c>
      <c r="DE9" t="s">
        <v>3</v>
      </c>
      <c r="DF9">
        <f t="shared" si="3"/>
        <v>0</v>
      </c>
      <c r="DG9">
        <f t="shared" si="4"/>
        <v>0</v>
      </c>
      <c r="DH9">
        <f t="shared" si="5"/>
        <v>0</v>
      </c>
      <c r="DI9">
        <f t="shared" si="6"/>
        <v>0</v>
      </c>
      <c r="DJ9">
        <f>DI9</f>
        <v>0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ROW(Source!A130)</f>
        <v>130</v>
      </c>
      <c r="B10">
        <v>1473070128</v>
      </c>
      <c r="C10">
        <v>1473070983</v>
      </c>
      <c r="D10">
        <v>1441819193</v>
      </c>
      <c r="E10">
        <v>15514512</v>
      </c>
      <c r="F10">
        <v>1</v>
      </c>
      <c r="G10">
        <v>15514512</v>
      </c>
      <c r="H10">
        <v>1</v>
      </c>
      <c r="I10" t="s">
        <v>670</v>
      </c>
      <c r="J10" t="s">
        <v>3</v>
      </c>
      <c r="K10" t="s">
        <v>671</v>
      </c>
      <c r="L10">
        <v>1191</v>
      </c>
      <c r="N10">
        <v>1013</v>
      </c>
      <c r="O10" t="s">
        <v>672</v>
      </c>
      <c r="P10" t="s">
        <v>672</v>
      </c>
      <c r="Q10">
        <v>1</v>
      </c>
      <c r="W10">
        <v>0</v>
      </c>
      <c r="X10">
        <v>476480486</v>
      </c>
      <c r="Y10">
        <f t="shared" si="0"/>
        <v>0.36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0.36</v>
      </c>
      <c r="AU10" t="s">
        <v>3</v>
      </c>
      <c r="AV10">
        <v>1</v>
      </c>
      <c r="AW10">
        <v>2</v>
      </c>
      <c r="AX10">
        <v>1473070988</v>
      </c>
      <c r="AY10">
        <v>1</v>
      </c>
      <c r="AZ10">
        <v>6144</v>
      </c>
      <c r="BA10">
        <v>65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U10">
        <f>ROUND(AT10*Source!I130*AH10*AL10,2)</f>
        <v>0</v>
      </c>
      <c r="CV10">
        <f>ROUND(Y10*Source!I130,9)</f>
        <v>2.16</v>
      </c>
      <c r="CW10">
        <v>0</v>
      </c>
      <c r="CX10">
        <f>ROUND(Y10*Source!I130,9)</f>
        <v>2.16</v>
      </c>
      <c r="CY10">
        <f>AD10</f>
        <v>0</v>
      </c>
      <c r="CZ10">
        <f>AH10</f>
        <v>0</v>
      </c>
      <c r="DA10">
        <f>AL10</f>
        <v>1</v>
      </c>
      <c r="DB10">
        <f t="shared" si="1"/>
        <v>0</v>
      </c>
      <c r="DC10">
        <f t="shared" si="2"/>
        <v>0</v>
      </c>
      <c r="DD10" t="s">
        <v>3</v>
      </c>
      <c r="DE10" t="s">
        <v>3</v>
      </c>
      <c r="DF10">
        <f t="shared" si="3"/>
        <v>0</v>
      </c>
      <c r="DG10">
        <f t="shared" si="4"/>
        <v>0</v>
      </c>
      <c r="DH10">
        <f t="shared" si="5"/>
        <v>0</v>
      </c>
      <c r="DI10">
        <f t="shared" si="6"/>
        <v>0</v>
      </c>
      <c r="DJ10">
        <f>DI10</f>
        <v>0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ROW(Source!A130)</f>
        <v>130</v>
      </c>
      <c r="B11">
        <v>1473070128</v>
      </c>
      <c r="C11">
        <v>1473070983</v>
      </c>
      <c r="D11">
        <v>1441836235</v>
      </c>
      <c r="E11">
        <v>1</v>
      </c>
      <c r="F11">
        <v>1</v>
      </c>
      <c r="G11">
        <v>15514512</v>
      </c>
      <c r="H11">
        <v>3</v>
      </c>
      <c r="I11" t="s">
        <v>677</v>
      </c>
      <c r="J11" t="s">
        <v>678</v>
      </c>
      <c r="K11" t="s">
        <v>679</v>
      </c>
      <c r="L11">
        <v>1346</v>
      </c>
      <c r="N11">
        <v>1009</v>
      </c>
      <c r="O11" t="s">
        <v>680</v>
      </c>
      <c r="P11" t="s">
        <v>680</v>
      </c>
      <c r="Q11">
        <v>1</v>
      </c>
      <c r="W11">
        <v>0</v>
      </c>
      <c r="X11">
        <v>-1595335418</v>
      </c>
      <c r="Y11">
        <f t="shared" si="0"/>
        <v>0.05</v>
      </c>
      <c r="AA11">
        <v>31.49</v>
      </c>
      <c r="AB11">
        <v>0</v>
      </c>
      <c r="AC11">
        <v>0</v>
      </c>
      <c r="AD11">
        <v>0</v>
      </c>
      <c r="AE11">
        <v>31.49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0.05</v>
      </c>
      <c r="AU11" t="s">
        <v>3</v>
      </c>
      <c r="AV11">
        <v>0</v>
      </c>
      <c r="AW11">
        <v>2</v>
      </c>
      <c r="AX11">
        <v>1473070989</v>
      </c>
      <c r="AY11">
        <v>1</v>
      </c>
      <c r="AZ11">
        <v>6144</v>
      </c>
      <c r="BA11">
        <v>66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V11">
        <v>0</v>
      </c>
      <c r="CW11">
        <v>0</v>
      </c>
      <c r="CX11">
        <f>ROUND(Y11*Source!I130,9)</f>
        <v>0.3</v>
      </c>
      <c r="CY11">
        <f>AA11</f>
        <v>31.49</v>
      </c>
      <c r="CZ11">
        <f>AE11</f>
        <v>31.49</v>
      </c>
      <c r="DA11">
        <f>AI11</f>
        <v>1</v>
      </c>
      <c r="DB11">
        <f t="shared" si="1"/>
        <v>1.57</v>
      </c>
      <c r="DC11">
        <f t="shared" si="2"/>
        <v>0</v>
      </c>
      <c r="DD11" t="s">
        <v>3</v>
      </c>
      <c r="DE11" t="s">
        <v>3</v>
      </c>
      <c r="DF11">
        <f t="shared" si="3"/>
        <v>9.4499999999999993</v>
      </c>
      <c r="DG11">
        <f t="shared" si="4"/>
        <v>0</v>
      </c>
      <c r="DH11">
        <f t="shared" si="5"/>
        <v>0</v>
      </c>
      <c r="DI11">
        <f t="shared" si="6"/>
        <v>0</v>
      </c>
      <c r="DJ11">
        <f>DF11</f>
        <v>9.4499999999999993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ROW(Source!A130)</f>
        <v>130</v>
      </c>
      <c r="B12">
        <v>1473070128</v>
      </c>
      <c r="C12">
        <v>1473070983</v>
      </c>
      <c r="D12">
        <v>1441837764</v>
      </c>
      <c r="E12">
        <v>1</v>
      </c>
      <c r="F12">
        <v>1</v>
      </c>
      <c r="G12">
        <v>15514512</v>
      </c>
      <c r="H12">
        <v>3</v>
      </c>
      <c r="I12" t="s">
        <v>681</v>
      </c>
      <c r="J12" t="s">
        <v>682</v>
      </c>
      <c r="K12" t="s">
        <v>683</v>
      </c>
      <c r="L12">
        <v>1346</v>
      </c>
      <c r="N12">
        <v>1009</v>
      </c>
      <c r="O12" t="s">
        <v>680</v>
      </c>
      <c r="P12" t="s">
        <v>680</v>
      </c>
      <c r="Q12">
        <v>1</v>
      </c>
      <c r="W12">
        <v>0</v>
      </c>
      <c r="X12">
        <v>-814112853</v>
      </c>
      <c r="Y12">
        <f t="shared" si="0"/>
        <v>0.13</v>
      </c>
      <c r="AA12">
        <v>1426.79</v>
      </c>
      <c r="AB12">
        <v>0</v>
      </c>
      <c r="AC12">
        <v>0</v>
      </c>
      <c r="AD12">
        <v>0</v>
      </c>
      <c r="AE12">
        <v>1426.79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0.13</v>
      </c>
      <c r="AU12" t="s">
        <v>3</v>
      </c>
      <c r="AV12">
        <v>0</v>
      </c>
      <c r="AW12">
        <v>2</v>
      </c>
      <c r="AX12">
        <v>1473070990</v>
      </c>
      <c r="AY12">
        <v>1</v>
      </c>
      <c r="AZ12">
        <v>6144</v>
      </c>
      <c r="BA12">
        <v>67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v>0</v>
      </c>
      <c r="CX12">
        <f>ROUND(Y12*Source!I130,9)</f>
        <v>0.78</v>
      </c>
      <c r="CY12">
        <f>AA12</f>
        <v>1426.79</v>
      </c>
      <c r="CZ12">
        <f>AE12</f>
        <v>1426.79</v>
      </c>
      <c r="DA12">
        <f>AI12</f>
        <v>1</v>
      </c>
      <c r="DB12">
        <f t="shared" si="1"/>
        <v>185.48</v>
      </c>
      <c r="DC12">
        <f t="shared" si="2"/>
        <v>0</v>
      </c>
      <c r="DD12" t="s">
        <v>3</v>
      </c>
      <c r="DE12" t="s">
        <v>3</v>
      </c>
      <c r="DF12">
        <f t="shared" si="3"/>
        <v>1112.9000000000001</v>
      </c>
      <c r="DG12">
        <f t="shared" si="4"/>
        <v>0</v>
      </c>
      <c r="DH12">
        <f t="shared" si="5"/>
        <v>0</v>
      </c>
      <c r="DI12">
        <f t="shared" si="6"/>
        <v>0</v>
      </c>
      <c r="DJ12">
        <f>DF12</f>
        <v>1112.9000000000001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ROW(Source!A130)</f>
        <v>130</v>
      </c>
      <c r="B13">
        <v>1473070128</v>
      </c>
      <c r="C13">
        <v>1473070983</v>
      </c>
      <c r="D13">
        <v>1441834666</v>
      </c>
      <c r="E13">
        <v>1</v>
      </c>
      <c r="F13">
        <v>1</v>
      </c>
      <c r="G13">
        <v>15514512</v>
      </c>
      <c r="H13">
        <v>3</v>
      </c>
      <c r="I13" t="s">
        <v>684</v>
      </c>
      <c r="J13" t="s">
        <v>685</v>
      </c>
      <c r="K13" t="s">
        <v>686</v>
      </c>
      <c r="L13">
        <v>1346</v>
      </c>
      <c r="N13">
        <v>1009</v>
      </c>
      <c r="O13" t="s">
        <v>680</v>
      </c>
      <c r="P13" t="s">
        <v>680</v>
      </c>
      <c r="Q13">
        <v>1</v>
      </c>
      <c r="W13">
        <v>0</v>
      </c>
      <c r="X13">
        <v>137443917</v>
      </c>
      <c r="Y13">
        <f t="shared" si="0"/>
        <v>1E-3</v>
      </c>
      <c r="AA13">
        <v>924.76</v>
      </c>
      <c r="AB13">
        <v>0</v>
      </c>
      <c r="AC13">
        <v>0</v>
      </c>
      <c r="AD13">
        <v>0</v>
      </c>
      <c r="AE13">
        <v>924.76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1E-3</v>
      </c>
      <c r="AU13" t="s">
        <v>3</v>
      </c>
      <c r="AV13">
        <v>0</v>
      </c>
      <c r="AW13">
        <v>2</v>
      </c>
      <c r="AX13">
        <v>1473070991</v>
      </c>
      <c r="AY13">
        <v>1</v>
      </c>
      <c r="AZ13">
        <v>6144</v>
      </c>
      <c r="BA13">
        <v>68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v>0</v>
      </c>
      <c r="CX13">
        <f>ROUND(Y13*Source!I130,9)</f>
        <v>6.0000000000000001E-3</v>
      </c>
      <c r="CY13">
        <f>AA13</f>
        <v>924.76</v>
      </c>
      <c r="CZ13">
        <f>AE13</f>
        <v>924.76</v>
      </c>
      <c r="DA13">
        <f>AI13</f>
        <v>1</v>
      </c>
      <c r="DB13">
        <f t="shared" si="1"/>
        <v>0.92</v>
      </c>
      <c r="DC13">
        <f t="shared" si="2"/>
        <v>0</v>
      </c>
      <c r="DD13" t="s">
        <v>3</v>
      </c>
      <c r="DE13" t="s">
        <v>3</v>
      </c>
      <c r="DF13">
        <f t="shared" si="3"/>
        <v>5.55</v>
      </c>
      <c r="DG13">
        <f t="shared" si="4"/>
        <v>0</v>
      </c>
      <c r="DH13">
        <f t="shared" si="5"/>
        <v>0</v>
      </c>
      <c r="DI13">
        <f t="shared" si="6"/>
        <v>0</v>
      </c>
      <c r="DJ13">
        <f>DF13</f>
        <v>5.55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ROW(Source!A131)</f>
        <v>131</v>
      </c>
      <c r="B14">
        <v>1473070128</v>
      </c>
      <c r="C14">
        <v>1473070992</v>
      </c>
      <c r="D14">
        <v>1441819193</v>
      </c>
      <c r="E14">
        <v>15514512</v>
      </c>
      <c r="F14">
        <v>1</v>
      </c>
      <c r="G14">
        <v>15514512</v>
      </c>
      <c r="H14">
        <v>1</v>
      </c>
      <c r="I14" t="s">
        <v>670</v>
      </c>
      <c r="J14" t="s">
        <v>3</v>
      </c>
      <c r="K14" t="s">
        <v>671</v>
      </c>
      <c r="L14">
        <v>1191</v>
      </c>
      <c r="N14">
        <v>1013</v>
      </c>
      <c r="O14" t="s">
        <v>672</v>
      </c>
      <c r="P14" t="s">
        <v>672</v>
      </c>
      <c r="Q14">
        <v>1</v>
      </c>
      <c r="W14">
        <v>0</v>
      </c>
      <c r="X14">
        <v>476480486</v>
      </c>
      <c r="Y14">
        <f t="shared" si="0"/>
        <v>2.86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M14">
        <v>-2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2.86</v>
      </c>
      <c r="AU14" t="s">
        <v>3</v>
      </c>
      <c r="AV14">
        <v>1</v>
      </c>
      <c r="AW14">
        <v>2</v>
      </c>
      <c r="AX14">
        <v>1473070997</v>
      </c>
      <c r="AY14">
        <v>1</v>
      </c>
      <c r="AZ14">
        <v>6144</v>
      </c>
      <c r="BA14">
        <v>69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U14">
        <f>ROUND(AT14*Source!I131*AH14*AL14,2)</f>
        <v>0</v>
      </c>
      <c r="CV14">
        <f>ROUND(Y14*Source!I131,9)</f>
        <v>2.86</v>
      </c>
      <c r="CW14">
        <v>0</v>
      </c>
      <c r="CX14">
        <f>ROUND(Y14*Source!I131,9)</f>
        <v>2.86</v>
      </c>
      <c r="CY14">
        <f>AD14</f>
        <v>0</v>
      </c>
      <c r="CZ14">
        <f>AH14</f>
        <v>0</v>
      </c>
      <c r="DA14">
        <f>AL14</f>
        <v>1</v>
      </c>
      <c r="DB14">
        <f t="shared" si="1"/>
        <v>0</v>
      </c>
      <c r="DC14">
        <f t="shared" si="2"/>
        <v>0</v>
      </c>
      <c r="DD14" t="s">
        <v>3</v>
      </c>
      <c r="DE14" t="s">
        <v>3</v>
      </c>
      <c r="DF14">
        <f t="shared" si="3"/>
        <v>0</v>
      </c>
      <c r="DG14">
        <f t="shared" si="4"/>
        <v>0</v>
      </c>
      <c r="DH14">
        <f t="shared" si="5"/>
        <v>0</v>
      </c>
      <c r="DI14">
        <f t="shared" si="6"/>
        <v>0</v>
      </c>
      <c r="DJ14">
        <f>DI14</f>
        <v>0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ROW(Source!A131)</f>
        <v>131</v>
      </c>
      <c r="B15">
        <v>1473070128</v>
      </c>
      <c r="C15">
        <v>1473070992</v>
      </c>
      <c r="D15">
        <v>1441836235</v>
      </c>
      <c r="E15">
        <v>1</v>
      </c>
      <c r="F15">
        <v>1</v>
      </c>
      <c r="G15">
        <v>15514512</v>
      </c>
      <c r="H15">
        <v>3</v>
      </c>
      <c r="I15" t="s">
        <v>677</v>
      </c>
      <c r="J15" t="s">
        <v>678</v>
      </c>
      <c r="K15" t="s">
        <v>679</v>
      </c>
      <c r="L15">
        <v>1346</v>
      </c>
      <c r="N15">
        <v>1009</v>
      </c>
      <c r="O15" t="s">
        <v>680</v>
      </c>
      <c r="P15" t="s">
        <v>680</v>
      </c>
      <c r="Q15">
        <v>1</v>
      </c>
      <c r="W15">
        <v>0</v>
      </c>
      <c r="X15">
        <v>-1595335418</v>
      </c>
      <c r="Y15">
        <f t="shared" si="0"/>
        <v>0.05</v>
      </c>
      <c r="AA15">
        <v>31.49</v>
      </c>
      <c r="AB15">
        <v>0</v>
      </c>
      <c r="AC15">
        <v>0</v>
      </c>
      <c r="AD15">
        <v>0</v>
      </c>
      <c r="AE15">
        <v>31.49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M15">
        <v>-2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3</v>
      </c>
      <c r="AT15">
        <v>0.05</v>
      </c>
      <c r="AU15" t="s">
        <v>3</v>
      </c>
      <c r="AV15">
        <v>0</v>
      </c>
      <c r="AW15">
        <v>2</v>
      </c>
      <c r="AX15">
        <v>1473070998</v>
      </c>
      <c r="AY15">
        <v>1</v>
      </c>
      <c r="AZ15">
        <v>6144</v>
      </c>
      <c r="BA15">
        <v>70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v>0</v>
      </c>
      <c r="CX15">
        <f>ROUND(Y15*Source!I131,9)</f>
        <v>0.05</v>
      </c>
      <c r="CY15">
        <f>AA15</f>
        <v>31.49</v>
      </c>
      <c r="CZ15">
        <f>AE15</f>
        <v>31.49</v>
      </c>
      <c r="DA15">
        <f>AI15</f>
        <v>1</v>
      </c>
      <c r="DB15">
        <f t="shared" si="1"/>
        <v>1.57</v>
      </c>
      <c r="DC15">
        <f t="shared" si="2"/>
        <v>0</v>
      </c>
      <c r="DD15" t="s">
        <v>3</v>
      </c>
      <c r="DE15" t="s">
        <v>3</v>
      </c>
      <c r="DF15">
        <f t="shared" si="3"/>
        <v>1.57</v>
      </c>
      <c r="DG15">
        <f t="shared" si="4"/>
        <v>0</v>
      </c>
      <c r="DH15">
        <f t="shared" si="5"/>
        <v>0</v>
      </c>
      <c r="DI15">
        <f t="shared" si="6"/>
        <v>0</v>
      </c>
      <c r="DJ15">
        <f>DF15</f>
        <v>1.57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ROW(Source!A131)</f>
        <v>131</v>
      </c>
      <c r="B16">
        <v>1473070128</v>
      </c>
      <c r="C16">
        <v>1473070992</v>
      </c>
      <c r="D16">
        <v>1441837764</v>
      </c>
      <c r="E16">
        <v>1</v>
      </c>
      <c r="F16">
        <v>1</v>
      </c>
      <c r="G16">
        <v>15514512</v>
      </c>
      <c r="H16">
        <v>3</v>
      </c>
      <c r="I16" t="s">
        <v>681</v>
      </c>
      <c r="J16" t="s">
        <v>682</v>
      </c>
      <c r="K16" t="s">
        <v>683</v>
      </c>
      <c r="L16">
        <v>1346</v>
      </c>
      <c r="N16">
        <v>1009</v>
      </c>
      <c r="O16" t="s">
        <v>680</v>
      </c>
      <c r="P16" t="s">
        <v>680</v>
      </c>
      <c r="Q16">
        <v>1</v>
      </c>
      <c r="W16">
        <v>0</v>
      </c>
      <c r="X16">
        <v>-814112853</v>
      </c>
      <c r="Y16">
        <f t="shared" si="0"/>
        <v>0.13</v>
      </c>
      <c r="AA16">
        <v>1426.79</v>
      </c>
      <c r="AB16">
        <v>0</v>
      </c>
      <c r="AC16">
        <v>0</v>
      </c>
      <c r="AD16">
        <v>0</v>
      </c>
      <c r="AE16">
        <v>1426.79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0.13</v>
      </c>
      <c r="AU16" t="s">
        <v>3</v>
      </c>
      <c r="AV16">
        <v>0</v>
      </c>
      <c r="AW16">
        <v>2</v>
      </c>
      <c r="AX16">
        <v>1473070999</v>
      </c>
      <c r="AY16">
        <v>1</v>
      </c>
      <c r="AZ16">
        <v>6144</v>
      </c>
      <c r="BA16">
        <v>71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v>0</v>
      </c>
      <c r="CX16">
        <f>ROUND(Y16*Source!I131,9)</f>
        <v>0.13</v>
      </c>
      <c r="CY16">
        <f>AA16</f>
        <v>1426.79</v>
      </c>
      <c r="CZ16">
        <f>AE16</f>
        <v>1426.79</v>
      </c>
      <c r="DA16">
        <f>AI16</f>
        <v>1</v>
      </c>
      <c r="DB16">
        <f t="shared" si="1"/>
        <v>185.48</v>
      </c>
      <c r="DC16">
        <f t="shared" si="2"/>
        <v>0</v>
      </c>
      <c r="DD16" t="s">
        <v>3</v>
      </c>
      <c r="DE16" t="s">
        <v>3</v>
      </c>
      <c r="DF16">
        <f t="shared" si="3"/>
        <v>185.48</v>
      </c>
      <c r="DG16">
        <f t="shared" si="4"/>
        <v>0</v>
      </c>
      <c r="DH16">
        <f t="shared" si="5"/>
        <v>0</v>
      </c>
      <c r="DI16">
        <f t="shared" si="6"/>
        <v>0</v>
      </c>
      <c r="DJ16">
        <f>DF16</f>
        <v>185.48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ROW(Source!A131)</f>
        <v>131</v>
      </c>
      <c r="B17">
        <v>1473070128</v>
      </c>
      <c r="C17">
        <v>1473070992</v>
      </c>
      <c r="D17">
        <v>1441834666</v>
      </c>
      <c r="E17">
        <v>1</v>
      </c>
      <c r="F17">
        <v>1</v>
      </c>
      <c r="G17">
        <v>15514512</v>
      </c>
      <c r="H17">
        <v>3</v>
      </c>
      <c r="I17" t="s">
        <v>684</v>
      </c>
      <c r="J17" t="s">
        <v>685</v>
      </c>
      <c r="K17" t="s">
        <v>686</v>
      </c>
      <c r="L17">
        <v>1346</v>
      </c>
      <c r="N17">
        <v>1009</v>
      </c>
      <c r="O17" t="s">
        <v>680</v>
      </c>
      <c r="P17" t="s">
        <v>680</v>
      </c>
      <c r="Q17">
        <v>1</v>
      </c>
      <c r="W17">
        <v>0</v>
      </c>
      <c r="X17">
        <v>137443917</v>
      </c>
      <c r="Y17">
        <f t="shared" si="0"/>
        <v>1E-3</v>
      </c>
      <c r="AA17">
        <v>924.76</v>
      </c>
      <c r="AB17">
        <v>0</v>
      </c>
      <c r="AC17">
        <v>0</v>
      </c>
      <c r="AD17">
        <v>0</v>
      </c>
      <c r="AE17">
        <v>924.76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</v>
      </c>
      <c r="AT17">
        <v>1E-3</v>
      </c>
      <c r="AU17" t="s">
        <v>3</v>
      </c>
      <c r="AV17">
        <v>0</v>
      </c>
      <c r="AW17">
        <v>2</v>
      </c>
      <c r="AX17">
        <v>1473071000</v>
      </c>
      <c r="AY17">
        <v>1</v>
      </c>
      <c r="AZ17">
        <v>6144</v>
      </c>
      <c r="BA17">
        <v>72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ROUND(Y17*Source!I131,9)</f>
        <v>1E-3</v>
      </c>
      <c r="CY17">
        <f>AA17</f>
        <v>924.76</v>
      </c>
      <c r="CZ17">
        <f>AE17</f>
        <v>924.76</v>
      </c>
      <c r="DA17">
        <f>AI17</f>
        <v>1</v>
      </c>
      <c r="DB17">
        <f t="shared" si="1"/>
        <v>0.92</v>
      </c>
      <c r="DC17">
        <f t="shared" si="2"/>
        <v>0</v>
      </c>
      <c r="DD17" t="s">
        <v>3</v>
      </c>
      <c r="DE17" t="s">
        <v>3</v>
      </c>
      <c r="DF17">
        <f t="shared" si="3"/>
        <v>0.92</v>
      </c>
      <c r="DG17">
        <f t="shared" si="4"/>
        <v>0</v>
      </c>
      <c r="DH17">
        <f t="shared" si="5"/>
        <v>0</v>
      </c>
      <c r="DI17">
        <f t="shared" si="6"/>
        <v>0</v>
      </c>
      <c r="DJ17">
        <f>DF17</f>
        <v>0.92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ROW(Source!A137)</f>
        <v>137</v>
      </c>
      <c r="B18">
        <v>1473070128</v>
      </c>
      <c r="C18">
        <v>1473071021</v>
      </c>
      <c r="D18">
        <v>1441819193</v>
      </c>
      <c r="E18">
        <v>15514512</v>
      </c>
      <c r="F18">
        <v>1</v>
      </c>
      <c r="G18">
        <v>15514512</v>
      </c>
      <c r="H18">
        <v>1</v>
      </c>
      <c r="I18" t="s">
        <v>670</v>
      </c>
      <c r="J18" t="s">
        <v>3</v>
      </c>
      <c r="K18" t="s">
        <v>671</v>
      </c>
      <c r="L18">
        <v>1191</v>
      </c>
      <c r="N18">
        <v>1013</v>
      </c>
      <c r="O18" t="s">
        <v>672</v>
      </c>
      <c r="P18" t="s">
        <v>672</v>
      </c>
      <c r="Q18">
        <v>1</v>
      </c>
      <c r="W18">
        <v>0</v>
      </c>
      <c r="X18">
        <v>476480486</v>
      </c>
      <c r="Y18">
        <f t="shared" si="0"/>
        <v>0.22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-2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0.22</v>
      </c>
      <c r="AU18" t="s">
        <v>3</v>
      </c>
      <c r="AV18">
        <v>1</v>
      </c>
      <c r="AW18">
        <v>2</v>
      </c>
      <c r="AX18">
        <v>1473071024</v>
      </c>
      <c r="AY18">
        <v>1</v>
      </c>
      <c r="AZ18">
        <v>0</v>
      </c>
      <c r="BA18">
        <v>82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U18">
        <f>ROUND(AT18*Source!I137*AH18*AL18,2)</f>
        <v>0</v>
      </c>
      <c r="CV18">
        <f>ROUND(Y18*Source!I137,9)</f>
        <v>0.22</v>
      </c>
      <c r="CW18">
        <v>0</v>
      </c>
      <c r="CX18">
        <f>ROUND(Y18*Source!I137,9)</f>
        <v>0.22</v>
      </c>
      <c r="CY18">
        <f>AD18</f>
        <v>0</v>
      </c>
      <c r="CZ18">
        <f>AH18</f>
        <v>0</v>
      </c>
      <c r="DA18">
        <f>AL18</f>
        <v>1</v>
      </c>
      <c r="DB18">
        <f t="shared" si="1"/>
        <v>0</v>
      </c>
      <c r="DC18">
        <f t="shared" si="2"/>
        <v>0</v>
      </c>
      <c r="DD18" t="s">
        <v>3</v>
      </c>
      <c r="DE18" t="s">
        <v>3</v>
      </c>
      <c r="DF18">
        <f t="shared" si="3"/>
        <v>0</v>
      </c>
      <c r="DG18">
        <f t="shared" si="4"/>
        <v>0</v>
      </c>
      <c r="DH18">
        <f t="shared" si="5"/>
        <v>0</v>
      </c>
      <c r="DI18">
        <f t="shared" si="6"/>
        <v>0</v>
      </c>
      <c r="DJ18">
        <f>DI18</f>
        <v>0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ROW(Source!A137)</f>
        <v>137</v>
      </c>
      <c r="B19">
        <v>1473070128</v>
      </c>
      <c r="C19">
        <v>1473071021</v>
      </c>
      <c r="D19">
        <v>1441836235</v>
      </c>
      <c r="E19">
        <v>1</v>
      </c>
      <c r="F19">
        <v>1</v>
      </c>
      <c r="G19">
        <v>15514512</v>
      </c>
      <c r="H19">
        <v>3</v>
      </c>
      <c r="I19" t="s">
        <v>677</v>
      </c>
      <c r="J19" t="s">
        <v>678</v>
      </c>
      <c r="K19" t="s">
        <v>679</v>
      </c>
      <c r="L19">
        <v>1346</v>
      </c>
      <c r="N19">
        <v>1009</v>
      </c>
      <c r="O19" t="s">
        <v>680</v>
      </c>
      <c r="P19" t="s">
        <v>680</v>
      </c>
      <c r="Q19">
        <v>1</v>
      </c>
      <c r="W19">
        <v>0</v>
      </c>
      <c r="X19">
        <v>-1595335418</v>
      </c>
      <c r="Y19">
        <f t="shared" si="0"/>
        <v>0.02</v>
      </c>
      <c r="AA19">
        <v>31.49</v>
      </c>
      <c r="AB19">
        <v>0</v>
      </c>
      <c r="AC19">
        <v>0</v>
      </c>
      <c r="AD19">
        <v>0</v>
      </c>
      <c r="AE19">
        <v>31.49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3</v>
      </c>
      <c r="AT19">
        <v>0.02</v>
      </c>
      <c r="AU19" t="s">
        <v>3</v>
      </c>
      <c r="AV19">
        <v>0</v>
      </c>
      <c r="AW19">
        <v>2</v>
      </c>
      <c r="AX19">
        <v>1473071025</v>
      </c>
      <c r="AY19">
        <v>1</v>
      </c>
      <c r="AZ19">
        <v>0</v>
      </c>
      <c r="BA19">
        <v>83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ROUND(Y19*Source!I137,9)</f>
        <v>0.02</v>
      </c>
      <c r="CY19">
        <f>AA19</f>
        <v>31.49</v>
      </c>
      <c r="CZ19">
        <f>AE19</f>
        <v>31.49</v>
      </c>
      <c r="DA19">
        <f>AI19</f>
        <v>1</v>
      </c>
      <c r="DB19">
        <f t="shared" si="1"/>
        <v>0.63</v>
      </c>
      <c r="DC19">
        <f t="shared" si="2"/>
        <v>0</v>
      </c>
      <c r="DD19" t="s">
        <v>3</v>
      </c>
      <c r="DE19" t="s">
        <v>3</v>
      </c>
      <c r="DF19">
        <f t="shared" si="3"/>
        <v>0.63</v>
      </c>
      <c r="DG19">
        <f t="shared" si="4"/>
        <v>0</v>
      </c>
      <c r="DH19">
        <f t="shared" si="5"/>
        <v>0</v>
      </c>
      <c r="DI19">
        <f t="shared" si="6"/>
        <v>0</v>
      </c>
      <c r="DJ19">
        <f>DF19</f>
        <v>0.63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ROW(Source!A138)</f>
        <v>138</v>
      </c>
      <c r="B20">
        <v>1473070128</v>
      </c>
      <c r="C20">
        <v>1473071026</v>
      </c>
      <c r="D20">
        <v>1441819193</v>
      </c>
      <c r="E20">
        <v>15514512</v>
      </c>
      <c r="F20">
        <v>1</v>
      </c>
      <c r="G20">
        <v>15514512</v>
      </c>
      <c r="H20">
        <v>1</v>
      </c>
      <c r="I20" t="s">
        <v>670</v>
      </c>
      <c r="J20" t="s">
        <v>3</v>
      </c>
      <c r="K20" t="s">
        <v>671</v>
      </c>
      <c r="L20">
        <v>1191</v>
      </c>
      <c r="N20">
        <v>1013</v>
      </c>
      <c r="O20" t="s">
        <v>672</v>
      </c>
      <c r="P20" t="s">
        <v>672</v>
      </c>
      <c r="Q20">
        <v>1</v>
      </c>
      <c r="W20">
        <v>0</v>
      </c>
      <c r="X20">
        <v>476480486</v>
      </c>
      <c r="Y20">
        <f t="shared" si="0"/>
        <v>0.36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M20">
        <v>-2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0.36</v>
      </c>
      <c r="AU20" t="s">
        <v>3</v>
      </c>
      <c r="AV20">
        <v>1</v>
      </c>
      <c r="AW20">
        <v>2</v>
      </c>
      <c r="AX20">
        <v>1473071031</v>
      </c>
      <c r="AY20">
        <v>1</v>
      </c>
      <c r="AZ20">
        <v>6144</v>
      </c>
      <c r="BA20">
        <v>84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U20">
        <f>ROUND(AT20*Source!I138*AH20*AL20,2)</f>
        <v>0</v>
      </c>
      <c r="CV20">
        <f>ROUND(Y20*Source!I138,9)</f>
        <v>0.72</v>
      </c>
      <c r="CW20">
        <v>0</v>
      </c>
      <c r="CX20">
        <f>ROUND(Y20*Source!I138,9)</f>
        <v>0.72</v>
      </c>
      <c r="CY20">
        <f>AD20</f>
        <v>0</v>
      </c>
      <c r="CZ20">
        <f>AH20</f>
        <v>0</v>
      </c>
      <c r="DA20">
        <f>AL20</f>
        <v>1</v>
      </c>
      <c r="DB20">
        <f t="shared" si="1"/>
        <v>0</v>
      </c>
      <c r="DC20">
        <f t="shared" si="2"/>
        <v>0</v>
      </c>
      <c r="DD20" t="s">
        <v>3</v>
      </c>
      <c r="DE20" t="s">
        <v>3</v>
      </c>
      <c r="DF20">
        <f t="shared" si="3"/>
        <v>0</v>
      </c>
      <c r="DG20">
        <f t="shared" si="4"/>
        <v>0</v>
      </c>
      <c r="DH20">
        <f t="shared" si="5"/>
        <v>0</v>
      </c>
      <c r="DI20">
        <f t="shared" si="6"/>
        <v>0</v>
      </c>
      <c r="DJ20">
        <f>DI20</f>
        <v>0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ROW(Source!A138)</f>
        <v>138</v>
      </c>
      <c r="B21">
        <v>1473070128</v>
      </c>
      <c r="C21">
        <v>1473071026</v>
      </c>
      <c r="D21">
        <v>1441836235</v>
      </c>
      <c r="E21">
        <v>1</v>
      </c>
      <c r="F21">
        <v>1</v>
      </c>
      <c r="G21">
        <v>15514512</v>
      </c>
      <c r="H21">
        <v>3</v>
      </c>
      <c r="I21" t="s">
        <v>677</v>
      </c>
      <c r="J21" t="s">
        <v>678</v>
      </c>
      <c r="K21" t="s">
        <v>679</v>
      </c>
      <c r="L21">
        <v>1346</v>
      </c>
      <c r="N21">
        <v>1009</v>
      </c>
      <c r="O21" t="s">
        <v>680</v>
      </c>
      <c r="P21" t="s">
        <v>680</v>
      </c>
      <c r="Q21">
        <v>1</v>
      </c>
      <c r="W21">
        <v>0</v>
      </c>
      <c r="X21">
        <v>-1595335418</v>
      </c>
      <c r="Y21">
        <f t="shared" si="0"/>
        <v>0.05</v>
      </c>
      <c r="AA21">
        <v>31.49</v>
      </c>
      <c r="AB21">
        <v>0</v>
      </c>
      <c r="AC21">
        <v>0</v>
      </c>
      <c r="AD21">
        <v>0</v>
      </c>
      <c r="AE21">
        <v>31.49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0.05</v>
      </c>
      <c r="AU21" t="s">
        <v>3</v>
      </c>
      <c r="AV21">
        <v>0</v>
      </c>
      <c r="AW21">
        <v>2</v>
      </c>
      <c r="AX21">
        <v>1473071032</v>
      </c>
      <c r="AY21">
        <v>1</v>
      </c>
      <c r="AZ21">
        <v>6144</v>
      </c>
      <c r="BA21">
        <v>85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V21">
        <v>0</v>
      </c>
      <c r="CW21">
        <v>0</v>
      </c>
      <c r="CX21">
        <f>ROUND(Y21*Source!I138,9)</f>
        <v>0.1</v>
      </c>
      <c r="CY21">
        <f>AA21</f>
        <v>31.49</v>
      </c>
      <c r="CZ21">
        <f>AE21</f>
        <v>31.49</v>
      </c>
      <c r="DA21">
        <f>AI21</f>
        <v>1</v>
      </c>
      <c r="DB21">
        <f t="shared" si="1"/>
        <v>1.57</v>
      </c>
      <c r="DC21">
        <f t="shared" si="2"/>
        <v>0</v>
      </c>
      <c r="DD21" t="s">
        <v>3</v>
      </c>
      <c r="DE21" t="s">
        <v>3</v>
      </c>
      <c r="DF21">
        <f t="shared" si="3"/>
        <v>3.15</v>
      </c>
      <c r="DG21">
        <f t="shared" si="4"/>
        <v>0</v>
      </c>
      <c r="DH21">
        <f t="shared" si="5"/>
        <v>0</v>
      </c>
      <c r="DI21">
        <f t="shared" si="6"/>
        <v>0</v>
      </c>
      <c r="DJ21">
        <f>DF21</f>
        <v>3.15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ROW(Source!A138)</f>
        <v>138</v>
      </c>
      <c r="B22">
        <v>1473070128</v>
      </c>
      <c r="C22">
        <v>1473071026</v>
      </c>
      <c r="D22">
        <v>1441837764</v>
      </c>
      <c r="E22">
        <v>1</v>
      </c>
      <c r="F22">
        <v>1</v>
      </c>
      <c r="G22">
        <v>15514512</v>
      </c>
      <c r="H22">
        <v>3</v>
      </c>
      <c r="I22" t="s">
        <v>681</v>
      </c>
      <c r="J22" t="s">
        <v>682</v>
      </c>
      <c r="K22" t="s">
        <v>683</v>
      </c>
      <c r="L22">
        <v>1346</v>
      </c>
      <c r="N22">
        <v>1009</v>
      </c>
      <c r="O22" t="s">
        <v>680</v>
      </c>
      <c r="P22" t="s">
        <v>680</v>
      </c>
      <c r="Q22">
        <v>1</v>
      </c>
      <c r="W22">
        <v>0</v>
      </c>
      <c r="X22">
        <v>-814112853</v>
      </c>
      <c r="Y22">
        <f t="shared" si="0"/>
        <v>0.13</v>
      </c>
      <c r="AA22">
        <v>1426.79</v>
      </c>
      <c r="AB22">
        <v>0</v>
      </c>
      <c r="AC22">
        <v>0</v>
      </c>
      <c r="AD22">
        <v>0</v>
      </c>
      <c r="AE22">
        <v>1426.79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0.13</v>
      </c>
      <c r="AU22" t="s">
        <v>3</v>
      </c>
      <c r="AV22">
        <v>0</v>
      </c>
      <c r="AW22">
        <v>2</v>
      </c>
      <c r="AX22">
        <v>1473071033</v>
      </c>
      <c r="AY22">
        <v>1</v>
      </c>
      <c r="AZ22">
        <v>6144</v>
      </c>
      <c r="BA22">
        <v>86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ROUND(Y22*Source!I138,9)</f>
        <v>0.26</v>
      </c>
      <c r="CY22">
        <f>AA22</f>
        <v>1426.79</v>
      </c>
      <c r="CZ22">
        <f>AE22</f>
        <v>1426.79</v>
      </c>
      <c r="DA22">
        <f>AI22</f>
        <v>1</v>
      </c>
      <c r="DB22">
        <f t="shared" si="1"/>
        <v>185.48</v>
      </c>
      <c r="DC22">
        <f t="shared" si="2"/>
        <v>0</v>
      </c>
      <c r="DD22" t="s">
        <v>3</v>
      </c>
      <c r="DE22" t="s">
        <v>3</v>
      </c>
      <c r="DF22">
        <f t="shared" si="3"/>
        <v>370.97</v>
      </c>
      <c r="DG22">
        <f t="shared" si="4"/>
        <v>0</v>
      </c>
      <c r="DH22">
        <f t="shared" si="5"/>
        <v>0</v>
      </c>
      <c r="DI22">
        <f t="shared" si="6"/>
        <v>0</v>
      </c>
      <c r="DJ22">
        <f>DF22</f>
        <v>370.97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ROW(Source!A138)</f>
        <v>138</v>
      </c>
      <c r="B23">
        <v>1473070128</v>
      </c>
      <c r="C23">
        <v>1473071026</v>
      </c>
      <c r="D23">
        <v>1441834666</v>
      </c>
      <c r="E23">
        <v>1</v>
      </c>
      <c r="F23">
        <v>1</v>
      </c>
      <c r="G23">
        <v>15514512</v>
      </c>
      <c r="H23">
        <v>3</v>
      </c>
      <c r="I23" t="s">
        <v>684</v>
      </c>
      <c r="J23" t="s">
        <v>685</v>
      </c>
      <c r="K23" t="s">
        <v>686</v>
      </c>
      <c r="L23">
        <v>1346</v>
      </c>
      <c r="N23">
        <v>1009</v>
      </c>
      <c r="O23" t="s">
        <v>680</v>
      </c>
      <c r="P23" t="s">
        <v>680</v>
      </c>
      <c r="Q23">
        <v>1</v>
      </c>
      <c r="W23">
        <v>0</v>
      </c>
      <c r="X23">
        <v>137443917</v>
      </c>
      <c r="Y23">
        <f t="shared" si="0"/>
        <v>1E-3</v>
      </c>
      <c r="AA23">
        <v>924.76</v>
      </c>
      <c r="AB23">
        <v>0</v>
      </c>
      <c r="AC23">
        <v>0</v>
      </c>
      <c r="AD23">
        <v>0</v>
      </c>
      <c r="AE23">
        <v>924.76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1E-3</v>
      </c>
      <c r="AU23" t="s">
        <v>3</v>
      </c>
      <c r="AV23">
        <v>0</v>
      </c>
      <c r="AW23">
        <v>2</v>
      </c>
      <c r="AX23">
        <v>1473071034</v>
      </c>
      <c r="AY23">
        <v>1</v>
      </c>
      <c r="AZ23">
        <v>6144</v>
      </c>
      <c r="BA23">
        <v>87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v>0</v>
      </c>
      <c r="CX23">
        <f>ROUND(Y23*Source!I138,9)</f>
        <v>2E-3</v>
      </c>
      <c r="CY23">
        <f>AA23</f>
        <v>924.76</v>
      </c>
      <c r="CZ23">
        <f>AE23</f>
        <v>924.76</v>
      </c>
      <c r="DA23">
        <f>AI23</f>
        <v>1</v>
      </c>
      <c r="DB23">
        <f t="shared" si="1"/>
        <v>0.92</v>
      </c>
      <c r="DC23">
        <f t="shared" si="2"/>
        <v>0</v>
      </c>
      <c r="DD23" t="s">
        <v>3</v>
      </c>
      <c r="DE23" t="s">
        <v>3</v>
      </c>
      <c r="DF23">
        <f t="shared" si="3"/>
        <v>1.85</v>
      </c>
      <c r="DG23">
        <f t="shared" si="4"/>
        <v>0</v>
      </c>
      <c r="DH23">
        <f t="shared" si="5"/>
        <v>0</v>
      </c>
      <c r="DI23">
        <f t="shared" si="6"/>
        <v>0</v>
      </c>
      <c r="DJ23">
        <f>DF23</f>
        <v>1.85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ROW(Source!A139)</f>
        <v>139</v>
      </c>
      <c r="B24">
        <v>1473070128</v>
      </c>
      <c r="C24">
        <v>1473071035</v>
      </c>
      <c r="D24">
        <v>1441819193</v>
      </c>
      <c r="E24">
        <v>15514512</v>
      </c>
      <c r="F24">
        <v>1</v>
      </c>
      <c r="G24">
        <v>15514512</v>
      </c>
      <c r="H24">
        <v>1</v>
      </c>
      <c r="I24" t="s">
        <v>670</v>
      </c>
      <c r="J24" t="s">
        <v>3</v>
      </c>
      <c r="K24" t="s">
        <v>671</v>
      </c>
      <c r="L24">
        <v>1191</v>
      </c>
      <c r="N24">
        <v>1013</v>
      </c>
      <c r="O24" t="s">
        <v>672</v>
      </c>
      <c r="P24" t="s">
        <v>672</v>
      </c>
      <c r="Q24">
        <v>1</v>
      </c>
      <c r="W24">
        <v>0</v>
      </c>
      <c r="X24">
        <v>476480486</v>
      </c>
      <c r="Y24">
        <f t="shared" si="0"/>
        <v>0.22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0.22</v>
      </c>
      <c r="AU24" t="s">
        <v>3</v>
      </c>
      <c r="AV24">
        <v>1</v>
      </c>
      <c r="AW24">
        <v>2</v>
      </c>
      <c r="AX24">
        <v>1473071038</v>
      </c>
      <c r="AY24">
        <v>1</v>
      </c>
      <c r="AZ24">
        <v>0</v>
      </c>
      <c r="BA24">
        <v>88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U24">
        <f>ROUND(AT24*Source!I139*AH24*AL24,2)</f>
        <v>0</v>
      </c>
      <c r="CV24">
        <f>ROUND(Y24*Source!I139,9)</f>
        <v>0.22</v>
      </c>
      <c r="CW24">
        <v>0</v>
      </c>
      <c r="CX24">
        <f>ROUND(Y24*Source!I139,9)</f>
        <v>0.22</v>
      </c>
      <c r="CY24">
        <f>AD24</f>
        <v>0</v>
      </c>
      <c r="CZ24">
        <f>AH24</f>
        <v>0</v>
      </c>
      <c r="DA24">
        <f>AL24</f>
        <v>1</v>
      </c>
      <c r="DB24">
        <f t="shared" si="1"/>
        <v>0</v>
      </c>
      <c r="DC24">
        <f t="shared" si="2"/>
        <v>0</v>
      </c>
      <c r="DD24" t="s">
        <v>3</v>
      </c>
      <c r="DE24" t="s">
        <v>3</v>
      </c>
      <c r="DF24">
        <f t="shared" si="3"/>
        <v>0</v>
      </c>
      <c r="DG24">
        <f t="shared" si="4"/>
        <v>0</v>
      </c>
      <c r="DH24">
        <f t="shared" si="5"/>
        <v>0</v>
      </c>
      <c r="DI24">
        <f t="shared" si="6"/>
        <v>0</v>
      </c>
      <c r="DJ24">
        <f>DI24</f>
        <v>0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ROW(Source!A139)</f>
        <v>139</v>
      </c>
      <c r="B25">
        <v>1473070128</v>
      </c>
      <c r="C25">
        <v>1473071035</v>
      </c>
      <c r="D25">
        <v>1441836235</v>
      </c>
      <c r="E25">
        <v>1</v>
      </c>
      <c r="F25">
        <v>1</v>
      </c>
      <c r="G25">
        <v>15514512</v>
      </c>
      <c r="H25">
        <v>3</v>
      </c>
      <c r="I25" t="s">
        <v>677</v>
      </c>
      <c r="J25" t="s">
        <v>678</v>
      </c>
      <c r="K25" t="s">
        <v>679</v>
      </c>
      <c r="L25">
        <v>1346</v>
      </c>
      <c r="N25">
        <v>1009</v>
      </c>
      <c r="O25" t="s">
        <v>680</v>
      </c>
      <c r="P25" t="s">
        <v>680</v>
      </c>
      <c r="Q25">
        <v>1</v>
      </c>
      <c r="W25">
        <v>0</v>
      </c>
      <c r="X25">
        <v>-1595335418</v>
      </c>
      <c r="Y25">
        <f t="shared" si="0"/>
        <v>0.02</v>
      </c>
      <c r="AA25">
        <v>31.49</v>
      </c>
      <c r="AB25">
        <v>0</v>
      </c>
      <c r="AC25">
        <v>0</v>
      </c>
      <c r="AD25">
        <v>0</v>
      </c>
      <c r="AE25">
        <v>31.49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0.02</v>
      </c>
      <c r="AU25" t="s">
        <v>3</v>
      </c>
      <c r="AV25">
        <v>0</v>
      </c>
      <c r="AW25">
        <v>2</v>
      </c>
      <c r="AX25">
        <v>1473071039</v>
      </c>
      <c r="AY25">
        <v>1</v>
      </c>
      <c r="AZ25">
        <v>0</v>
      </c>
      <c r="BA25">
        <v>89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V25">
        <v>0</v>
      </c>
      <c r="CW25">
        <v>0</v>
      </c>
      <c r="CX25">
        <f>ROUND(Y25*Source!I139,9)</f>
        <v>0.02</v>
      </c>
      <c r="CY25">
        <f>AA25</f>
        <v>31.49</v>
      </c>
      <c r="CZ25">
        <f>AE25</f>
        <v>31.49</v>
      </c>
      <c r="DA25">
        <f>AI25</f>
        <v>1</v>
      </c>
      <c r="DB25">
        <f t="shared" si="1"/>
        <v>0.63</v>
      </c>
      <c r="DC25">
        <f t="shared" si="2"/>
        <v>0</v>
      </c>
      <c r="DD25" t="s">
        <v>3</v>
      </c>
      <c r="DE25" t="s">
        <v>3</v>
      </c>
      <c r="DF25">
        <f t="shared" si="3"/>
        <v>0.63</v>
      </c>
      <c r="DG25">
        <f t="shared" si="4"/>
        <v>0</v>
      </c>
      <c r="DH25">
        <f t="shared" si="5"/>
        <v>0</v>
      </c>
      <c r="DI25">
        <f t="shared" si="6"/>
        <v>0</v>
      </c>
      <c r="DJ25">
        <f>DF25</f>
        <v>0.63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ROW(Source!A175)</f>
        <v>175</v>
      </c>
      <c r="B26">
        <v>1473070128</v>
      </c>
      <c r="C26">
        <v>1473071040</v>
      </c>
      <c r="D26">
        <v>1441819193</v>
      </c>
      <c r="E26">
        <v>15514512</v>
      </c>
      <c r="F26">
        <v>1</v>
      </c>
      <c r="G26">
        <v>15514512</v>
      </c>
      <c r="H26">
        <v>1</v>
      </c>
      <c r="I26" t="s">
        <v>670</v>
      </c>
      <c r="J26" t="s">
        <v>3</v>
      </c>
      <c r="K26" t="s">
        <v>671</v>
      </c>
      <c r="L26">
        <v>1191</v>
      </c>
      <c r="N26">
        <v>1013</v>
      </c>
      <c r="O26" t="s">
        <v>672</v>
      </c>
      <c r="P26" t="s">
        <v>672</v>
      </c>
      <c r="Q26">
        <v>1</v>
      </c>
      <c r="W26">
        <v>0</v>
      </c>
      <c r="X26">
        <v>476480486</v>
      </c>
      <c r="Y26">
        <f t="shared" si="0"/>
        <v>0.92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-2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0.92</v>
      </c>
      <c r="AU26" t="s">
        <v>3</v>
      </c>
      <c r="AV26">
        <v>1</v>
      </c>
      <c r="AW26">
        <v>2</v>
      </c>
      <c r="AX26">
        <v>1473071042</v>
      </c>
      <c r="AY26">
        <v>1</v>
      </c>
      <c r="AZ26">
        <v>6144</v>
      </c>
      <c r="BA26">
        <v>90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U26">
        <f>ROUND(AT26*Source!I175*AH26*AL26,2)</f>
        <v>0</v>
      </c>
      <c r="CV26">
        <f>ROUND(Y26*Source!I175,9)</f>
        <v>3.1280000000000001</v>
      </c>
      <c r="CW26">
        <v>0</v>
      </c>
      <c r="CX26">
        <f>ROUND(Y26*Source!I175,9)</f>
        <v>3.1280000000000001</v>
      </c>
      <c r="CY26">
        <f>AD26</f>
        <v>0</v>
      </c>
      <c r="CZ26">
        <f>AH26</f>
        <v>0</v>
      </c>
      <c r="DA26">
        <f>AL26</f>
        <v>1</v>
      </c>
      <c r="DB26">
        <f t="shared" si="1"/>
        <v>0</v>
      </c>
      <c r="DC26">
        <f t="shared" si="2"/>
        <v>0</v>
      </c>
      <c r="DD26" t="s">
        <v>3</v>
      </c>
      <c r="DE26" t="s">
        <v>3</v>
      </c>
      <c r="DF26">
        <f t="shared" si="3"/>
        <v>0</v>
      </c>
      <c r="DG26">
        <f t="shared" si="4"/>
        <v>0</v>
      </c>
      <c r="DH26">
        <f t="shared" si="5"/>
        <v>0</v>
      </c>
      <c r="DI26">
        <f t="shared" si="6"/>
        <v>0</v>
      </c>
      <c r="DJ26">
        <f>DI26</f>
        <v>0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">
      <c r="A27">
        <f>ROW(Source!A213)</f>
        <v>213</v>
      </c>
      <c r="B27">
        <v>1473070128</v>
      </c>
      <c r="C27">
        <v>1473071050</v>
      </c>
      <c r="D27">
        <v>1441819193</v>
      </c>
      <c r="E27">
        <v>15514512</v>
      </c>
      <c r="F27">
        <v>1</v>
      </c>
      <c r="G27">
        <v>15514512</v>
      </c>
      <c r="H27">
        <v>1</v>
      </c>
      <c r="I27" t="s">
        <v>670</v>
      </c>
      <c r="J27" t="s">
        <v>3</v>
      </c>
      <c r="K27" t="s">
        <v>671</v>
      </c>
      <c r="L27">
        <v>1191</v>
      </c>
      <c r="N27">
        <v>1013</v>
      </c>
      <c r="O27" t="s">
        <v>672</v>
      </c>
      <c r="P27" t="s">
        <v>672</v>
      </c>
      <c r="Q27">
        <v>1</v>
      </c>
      <c r="W27">
        <v>0</v>
      </c>
      <c r="X27">
        <v>476480486</v>
      </c>
      <c r="Y27">
        <f>(AT27*4)</f>
        <v>8.9600000000000009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M27">
        <v>-2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2.2400000000000002</v>
      </c>
      <c r="AU27" t="s">
        <v>188</v>
      </c>
      <c r="AV27">
        <v>1</v>
      </c>
      <c r="AW27">
        <v>2</v>
      </c>
      <c r="AX27">
        <v>1473071052</v>
      </c>
      <c r="AY27">
        <v>1</v>
      </c>
      <c r="AZ27">
        <v>6144</v>
      </c>
      <c r="BA27">
        <v>96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U27">
        <f>ROUND(AT27*Source!I213*AH27*AL27,2)</f>
        <v>0</v>
      </c>
      <c r="CV27">
        <f>ROUND(Y27*Source!I213,9)</f>
        <v>0.65071999999999997</v>
      </c>
      <c r="CW27">
        <v>0</v>
      </c>
      <c r="CX27">
        <f>ROUND(Y27*Source!I213,9)</f>
        <v>0.65071999999999997</v>
      </c>
      <c r="CY27">
        <f>AD27</f>
        <v>0</v>
      </c>
      <c r="CZ27">
        <f>AH27</f>
        <v>0</v>
      </c>
      <c r="DA27">
        <f>AL27</f>
        <v>1</v>
      </c>
      <c r="DB27">
        <f>ROUND((ROUND(AT27*CZ27,2)*4),6)</f>
        <v>0</v>
      </c>
      <c r="DC27">
        <f>ROUND((ROUND(AT27*AG27,2)*4),6)</f>
        <v>0</v>
      </c>
      <c r="DD27" t="s">
        <v>3</v>
      </c>
      <c r="DE27" t="s">
        <v>3</v>
      </c>
      <c r="DF27">
        <f t="shared" si="3"/>
        <v>0</v>
      </c>
      <c r="DG27">
        <f t="shared" si="4"/>
        <v>0</v>
      </c>
      <c r="DH27">
        <f t="shared" si="5"/>
        <v>0</v>
      </c>
      <c r="DI27">
        <f t="shared" si="6"/>
        <v>0</v>
      </c>
      <c r="DJ27">
        <f>DI27</f>
        <v>0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ROW(Source!A219)</f>
        <v>219</v>
      </c>
      <c r="B28">
        <v>1473070128</v>
      </c>
      <c r="C28">
        <v>1473071062</v>
      </c>
      <c r="D28">
        <v>1441819193</v>
      </c>
      <c r="E28">
        <v>15514512</v>
      </c>
      <c r="F28">
        <v>1</v>
      </c>
      <c r="G28">
        <v>15514512</v>
      </c>
      <c r="H28">
        <v>1</v>
      </c>
      <c r="I28" t="s">
        <v>670</v>
      </c>
      <c r="J28" t="s">
        <v>3</v>
      </c>
      <c r="K28" t="s">
        <v>671</v>
      </c>
      <c r="L28">
        <v>1191</v>
      </c>
      <c r="N28">
        <v>1013</v>
      </c>
      <c r="O28" t="s">
        <v>672</v>
      </c>
      <c r="P28" t="s">
        <v>672</v>
      </c>
      <c r="Q28">
        <v>1</v>
      </c>
      <c r="W28">
        <v>0</v>
      </c>
      <c r="X28">
        <v>476480486</v>
      </c>
      <c r="Y28">
        <f>(AT28*17)</f>
        <v>4.59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M28">
        <v>-2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0.27</v>
      </c>
      <c r="AU28" t="s">
        <v>219</v>
      </c>
      <c r="AV28">
        <v>1</v>
      </c>
      <c r="AW28">
        <v>2</v>
      </c>
      <c r="AX28">
        <v>1473071064</v>
      </c>
      <c r="AY28">
        <v>1</v>
      </c>
      <c r="AZ28">
        <v>0</v>
      </c>
      <c r="BA28">
        <v>101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U28">
        <f>ROUND(AT28*Source!I219*AH28*AL28,2)</f>
        <v>0</v>
      </c>
      <c r="CV28">
        <f>ROUND(Y28*Source!I219,9)</f>
        <v>7.8029999999999999</v>
      </c>
      <c r="CW28">
        <v>0</v>
      </c>
      <c r="CX28">
        <f>ROUND(Y28*Source!I219,9)</f>
        <v>7.8029999999999999</v>
      </c>
      <c r="CY28">
        <f>AD28</f>
        <v>0</v>
      </c>
      <c r="CZ28">
        <f>AH28</f>
        <v>0</v>
      </c>
      <c r="DA28">
        <f>AL28</f>
        <v>1</v>
      </c>
      <c r="DB28">
        <f>ROUND((ROUND(AT28*CZ28,2)*17),6)</f>
        <v>0</v>
      </c>
      <c r="DC28">
        <f>ROUND((ROUND(AT28*AG28,2)*17),6)</f>
        <v>0</v>
      </c>
      <c r="DD28" t="s">
        <v>3</v>
      </c>
      <c r="DE28" t="s">
        <v>3</v>
      </c>
      <c r="DF28">
        <f t="shared" si="3"/>
        <v>0</v>
      </c>
      <c r="DG28">
        <f t="shared" si="4"/>
        <v>0</v>
      </c>
      <c r="DH28">
        <f t="shared" si="5"/>
        <v>0</v>
      </c>
      <c r="DI28">
        <f t="shared" si="6"/>
        <v>0</v>
      </c>
      <c r="DJ28">
        <f>DI28</f>
        <v>0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ROW(Source!A222)</f>
        <v>222</v>
      </c>
      <c r="B29">
        <v>1473070128</v>
      </c>
      <c r="C29">
        <v>1473071077</v>
      </c>
      <c r="D29">
        <v>1441819193</v>
      </c>
      <c r="E29">
        <v>15514512</v>
      </c>
      <c r="F29">
        <v>1</v>
      </c>
      <c r="G29">
        <v>15514512</v>
      </c>
      <c r="H29">
        <v>1</v>
      </c>
      <c r="I29" t="s">
        <v>670</v>
      </c>
      <c r="J29" t="s">
        <v>3</v>
      </c>
      <c r="K29" t="s">
        <v>671</v>
      </c>
      <c r="L29">
        <v>1191</v>
      </c>
      <c r="N29">
        <v>1013</v>
      </c>
      <c r="O29" t="s">
        <v>672</v>
      </c>
      <c r="P29" t="s">
        <v>672</v>
      </c>
      <c r="Q29">
        <v>1</v>
      </c>
      <c r="W29">
        <v>0</v>
      </c>
      <c r="X29">
        <v>476480486</v>
      </c>
      <c r="Y29">
        <f>(AT29*4)</f>
        <v>112.08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M29">
        <v>-2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3</v>
      </c>
      <c r="AT29">
        <v>28.02</v>
      </c>
      <c r="AU29" t="s">
        <v>66</v>
      </c>
      <c r="AV29">
        <v>1</v>
      </c>
      <c r="AW29">
        <v>2</v>
      </c>
      <c r="AX29">
        <v>1473071080</v>
      </c>
      <c r="AY29">
        <v>1</v>
      </c>
      <c r="AZ29">
        <v>0</v>
      </c>
      <c r="BA29">
        <v>112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U29">
        <f>ROUND(AT29*Source!I222*AH29*AL29,2)</f>
        <v>0</v>
      </c>
      <c r="CV29">
        <f>ROUND(Y29*Source!I222,9)</f>
        <v>26.8992</v>
      </c>
      <c r="CW29">
        <v>0</v>
      </c>
      <c r="CX29">
        <f>ROUND(Y29*Source!I222,9)</f>
        <v>26.8992</v>
      </c>
      <c r="CY29">
        <f>AD29</f>
        <v>0</v>
      </c>
      <c r="CZ29">
        <f>AH29</f>
        <v>0</v>
      </c>
      <c r="DA29">
        <f>AL29</f>
        <v>1</v>
      </c>
      <c r="DB29">
        <f>ROUND((ROUND(AT29*CZ29,2)*4),6)</f>
        <v>0</v>
      </c>
      <c r="DC29">
        <f>ROUND((ROUND(AT29*AG29,2)*4),6)</f>
        <v>0</v>
      </c>
      <c r="DD29" t="s">
        <v>3</v>
      </c>
      <c r="DE29" t="s">
        <v>3</v>
      </c>
      <c r="DF29">
        <f t="shared" si="3"/>
        <v>0</v>
      </c>
      <c r="DG29">
        <f t="shared" si="4"/>
        <v>0</v>
      </c>
      <c r="DH29">
        <f t="shared" si="5"/>
        <v>0</v>
      </c>
      <c r="DI29">
        <f t="shared" si="6"/>
        <v>0</v>
      </c>
      <c r="DJ29">
        <f>DI29</f>
        <v>0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ROW(Source!A222)</f>
        <v>222</v>
      </c>
      <c r="B30">
        <v>1473070128</v>
      </c>
      <c r="C30">
        <v>1473071077</v>
      </c>
      <c r="D30">
        <v>1441834443</v>
      </c>
      <c r="E30">
        <v>1</v>
      </c>
      <c r="F30">
        <v>1</v>
      </c>
      <c r="G30">
        <v>15514512</v>
      </c>
      <c r="H30">
        <v>3</v>
      </c>
      <c r="I30" t="s">
        <v>687</v>
      </c>
      <c r="J30" t="s">
        <v>688</v>
      </c>
      <c r="K30" t="s">
        <v>689</v>
      </c>
      <c r="L30">
        <v>1296</v>
      </c>
      <c r="N30">
        <v>1002</v>
      </c>
      <c r="O30" t="s">
        <v>690</v>
      </c>
      <c r="P30" t="s">
        <v>690</v>
      </c>
      <c r="Q30">
        <v>1</v>
      </c>
      <c r="W30">
        <v>0</v>
      </c>
      <c r="X30">
        <v>-1058478299</v>
      </c>
      <c r="Y30">
        <f>(AT30*4)</f>
        <v>1.24</v>
      </c>
      <c r="AA30">
        <v>785.72</v>
      </c>
      <c r="AB30">
        <v>0</v>
      </c>
      <c r="AC30">
        <v>0</v>
      </c>
      <c r="AD30">
        <v>0</v>
      </c>
      <c r="AE30">
        <v>785.72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3</v>
      </c>
      <c r="AT30">
        <v>0.31</v>
      </c>
      <c r="AU30" t="s">
        <v>66</v>
      </c>
      <c r="AV30">
        <v>0</v>
      </c>
      <c r="AW30">
        <v>2</v>
      </c>
      <c r="AX30">
        <v>1473071081</v>
      </c>
      <c r="AY30">
        <v>1</v>
      </c>
      <c r="AZ30">
        <v>0</v>
      </c>
      <c r="BA30">
        <v>113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ROUND(Y30*Source!I222,9)</f>
        <v>0.29759999999999998</v>
      </c>
      <c r="CY30">
        <f>AA30</f>
        <v>785.72</v>
      </c>
      <c r="CZ30">
        <f>AE30</f>
        <v>785.72</v>
      </c>
      <c r="DA30">
        <f>AI30</f>
        <v>1</v>
      </c>
      <c r="DB30">
        <f>ROUND((ROUND(AT30*CZ30,2)*4),6)</f>
        <v>974.28</v>
      </c>
      <c r="DC30">
        <f>ROUND((ROUND(AT30*AG30,2)*4),6)</f>
        <v>0</v>
      </c>
      <c r="DD30" t="s">
        <v>3</v>
      </c>
      <c r="DE30" t="s">
        <v>3</v>
      </c>
      <c r="DF30">
        <f t="shared" si="3"/>
        <v>233.83</v>
      </c>
      <c r="DG30">
        <f t="shared" si="4"/>
        <v>0</v>
      </c>
      <c r="DH30">
        <f t="shared" si="5"/>
        <v>0</v>
      </c>
      <c r="DI30">
        <f t="shared" si="6"/>
        <v>0</v>
      </c>
      <c r="DJ30">
        <f>DF30</f>
        <v>233.83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ROW(Source!A224)</f>
        <v>224</v>
      </c>
      <c r="B31">
        <v>1473070128</v>
      </c>
      <c r="C31">
        <v>1473071085</v>
      </c>
      <c r="D31">
        <v>1441819193</v>
      </c>
      <c r="E31">
        <v>15514512</v>
      </c>
      <c r="F31">
        <v>1</v>
      </c>
      <c r="G31">
        <v>15514512</v>
      </c>
      <c r="H31">
        <v>1</v>
      </c>
      <c r="I31" t="s">
        <v>670</v>
      </c>
      <c r="J31" t="s">
        <v>3</v>
      </c>
      <c r="K31" t="s">
        <v>671</v>
      </c>
      <c r="L31">
        <v>1191</v>
      </c>
      <c r="N31">
        <v>1013</v>
      </c>
      <c r="O31" t="s">
        <v>672</v>
      </c>
      <c r="P31" t="s">
        <v>672</v>
      </c>
      <c r="Q31">
        <v>1</v>
      </c>
      <c r="W31">
        <v>0</v>
      </c>
      <c r="X31">
        <v>476480486</v>
      </c>
      <c r="Y31">
        <f t="shared" ref="Y31:Y51" si="7">AT31</f>
        <v>1.75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3</v>
      </c>
      <c r="AT31">
        <v>1.75</v>
      </c>
      <c r="AU31" t="s">
        <v>3</v>
      </c>
      <c r="AV31">
        <v>1</v>
      </c>
      <c r="AW31">
        <v>2</v>
      </c>
      <c r="AX31">
        <v>1473071089</v>
      </c>
      <c r="AY31">
        <v>1</v>
      </c>
      <c r="AZ31">
        <v>0</v>
      </c>
      <c r="BA31">
        <v>116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U31">
        <f>ROUND(AT31*Source!I224*AH31*AL31,2)</f>
        <v>0</v>
      </c>
      <c r="CV31">
        <f>ROUND(Y31*Source!I224,9)</f>
        <v>14</v>
      </c>
      <c r="CW31">
        <v>0</v>
      </c>
      <c r="CX31">
        <f>ROUND(Y31*Source!I224,9)</f>
        <v>14</v>
      </c>
      <c r="CY31">
        <f>AD31</f>
        <v>0</v>
      </c>
      <c r="CZ31">
        <f>AH31</f>
        <v>0</v>
      </c>
      <c r="DA31">
        <f>AL31</f>
        <v>1</v>
      </c>
      <c r="DB31">
        <f t="shared" ref="DB31:DB51" si="8">ROUND(ROUND(AT31*CZ31,2),6)</f>
        <v>0</v>
      </c>
      <c r="DC31">
        <f t="shared" ref="DC31:DC51" si="9">ROUND(ROUND(AT31*AG31,2),6)</f>
        <v>0</v>
      </c>
      <c r="DD31" t="s">
        <v>3</v>
      </c>
      <c r="DE31" t="s">
        <v>3</v>
      </c>
      <c r="DF31">
        <f t="shared" si="3"/>
        <v>0</v>
      </c>
      <c r="DG31">
        <f t="shared" si="4"/>
        <v>0</v>
      </c>
      <c r="DH31">
        <f t="shared" si="5"/>
        <v>0</v>
      </c>
      <c r="DI31">
        <f t="shared" si="6"/>
        <v>0</v>
      </c>
      <c r="DJ31">
        <f>DI31</f>
        <v>0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ROW(Source!A224)</f>
        <v>224</v>
      </c>
      <c r="B32">
        <v>1473070128</v>
      </c>
      <c r="C32">
        <v>1473071085</v>
      </c>
      <c r="D32">
        <v>1441834258</v>
      </c>
      <c r="E32">
        <v>1</v>
      </c>
      <c r="F32">
        <v>1</v>
      </c>
      <c r="G32">
        <v>15514512</v>
      </c>
      <c r="H32">
        <v>2</v>
      </c>
      <c r="I32" t="s">
        <v>691</v>
      </c>
      <c r="J32" t="s">
        <v>692</v>
      </c>
      <c r="K32" t="s">
        <v>693</v>
      </c>
      <c r="L32">
        <v>1368</v>
      </c>
      <c r="N32">
        <v>1011</v>
      </c>
      <c r="O32" t="s">
        <v>676</v>
      </c>
      <c r="P32" t="s">
        <v>676</v>
      </c>
      <c r="Q32">
        <v>1</v>
      </c>
      <c r="W32">
        <v>0</v>
      </c>
      <c r="X32">
        <v>1077756263</v>
      </c>
      <c r="Y32">
        <f t="shared" si="7"/>
        <v>1.083</v>
      </c>
      <c r="AA32">
        <v>0</v>
      </c>
      <c r="AB32">
        <v>1303.01</v>
      </c>
      <c r="AC32">
        <v>826.2</v>
      </c>
      <c r="AD32">
        <v>0</v>
      </c>
      <c r="AE32">
        <v>0</v>
      </c>
      <c r="AF32">
        <v>1303.01</v>
      </c>
      <c r="AG32">
        <v>826.2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3</v>
      </c>
      <c r="AT32">
        <v>1.083</v>
      </c>
      <c r="AU32" t="s">
        <v>3</v>
      </c>
      <c r="AV32">
        <v>0</v>
      </c>
      <c r="AW32">
        <v>2</v>
      </c>
      <c r="AX32">
        <v>1473071090</v>
      </c>
      <c r="AY32">
        <v>1</v>
      </c>
      <c r="AZ32">
        <v>0</v>
      </c>
      <c r="BA32">
        <v>117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f>ROUND(Y32*Source!I224*DO32,9)</f>
        <v>0</v>
      </c>
      <c r="CX32">
        <f>ROUND(Y32*Source!I224,9)</f>
        <v>8.6639999999999997</v>
      </c>
      <c r="CY32">
        <f>AB32</f>
        <v>1303.01</v>
      </c>
      <c r="CZ32">
        <f>AF32</f>
        <v>1303.01</v>
      </c>
      <c r="DA32">
        <f>AJ32</f>
        <v>1</v>
      </c>
      <c r="DB32">
        <f t="shared" si="8"/>
        <v>1411.16</v>
      </c>
      <c r="DC32">
        <f t="shared" si="9"/>
        <v>894.77</v>
      </c>
      <c r="DD32" t="s">
        <v>3</v>
      </c>
      <c r="DE32" t="s">
        <v>3</v>
      </c>
      <c r="DF32">
        <f t="shared" si="3"/>
        <v>0</v>
      </c>
      <c r="DG32">
        <f t="shared" si="4"/>
        <v>11289.28</v>
      </c>
      <c r="DH32">
        <f t="shared" si="5"/>
        <v>7158.2</v>
      </c>
      <c r="DI32">
        <f t="shared" si="6"/>
        <v>0</v>
      </c>
      <c r="DJ32">
        <f>DG32</f>
        <v>11289.28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ROW(Source!A224)</f>
        <v>224</v>
      </c>
      <c r="B33">
        <v>1473070128</v>
      </c>
      <c r="C33">
        <v>1473071085</v>
      </c>
      <c r="D33">
        <v>1441836235</v>
      </c>
      <c r="E33">
        <v>1</v>
      </c>
      <c r="F33">
        <v>1</v>
      </c>
      <c r="G33">
        <v>15514512</v>
      </c>
      <c r="H33">
        <v>3</v>
      </c>
      <c r="I33" t="s">
        <v>677</v>
      </c>
      <c r="J33" t="s">
        <v>678</v>
      </c>
      <c r="K33" t="s">
        <v>679</v>
      </c>
      <c r="L33">
        <v>1346</v>
      </c>
      <c r="N33">
        <v>1009</v>
      </c>
      <c r="O33" t="s">
        <v>680</v>
      </c>
      <c r="P33" t="s">
        <v>680</v>
      </c>
      <c r="Q33">
        <v>1</v>
      </c>
      <c r="W33">
        <v>0</v>
      </c>
      <c r="X33">
        <v>-1595335418</v>
      </c>
      <c r="Y33">
        <f t="shared" si="7"/>
        <v>0.02</v>
      </c>
      <c r="AA33">
        <v>31.49</v>
      </c>
      <c r="AB33">
        <v>0</v>
      </c>
      <c r="AC33">
        <v>0</v>
      </c>
      <c r="AD33">
        <v>0</v>
      </c>
      <c r="AE33">
        <v>31.49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3</v>
      </c>
      <c r="AT33">
        <v>0.02</v>
      </c>
      <c r="AU33" t="s">
        <v>3</v>
      </c>
      <c r="AV33">
        <v>0</v>
      </c>
      <c r="AW33">
        <v>2</v>
      </c>
      <c r="AX33">
        <v>1473071091</v>
      </c>
      <c r="AY33">
        <v>1</v>
      </c>
      <c r="AZ33">
        <v>0</v>
      </c>
      <c r="BA33">
        <v>118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V33">
        <v>0</v>
      </c>
      <c r="CW33">
        <v>0</v>
      </c>
      <c r="CX33">
        <f>ROUND(Y33*Source!I224,9)</f>
        <v>0.16</v>
      </c>
      <c r="CY33">
        <f>AA33</f>
        <v>31.49</v>
      </c>
      <c r="CZ33">
        <f>AE33</f>
        <v>31.49</v>
      </c>
      <c r="DA33">
        <f>AI33</f>
        <v>1</v>
      </c>
      <c r="DB33">
        <f t="shared" si="8"/>
        <v>0.63</v>
      </c>
      <c r="DC33">
        <f t="shared" si="9"/>
        <v>0</v>
      </c>
      <c r="DD33" t="s">
        <v>3</v>
      </c>
      <c r="DE33" t="s">
        <v>3</v>
      </c>
      <c r="DF33">
        <f t="shared" si="3"/>
        <v>5.04</v>
      </c>
      <c r="DG33">
        <f t="shared" si="4"/>
        <v>0</v>
      </c>
      <c r="DH33">
        <f t="shared" si="5"/>
        <v>0</v>
      </c>
      <c r="DI33">
        <f t="shared" si="6"/>
        <v>0</v>
      </c>
      <c r="DJ33">
        <f>DF33</f>
        <v>5.04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">
      <c r="A34">
        <f>ROW(Source!A294)</f>
        <v>294</v>
      </c>
      <c r="B34">
        <v>1473070128</v>
      </c>
      <c r="C34">
        <v>1473071092</v>
      </c>
      <c r="D34">
        <v>1441819193</v>
      </c>
      <c r="E34">
        <v>15514512</v>
      </c>
      <c r="F34">
        <v>1</v>
      </c>
      <c r="G34">
        <v>15514512</v>
      </c>
      <c r="H34">
        <v>1</v>
      </c>
      <c r="I34" t="s">
        <v>670</v>
      </c>
      <c r="J34" t="s">
        <v>3</v>
      </c>
      <c r="K34" t="s">
        <v>671</v>
      </c>
      <c r="L34">
        <v>1191</v>
      </c>
      <c r="N34">
        <v>1013</v>
      </c>
      <c r="O34" t="s">
        <v>672</v>
      </c>
      <c r="P34" t="s">
        <v>672</v>
      </c>
      <c r="Q34">
        <v>1</v>
      </c>
      <c r="W34">
        <v>0</v>
      </c>
      <c r="X34">
        <v>476480486</v>
      </c>
      <c r="Y34">
        <f t="shared" si="7"/>
        <v>111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-2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3</v>
      </c>
      <c r="AT34">
        <v>111</v>
      </c>
      <c r="AU34" t="s">
        <v>3</v>
      </c>
      <c r="AV34">
        <v>1</v>
      </c>
      <c r="AW34">
        <v>2</v>
      </c>
      <c r="AX34">
        <v>1473071107</v>
      </c>
      <c r="AY34">
        <v>1</v>
      </c>
      <c r="AZ34">
        <v>0</v>
      </c>
      <c r="BA34">
        <v>119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U34">
        <f>ROUND(AT34*Source!I294*AH34*AL34,2)</f>
        <v>0</v>
      </c>
      <c r="CV34">
        <f>ROUND(Y34*Source!I294,9)</f>
        <v>444</v>
      </c>
      <c r="CW34">
        <v>0</v>
      </c>
      <c r="CX34">
        <f>ROUND(Y34*Source!I294,9)</f>
        <v>444</v>
      </c>
      <c r="CY34">
        <f>AD34</f>
        <v>0</v>
      </c>
      <c r="CZ34">
        <f>AH34</f>
        <v>0</v>
      </c>
      <c r="DA34">
        <f>AL34</f>
        <v>1</v>
      </c>
      <c r="DB34">
        <f t="shared" si="8"/>
        <v>0</v>
      </c>
      <c r="DC34">
        <f t="shared" si="9"/>
        <v>0</v>
      </c>
      <c r="DD34" t="s">
        <v>3</v>
      </c>
      <c r="DE34" t="s">
        <v>3</v>
      </c>
      <c r="DF34">
        <f t="shared" si="3"/>
        <v>0</v>
      </c>
      <c r="DG34">
        <f t="shared" si="4"/>
        <v>0</v>
      </c>
      <c r="DH34">
        <f t="shared" si="5"/>
        <v>0</v>
      </c>
      <c r="DI34">
        <f t="shared" si="6"/>
        <v>0</v>
      </c>
      <c r="DJ34">
        <f>DI34</f>
        <v>0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">
      <c r="A35">
        <f>ROW(Source!A294)</f>
        <v>294</v>
      </c>
      <c r="B35">
        <v>1473070128</v>
      </c>
      <c r="C35">
        <v>1473071092</v>
      </c>
      <c r="D35">
        <v>1441835475</v>
      </c>
      <c r="E35">
        <v>1</v>
      </c>
      <c r="F35">
        <v>1</v>
      </c>
      <c r="G35">
        <v>15514512</v>
      </c>
      <c r="H35">
        <v>3</v>
      </c>
      <c r="I35" t="s">
        <v>694</v>
      </c>
      <c r="J35" t="s">
        <v>695</v>
      </c>
      <c r="K35" t="s">
        <v>696</v>
      </c>
      <c r="L35">
        <v>1348</v>
      </c>
      <c r="N35">
        <v>1009</v>
      </c>
      <c r="O35" t="s">
        <v>697</v>
      </c>
      <c r="P35" t="s">
        <v>697</v>
      </c>
      <c r="Q35">
        <v>1000</v>
      </c>
      <c r="W35">
        <v>0</v>
      </c>
      <c r="X35">
        <v>438248051</v>
      </c>
      <c r="Y35">
        <f t="shared" si="7"/>
        <v>1.5E-3</v>
      </c>
      <c r="AA35">
        <v>155908.07999999999</v>
      </c>
      <c r="AB35">
        <v>0</v>
      </c>
      <c r="AC35">
        <v>0</v>
      </c>
      <c r="AD35">
        <v>0</v>
      </c>
      <c r="AE35">
        <v>155908.07999999999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M35">
        <v>-2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</v>
      </c>
      <c r="AT35">
        <v>1.5E-3</v>
      </c>
      <c r="AU35" t="s">
        <v>3</v>
      </c>
      <c r="AV35">
        <v>0</v>
      </c>
      <c r="AW35">
        <v>2</v>
      </c>
      <c r="AX35">
        <v>1473071108</v>
      </c>
      <c r="AY35">
        <v>1</v>
      </c>
      <c r="AZ35">
        <v>0</v>
      </c>
      <c r="BA35">
        <v>120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v>0</v>
      </c>
      <c r="CX35">
        <f>ROUND(Y35*Source!I294,9)</f>
        <v>6.0000000000000001E-3</v>
      </c>
      <c r="CY35">
        <f t="shared" ref="CY35:CY47" si="10">AA35</f>
        <v>155908.07999999999</v>
      </c>
      <c r="CZ35">
        <f t="shared" ref="CZ35:CZ47" si="11">AE35</f>
        <v>155908.07999999999</v>
      </c>
      <c r="DA35">
        <f t="shared" ref="DA35:DA47" si="12">AI35</f>
        <v>1</v>
      </c>
      <c r="DB35">
        <f t="shared" si="8"/>
        <v>233.86</v>
      </c>
      <c r="DC35">
        <f t="shared" si="9"/>
        <v>0</v>
      </c>
      <c r="DD35" t="s">
        <v>3</v>
      </c>
      <c r="DE35" t="s">
        <v>3</v>
      </c>
      <c r="DF35">
        <f t="shared" si="3"/>
        <v>935.45</v>
      </c>
      <c r="DG35">
        <f t="shared" si="4"/>
        <v>0</v>
      </c>
      <c r="DH35">
        <f t="shared" si="5"/>
        <v>0</v>
      </c>
      <c r="DI35">
        <f t="shared" si="6"/>
        <v>0</v>
      </c>
      <c r="DJ35">
        <f t="shared" ref="DJ35:DJ47" si="13">DF35</f>
        <v>935.45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ROW(Source!A294)</f>
        <v>294</v>
      </c>
      <c r="B36">
        <v>1473070128</v>
      </c>
      <c r="C36">
        <v>1473071092</v>
      </c>
      <c r="D36">
        <v>1441835549</v>
      </c>
      <c r="E36">
        <v>1</v>
      </c>
      <c r="F36">
        <v>1</v>
      </c>
      <c r="G36">
        <v>15514512</v>
      </c>
      <c r="H36">
        <v>3</v>
      </c>
      <c r="I36" t="s">
        <v>698</v>
      </c>
      <c r="J36" t="s">
        <v>699</v>
      </c>
      <c r="K36" t="s">
        <v>700</v>
      </c>
      <c r="L36">
        <v>1348</v>
      </c>
      <c r="N36">
        <v>1009</v>
      </c>
      <c r="O36" t="s">
        <v>697</v>
      </c>
      <c r="P36" t="s">
        <v>697</v>
      </c>
      <c r="Q36">
        <v>1000</v>
      </c>
      <c r="W36">
        <v>0</v>
      </c>
      <c r="X36">
        <v>-2009451208</v>
      </c>
      <c r="Y36">
        <f t="shared" si="7"/>
        <v>2.9999999999999997E-4</v>
      </c>
      <c r="AA36">
        <v>194655.19</v>
      </c>
      <c r="AB36">
        <v>0</v>
      </c>
      <c r="AC36">
        <v>0</v>
      </c>
      <c r="AD36">
        <v>0</v>
      </c>
      <c r="AE36">
        <v>194655.19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-2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3</v>
      </c>
      <c r="AT36">
        <v>2.9999999999999997E-4</v>
      </c>
      <c r="AU36" t="s">
        <v>3</v>
      </c>
      <c r="AV36">
        <v>0</v>
      </c>
      <c r="AW36">
        <v>2</v>
      </c>
      <c r="AX36">
        <v>1473071109</v>
      </c>
      <c r="AY36">
        <v>1</v>
      </c>
      <c r="AZ36">
        <v>0</v>
      </c>
      <c r="BA36">
        <v>121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v>0</v>
      </c>
      <c r="CX36">
        <f>ROUND(Y36*Source!I294,9)</f>
        <v>1.1999999999999999E-3</v>
      </c>
      <c r="CY36">
        <f t="shared" si="10"/>
        <v>194655.19</v>
      </c>
      <c r="CZ36">
        <f t="shared" si="11"/>
        <v>194655.19</v>
      </c>
      <c r="DA36">
        <f t="shared" si="12"/>
        <v>1</v>
      </c>
      <c r="DB36">
        <f t="shared" si="8"/>
        <v>58.4</v>
      </c>
      <c r="DC36">
        <f t="shared" si="9"/>
        <v>0</v>
      </c>
      <c r="DD36" t="s">
        <v>3</v>
      </c>
      <c r="DE36" t="s">
        <v>3</v>
      </c>
      <c r="DF36">
        <f t="shared" si="3"/>
        <v>233.59</v>
      </c>
      <c r="DG36">
        <f t="shared" si="4"/>
        <v>0</v>
      </c>
      <c r="DH36">
        <f t="shared" si="5"/>
        <v>0</v>
      </c>
      <c r="DI36">
        <f t="shared" si="6"/>
        <v>0</v>
      </c>
      <c r="DJ36">
        <f t="shared" si="13"/>
        <v>233.59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ROW(Source!A294)</f>
        <v>294</v>
      </c>
      <c r="B37">
        <v>1473070128</v>
      </c>
      <c r="C37">
        <v>1473071092</v>
      </c>
      <c r="D37">
        <v>1441836325</v>
      </c>
      <c r="E37">
        <v>1</v>
      </c>
      <c r="F37">
        <v>1</v>
      </c>
      <c r="G37">
        <v>15514512</v>
      </c>
      <c r="H37">
        <v>3</v>
      </c>
      <c r="I37" t="s">
        <v>701</v>
      </c>
      <c r="J37" t="s">
        <v>702</v>
      </c>
      <c r="K37" t="s">
        <v>703</v>
      </c>
      <c r="L37">
        <v>1348</v>
      </c>
      <c r="N37">
        <v>1009</v>
      </c>
      <c r="O37" t="s">
        <v>697</v>
      </c>
      <c r="P37" t="s">
        <v>697</v>
      </c>
      <c r="Q37">
        <v>1000</v>
      </c>
      <c r="W37">
        <v>0</v>
      </c>
      <c r="X37">
        <v>-1093051030</v>
      </c>
      <c r="Y37">
        <f t="shared" si="7"/>
        <v>1.2999999999999999E-3</v>
      </c>
      <c r="AA37">
        <v>108798.39999999999</v>
      </c>
      <c r="AB37">
        <v>0</v>
      </c>
      <c r="AC37">
        <v>0</v>
      </c>
      <c r="AD37">
        <v>0</v>
      </c>
      <c r="AE37">
        <v>108798.39999999999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M37">
        <v>-2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3</v>
      </c>
      <c r="AT37">
        <v>1.2999999999999999E-3</v>
      </c>
      <c r="AU37" t="s">
        <v>3</v>
      </c>
      <c r="AV37">
        <v>0</v>
      </c>
      <c r="AW37">
        <v>2</v>
      </c>
      <c r="AX37">
        <v>1473071110</v>
      </c>
      <c r="AY37">
        <v>1</v>
      </c>
      <c r="AZ37">
        <v>0</v>
      </c>
      <c r="BA37">
        <v>122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v>0</v>
      </c>
      <c r="CX37">
        <f>ROUND(Y37*Source!I294,9)</f>
        <v>5.1999999999999998E-3</v>
      </c>
      <c r="CY37">
        <f t="shared" si="10"/>
        <v>108798.39999999999</v>
      </c>
      <c r="CZ37">
        <f t="shared" si="11"/>
        <v>108798.39999999999</v>
      </c>
      <c r="DA37">
        <f t="shared" si="12"/>
        <v>1</v>
      </c>
      <c r="DB37">
        <f t="shared" si="8"/>
        <v>141.44</v>
      </c>
      <c r="DC37">
        <f t="shared" si="9"/>
        <v>0</v>
      </c>
      <c r="DD37" t="s">
        <v>3</v>
      </c>
      <c r="DE37" t="s">
        <v>3</v>
      </c>
      <c r="DF37">
        <f t="shared" si="3"/>
        <v>565.75</v>
      </c>
      <c r="DG37">
        <f t="shared" si="4"/>
        <v>0</v>
      </c>
      <c r="DH37">
        <f t="shared" si="5"/>
        <v>0</v>
      </c>
      <c r="DI37">
        <f t="shared" si="6"/>
        <v>0</v>
      </c>
      <c r="DJ37">
        <f t="shared" si="13"/>
        <v>565.75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ROW(Source!A294)</f>
        <v>294</v>
      </c>
      <c r="B38">
        <v>1473070128</v>
      </c>
      <c r="C38">
        <v>1473071092</v>
      </c>
      <c r="D38">
        <v>1441838531</v>
      </c>
      <c r="E38">
        <v>1</v>
      </c>
      <c r="F38">
        <v>1</v>
      </c>
      <c r="G38">
        <v>15514512</v>
      </c>
      <c r="H38">
        <v>3</v>
      </c>
      <c r="I38" t="s">
        <v>704</v>
      </c>
      <c r="J38" t="s">
        <v>705</v>
      </c>
      <c r="K38" t="s">
        <v>706</v>
      </c>
      <c r="L38">
        <v>1348</v>
      </c>
      <c r="N38">
        <v>1009</v>
      </c>
      <c r="O38" t="s">
        <v>697</v>
      </c>
      <c r="P38" t="s">
        <v>697</v>
      </c>
      <c r="Q38">
        <v>1000</v>
      </c>
      <c r="W38">
        <v>0</v>
      </c>
      <c r="X38">
        <v>1694696001</v>
      </c>
      <c r="Y38">
        <f t="shared" si="7"/>
        <v>1.1000000000000001E-3</v>
      </c>
      <c r="AA38">
        <v>370783.55</v>
      </c>
      <c r="AB38">
        <v>0</v>
      </c>
      <c r="AC38">
        <v>0</v>
      </c>
      <c r="AD38">
        <v>0</v>
      </c>
      <c r="AE38">
        <v>370783.55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-2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</v>
      </c>
      <c r="AT38">
        <v>1.1000000000000001E-3</v>
      </c>
      <c r="AU38" t="s">
        <v>3</v>
      </c>
      <c r="AV38">
        <v>0</v>
      </c>
      <c r="AW38">
        <v>2</v>
      </c>
      <c r="AX38">
        <v>1473071111</v>
      </c>
      <c r="AY38">
        <v>1</v>
      </c>
      <c r="AZ38">
        <v>0</v>
      </c>
      <c r="BA38">
        <v>123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v>0</v>
      </c>
      <c r="CX38">
        <f>ROUND(Y38*Source!I294,9)</f>
        <v>4.4000000000000003E-3</v>
      </c>
      <c r="CY38">
        <f t="shared" si="10"/>
        <v>370783.55</v>
      </c>
      <c r="CZ38">
        <f t="shared" si="11"/>
        <v>370783.55</v>
      </c>
      <c r="DA38">
        <f t="shared" si="12"/>
        <v>1</v>
      </c>
      <c r="DB38">
        <f t="shared" si="8"/>
        <v>407.86</v>
      </c>
      <c r="DC38">
        <f t="shared" si="9"/>
        <v>0</v>
      </c>
      <c r="DD38" t="s">
        <v>3</v>
      </c>
      <c r="DE38" t="s">
        <v>3</v>
      </c>
      <c r="DF38">
        <f t="shared" si="3"/>
        <v>1631.45</v>
      </c>
      <c r="DG38">
        <f t="shared" si="4"/>
        <v>0</v>
      </c>
      <c r="DH38">
        <f t="shared" si="5"/>
        <v>0</v>
      </c>
      <c r="DI38">
        <f t="shared" si="6"/>
        <v>0</v>
      </c>
      <c r="DJ38">
        <f t="shared" si="13"/>
        <v>1631.45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ROW(Source!A294)</f>
        <v>294</v>
      </c>
      <c r="B39">
        <v>1473070128</v>
      </c>
      <c r="C39">
        <v>1473071092</v>
      </c>
      <c r="D39">
        <v>1441838759</v>
      </c>
      <c r="E39">
        <v>1</v>
      </c>
      <c r="F39">
        <v>1</v>
      </c>
      <c r="G39">
        <v>15514512</v>
      </c>
      <c r="H39">
        <v>3</v>
      </c>
      <c r="I39" t="s">
        <v>707</v>
      </c>
      <c r="J39" t="s">
        <v>708</v>
      </c>
      <c r="K39" t="s">
        <v>709</v>
      </c>
      <c r="L39">
        <v>1348</v>
      </c>
      <c r="N39">
        <v>1009</v>
      </c>
      <c r="O39" t="s">
        <v>697</v>
      </c>
      <c r="P39" t="s">
        <v>697</v>
      </c>
      <c r="Q39">
        <v>1000</v>
      </c>
      <c r="W39">
        <v>0</v>
      </c>
      <c r="X39">
        <v>-1635103781</v>
      </c>
      <c r="Y39">
        <f t="shared" si="7"/>
        <v>8.9999999999999998E-4</v>
      </c>
      <c r="AA39">
        <v>1590701.16</v>
      </c>
      <c r="AB39">
        <v>0</v>
      </c>
      <c r="AC39">
        <v>0</v>
      </c>
      <c r="AD39">
        <v>0</v>
      </c>
      <c r="AE39">
        <v>1590701.16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</v>
      </c>
      <c r="AT39">
        <v>8.9999999999999998E-4</v>
      </c>
      <c r="AU39" t="s">
        <v>3</v>
      </c>
      <c r="AV39">
        <v>0</v>
      </c>
      <c r="AW39">
        <v>2</v>
      </c>
      <c r="AX39">
        <v>1473071112</v>
      </c>
      <c r="AY39">
        <v>1</v>
      </c>
      <c r="AZ39">
        <v>0</v>
      </c>
      <c r="BA39">
        <v>124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V39">
        <v>0</v>
      </c>
      <c r="CW39">
        <v>0</v>
      </c>
      <c r="CX39">
        <f>ROUND(Y39*Source!I294,9)</f>
        <v>3.5999999999999999E-3</v>
      </c>
      <c r="CY39">
        <f t="shared" si="10"/>
        <v>1590701.16</v>
      </c>
      <c r="CZ39">
        <f t="shared" si="11"/>
        <v>1590701.16</v>
      </c>
      <c r="DA39">
        <f t="shared" si="12"/>
        <v>1</v>
      </c>
      <c r="DB39">
        <f t="shared" si="8"/>
        <v>1431.63</v>
      </c>
      <c r="DC39">
        <f t="shared" si="9"/>
        <v>0</v>
      </c>
      <c r="DD39" t="s">
        <v>3</v>
      </c>
      <c r="DE39" t="s">
        <v>3</v>
      </c>
      <c r="DF39">
        <f t="shared" si="3"/>
        <v>5726.52</v>
      </c>
      <c r="DG39">
        <f t="shared" si="4"/>
        <v>0</v>
      </c>
      <c r="DH39">
        <f t="shared" si="5"/>
        <v>0</v>
      </c>
      <c r="DI39">
        <f t="shared" si="6"/>
        <v>0</v>
      </c>
      <c r="DJ39">
        <f t="shared" si="13"/>
        <v>5726.52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ROW(Source!A294)</f>
        <v>294</v>
      </c>
      <c r="B40">
        <v>1473070128</v>
      </c>
      <c r="C40">
        <v>1473071092</v>
      </c>
      <c r="D40">
        <v>1441834635</v>
      </c>
      <c r="E40">
        <v>1</v>
      </c>
      <c r="F40">
        <v>1</v>
      </c>
      <c r="G40">
        <v>15514512</v>
      </c>
      <c r="H40">
        <v>3</v>
      </c>
      <c r="I40" t="s">
        <v>710</v>
      </c>
      <c r="J40" t="s">
        <v>711</v>
      </c>
      <c r="K40" t="s">
        <v>712</v>
      </c>
      <c r="L40">
        <v>1339</v>
      </c>
      <c r="N40">
        <v>1007</v>
      </c>
      <c r="O40" t="s">
        <v>713</v>
      </c>
      <c r="P40" t="s">
        <v>713</v>
      </c>
      <c r="Q40">
        <v>1</v>
      </c>
      <c r="W40">
        <v>0</v>
      </c>
      <c r="X40">
        <v>-389859187</v>
      </c>
      <c r="Y40">
        <f t="shared" si="7"/>
        <v>1.9</v>
      </c>
      <c r="AA40">
        <v>103.4</v>
      </c>
      <c r="AB40">
        <v>0</v>
      </c>
      <c r="AC40">
        <v>0</v>
      </c>
      <c r="AD40">
        <v>0</v>
      </c>
      <c r="AE40">
        <v>103.4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1.9</v>
      </c>
      <c r="AU40" t="s">
        <v>3</v>
      </c>
      <c r="AV40">
        <v>0</v>
      </c>
      <c r="AW40">
        <v>2</v>
      </c>
      <c r="AX40">
        <v>1473071113</v>
      </c>
      <c r="AY40">
        <v>1</v>
      </c>
      <c r="AZ40">
        <v>0</v>
      </c>
      <c r="BA40">
        <v>125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ROUND(Y40*Source!I294,9)</f>
        <v>7.6</v>
      </c>
      <c r="CY40">
        <f t="shared" si="10"/>
        <v>103.4</v>
      </c>
      <c r="CZ40">
        <f t="shared" si="11"/>
        <v>103.4</v>
      </c>
      <c r="DA40">
        <f t="shared" si="12"/>
        <v>1</v>
      </c>
      <c r="DB40">
        <f t="shared" si="8"/>
        <v>196.46</v>
      </c>
      <c r="DC40">
        <f t="shared" si="9"/>
        <v>0</v>
      </c>
      <c r="DD40" t="s">
        <v>3</v>
      </c>
      <c r="DE40" t="s">
        <v>3</v>
      </c>
      <c r="DF40">
        <f t="shared" si="3"/>
        <v>785.84</v>
      </c>
      <c r="DG40">
        <f t="shared" si="4"/>
        <v>0</v>
      </c>
      <c r="DH40">
        <f t="shared" si="5"/>
        <v>0</v>
      </c>
      <c r="DI40">
        <f t="shared" si="6"/>
        <v>0</v>
      </c>
      <c r="DJ40">
        <f t="shared" si="13"/>
        <v>785.84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ROW(Source!A294)</f>
        <v>294</v>
      </c>
      <c r="B41">
        <v>1473070128</v>
      </c>
      <c r="C41">
        <v>1473071092</v>
      </c>
      <c r="D41">
        <v>1441834627</v>
      </c>
      <c r="E41">
        <v>1</v>
      </c>
      <c r="F41">
        <v>1</v>
      </c>
      <c r="G41">
        <v>15514512</v>
      </c>
      <c r="H41">
        <v>3</v>
      </c>
      <c r="I41" t="s">
        <v>714</v>
      </c>
      <c r="J41" t="s">
        <v>715</v>
      </c>
      <c r="K41" t="s">
        <v>716</v>
      </c>
      <c r="L41">
        <v>1339</v>
      </c>
      <c r="N41">
        <v>1007</v>
      </c>
      <c r="O41" t="s">
        <v>713</v>
      </c>
      <c r="P41" t="s">
        <v>713</v>
      </c>
      <c r="Q41">
        <v>1</v>
      </c>
      <c r="W41">
        <v>0</v>
      </c>
      <c r="X41">
        <v>709656040</v>
      </c>
      <c r="Y41">
        <f t="shared" si="7"/>
        <v>0.9</v>
      </c>
      <c r="AA41">
        <v>875.46</v>
      </c>
      <c r="AB41">
        <v>0</v>
      </c>
      <c r="AC41">
        <v>0</v>
      </c>
      <c r="AD41">
        <v>0</v>
      </c>
      <c r="AE41">
        <v>875.46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3</v>
      </c>
      <c r="AT41">
        <v>0.9</v>
      </c>
      <c r="AU41" t="s">
        <v>3</v>
      </c>
      <c r="AV41">
        <v>0</v>
      </c>
      <c r="AW41">
        <v>2</v>
      </c>
      <c r="AX41">
        <v>1473071114</v>
      </c>
      <c r="AY41">
        <v>1</v>
      </c>
      <c r="AZ41">
        <v>0</v>
      </c>
      <c r="BA41">
        <v>126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V41">
        <v>0</v>
      </c>
      <c r="CW41">
        <v>0</v>
      </c>
      <c r="CX41">
        <f>ROUND(Y41*Source!I294,9)</f>
        <v>3.6</v>
      </c>
      <c r="CY41">
        <f t="shared" si="10"/>
        <v>875.46</v>
      </c>
      <c r="CZ41">
        <f t="shared" si="11"/>
        <v>875.46</v>
      </c>
      <c r="DA41">
        <f t="shared" si="12"/>
        <v>1</v>
      </c>
      <c r="DB41">
        <f t="shared" si="8"/>
        <v>787.91</v>
      </c>
      <c r="DC41">
        <f t="shared" si="9"/>
        <v>0</v>
      </c>
      <c r="DD41" t="s">
        <v>3</v>
      </c>
      <c r="DE41" t="s">
        <v>3</v>
      </c>
      <c r="DF41">
        <f t="shared" si="3"/>
        <v>3151.66</v>
      </c>
      <c r="DG41">
        <f t="shared" si="4"/>
        <v>0</v>
      </c>
      <c r="DH41">
        <f t="shared" si="5"/>
        <v>0</v>
      </c>
      <c r="DI41">
        <f t="shared" si="6"/>
        <v>0</v>
      </c>
      <c r="DJ41">
        <f t="shared" si="13"/>
        <v>3151.66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">
      <c r="A42">
        <f>ROW(Source!A294)</f>
        <v>294</v>
      </c>
      <c r="B42">
        <v>1473070128</v>
      </c>
      <c r="C42">
        <v>1473071092</v>
      </c>
      <c r="D42">
        <v>1441834671</v>
      </c>
      <c r="E42">
        <v>1</v>
      </c>
      <c r="F42">
        <v>1</v>
      </c>
      <c r="G42">
        <v>15514512</v>
      </c>
      <c r="H42">
        <v>3</v>
      </c>
      <c r="I42" t="s">
        <v>717</v>
      </c>
      <c r="J42" t="s">
        <v>718</v>
      </c>
      <c r="K42" t="s">
        <v>719</v>
      </c>
      <c r="L42">
        <v>1348</v>
      </c>
      <c r="N42">
        <v>1009</v>
      </c>
      <c r="O42" t="s">
        <v>697</v>
      </c>
      <c r="P42" t="s">
        <v>697</v>
      </c>
      <c r="Q42">
        <v>1000</v>
      </c>
      <c r="W42">
        <v>0</v>
      </c>
      <c r="X42">
        <v>-19071303</v>
      </c>
      <c r="Y42">
        <f t="shared" si="7"/>
        <v>8.0000000000000004E-4</v>
      </c>
      <c r="AA42">
        <v>184462.17</v>
      </c>
      <c r="AB42">
        <v>0</v>
      </c>
      <c r="AC42">
        <v>0</v>
      </c>
      <c r="AD42">
        <v>0</v>
      </c>
      <c r="AE42">
        <v>184462.17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M42">
        <v>-2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8.0000000000000004E-4</v>
      </c>
      <c r="AU42" t="s">
        <v>3</v>
      </c>
      <c r="AV42">
        <v>0</v>
      </c>
      <c r="AW42">
        <v>2</v>
      </c>
      <c r="AX42">
        <v>1473071115</v>
      </c>
      <c r="AY42">
        <v>1</v>
      </c>
      <c r="AZ42">
        <v>0</v>
      </c>
      <c r="BA42">
        <v>127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V42">
        <v>0</v>
      </c>
      <c r="CW42">
        <v>0</v>
      </c>
      <c r="CX42">
        <f>ROUND(Y42*Source!I294,9)</f>
        <v>3.2000000000000002E-3</v>
      </c>
      <c r="CY42">
        <f t="shared" si="10"/>
        <v>184462.17</v>
      </c>
      <c r="CZ42">
        <f t="shared" si="11"/>
        <v>184462.17</v>
      </c>
      <c r="DA42">
        <f t="shared" si="12"/>
        <v>1</v>
      </c>
      <c r="DB42">
        <f t="shared" si="8"/>
        <v>147.57</v>
      </c>
      <c r="DC42">
        <f t="shared" si="9"/>
        <v>0</v>
      </c>
      <c r="DD42" t="s">
        <v>3</v>
      </c>
      <c r="DE42" t="s">
        <v>3</v>
      </c>
      <c r="DF42">
        <f t="shared" si="3"/>
        <v>590.28</v>
      </c>
      <c r="DG42">
        <f t="shared" si="4"/>
        <v>0</v>
      </c>
      <c r="DH42">
        <f t="shared" si="5"/>
        <v>0</v>
      </c>
      <c r="DI42">
        <f t="shared" si="6"/>
        <v>0</v>
      </c>
      <c r="DJ42">
        <f t="shared" si="13"/>
        <v>590.28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ROW(Source!A294)</f>
        <v>294</v>
      </c>
      <c r="B43">
        <v>1473070128</v>
      </c>
      <c r="C43">
        <v>1473071092</v>
      </c>
      <c r="D43">
        <v>1441834634</v>
      </c>
      <c r="E43">
        <v>1</v>
      </c>
      <c r="F43">
        <v>1</v>
      </c>
      <c r="G43">
        <v>15514512</v>
      </c>
      <c r="H43">
        <v>3</v>
      </c>
      <c r="I43" t="s">
        <v>720</v>
      </c>
      <c r="J43" t="s">
        <v>721</v>
      </c>
      <c r="K43" t="s">
        <v>722</v>
      </c>
      <c r="L43">
        <v>1348</v>
      </c>
      <c r="N43">
        <v>1009</v>
      </c>
      <c r="O43" t="s">
        <v>697</v>
      </c>
      <c r="P43" t="s">
        <v>697</v>
      </c>
      <c r="Q43">
        <v>1000</v>
      </c>
      <c r="W43">
        <v>0</v>
      </c>
      <c r="X43">
        <v>1869974630</v>
      </c>
      <c r="Y43">
        <f t="shared" si="7"/>
        <v>1E-3</v>
      </c>
      <c r="AA43">
        <v>88053.759999999995</v>
      </c>
      <c r="AB43">
        <v>0</v>
      </c>
      <c r="AC43">
        <v>0</v>
      </c>
      <c r="AD43">
        <v>0</v>
      </c>
      <c r="AE43">
        <v>88053.759999999995</v>
      </c>
      <c r="AF43">
        <v>0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1E-3</v>
      </c>
      <c r="AU43" t="s">
        <v>3</v>
      </c>
      <c r="AV43">
        <v>0</v>
      </c>
      <c r="AW43">
        <v>2</v>
      </c>
      <c r="AX43">
        <v>1473071116</v>
      </c>
      <c r="AY43">
        <v>1</v>
      </c>
      <c r="AZ43">
        <v>0</v>
      </c>
      <c r="BA43">
        <v>128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V43">
        <v>0</v>
      </c>
      <c r="CW43">
        <v>0</v>
      </c>
      <c r="CX43">
        <f>ROUND(Y43*Source!I294,9)</f>
        <v>4.0000000000000001E-3</v>
      </c>
      <c r="CY43">
        <f t="shared" si="10"/>
        <v>88053.759999999995</v>
      </c>
      <c r="CZ43">
        <f t="shared" si="11"/>
        <v>88053.759999999995</v>
      </c>
      <c r="DA43">
        <f t="shared" si="12"/>
        <v>1</v>
      </c>
      <c r="DB43">
        <f t="shared" si="8"/>
        <v>88.05</v>
      </c>
      <c r="DC43">
        <f t="shared" si="9"/>
        <v>0</v>
      </c>
      <c r="DD43" t="s">
        <v>3</v>
      </c>
      <c r="DE43" t="s">
        <v>3</v>
      </c>
      <c r="DF43">
        <f t="shared" si="3"/>
        <v>352.22</v>
      </c>
      <c r="DG43">
        <f t="shared" si="4"/>
        <v>0</v>
      </c>
      <c r="DH43">
        <f t="shared" si="5"/>
        <v>0</v>
      </c>
      <c r="DI43">
        <f t="shared" si="6"/>
        <v>0</v>
      </c>
      <c r="DJ43">
        <f t="shared" si="13"/>
        <v>352.22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ROW(Source!A294)</f>
        <v>294</v>
      </c>
      <c r="B44">
        <v>1473070128</v>
      </c>
      <c r="C44">
        <v>1473071092</v>
      </c>
      <c r="D44">
        <v>1441834836</v>
      </c>
      <c r="E44">
        <v>1</v>
      </c>
      <c r="F44">
        <v>1</v>
      </c>
      <c r="G44">
        <v>15514512</v>
      </c>
      <c r="H44">
        <v>3</v>
      </c>
      <c r="I44" t="s">
        <v>723</v>
      </c>
      <c r="J44" t="s">
        <v>724</v>
      </c>
      <c r="K44" t="s">
        <v>725</v>
      </c>
      <c r="L44">
        <v>1348</v>
      </c>
      <c r="N44">
        <v>1009</v>
      </c>
      <c r="O44" t="s">
        <v>697</v>
      </c>
      <c r="P44" t="s">
        <v>697</v>
      </c>
      <c r="Q44">
        <v>1000</v>
      </c>
      <c r="W44">
        <v>0</v>
      </c>
      <c r="X44">
        <v>1434651514</v>
      </c>
      <c r="Y44">
        <f t="shared" si="7"/>
        <v>4.1399999999999996E-3</v>
      </c>
      <c r="AA44">
        <v>93194.67</v>
      </c>
      <c r="AB44">
        <v>0</v>
      </c>
      <c r="AC44">
        <v>0</v>
      </c>
      <c r="AD44">
        <v>0</v>
      </c>
      <c r="AE44">
        <v>93194.67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3</v>
      </c>
      <c r="AT44">
        <v>4.1399999999999996E-3</v>
      </c>
      <c r="AU44" t="s">
        <v>3</v>
      </c>
      <c r="AV44">
        <v>0</v>
      </c>
      <c r="AW44">
        <v>2</v>
      </c>
      <c r="AX44">
        <v>1473071117</v>
      </c>
      <c r="AY44">
        <v>1</v>
      </c>
      <c r="AZ44">
        <v>0</v>
      </c>
      <c r="BA44">
        <v>129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V44">
        <v>0</v>
      </c>
      <c r="CW44">
        <v>0</v>
      </c>
      <c r="CX44">
        <f>ROUND(Y44*Source!I294,9)</f>
        <v>1.6559999999999998E-2</v>
      </c>
      <c r="CY44">
        <f t="shared" si="10"/>
        <v>93194.67</v>
      </c>
      <c r="CZ44">
        <f t="shared" si="11"/>
        <v>93194.67</v>
      </c>
      <c r="DA44">
        <f t="shared" si="12"/>
        <v>1</v>
      </c>
      <c r="DB44">
        <f t="shared" si="8"/>
        <v>385.83</v>
      </c>
      <c r="DC44">
        <f t="shared" si="9"/>
        <v>0</v>
      </c>
      <c r="DD44" t="s">
        <v>3</v>
      </c>
      <c r="DE44" t="s">
        <v>3</v>
      </c>
      <c r="DF44">
        <f t="shared" si="3"/>
        <v>1543.3</v>
      </c>
      <c r="DG44">
        <f t="shared" si="4"/>
        <v>0</v>
      </c>
      <c r="DH44">
        <f t="shared" si="5"/>
        <v>0</v>
      </c>
      <c r="DI44">
        <f t="shared" si="6"/>
        <v>0</v>
      </c>
      <c r="DJ44">
        <f t="shared" si="13"/>
        <v>1543.3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ROW(Source!A294)</f>
        <v>294</v>
      </c>
      <c r="B45">
        <v>1473070128</v>
      </c>
      <c r="C45">
        <v>1473071092</v>
      </c>
      <c r="D45">
        <v>1441834853</v>
      </c>
      <c r="E45">
        <v>1</v>
      </c>
      <c r="F45">
        <v>1</v>
      </c>
      <c r="G45">
        <v>15514512</v>
      </c>
      <c r="H45">
        <v>3</v>
      </c>
      <c r="I45" t="s">
        <v>726</v>
      </c>
      <c r="J45" t="s">
        <v>727</v>
      </c>
      <c r="K45" t="s">
        <v>728</v>
      </c>
      <c r="L45">
        <v>1348</v>
      </c>
      <c r="N45">
        <v>1009</v>
      </c>
      <c r="O45" t="s">
        <v>697</v>
      </c>
      <c r="P45" t="s">
        <v>697</v>
      </c>
      <c r="Q45">
        <v>1000</v>
      </c>
      <c r="W45">
        <v>0</v>
      </c>
      <c r="X45">
        <v>-1847698748</v>
      </c>
      <c r="Y45">
        <f t="shared" si="7"/>
        <v>1.6000000000000001E-3</v>
      </c>
      <c r="AA45">
        <v>78065.73</v>
      </c>
      <c r="AB45">
        <v>0</v>
      </c>
      <c r="AC45">
        <v>0</v>
      </c>
      <c r="AD45">
        <v>0</v>
      </c>
      <c r="AE45">
        <v>78065.73</v>
      </c>
      <c r="AF45">
        <v>0</v>
      </c>
      <c r="AG45">
        <v>0</v>
      </c>
      <c r="AH45">
        <v>0</v>
      </c>
      <c r="AI45">
        <v>1</v>
      </c>
      <c r="AJ45">
        <v>1</v>
      </c>
      <c r="AK45">
        <v>1</v>
      </c>
      <c r="AL45">
        <v>1</v>
      </c>
      <c r="AM45">
        <v>-2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3</v>
      </c>
      <c r="AT45">
        <v>1.6000000000000001E-3</v>
      </c>
      <c r="AU45" t="s">
        <v>3</v>
      </c>
      <c r="AV45">
        <v>0</v>
      </c>
      <c r="AW45">
        <v>2</v>
      </c>
      <c r="AX45">
        <v>1473071118</v>
      </c>
      <c r="AY45">
        <v>1</v>
      </c>
      <c r="AZ45">
        <v>0</v>
      </c>
      <c r="BA45">
        <v>130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v>0</v>
      </c>
      <c r="CX45">
        <f>ROUND(Y45*Source!I294,9)</f>
        <v>6.4000000000000003E-3</v>
      </c>
      <c r="CY45">
        <f t="shared" si="10"/>
        <v>78065.73</v>
      </c>
      <c r="CZ45">
        <f t="shared" si="11"/>
        <v>78065.73</v>
      </c>
      <c r="DA45">
        <f t="shared" si="12"/>
        <v>1</v>
      </c>
      <c r="DB45">
        <f t="shared" si="8"/>
        <v>124.91</v>
      </c>
      <c r="DC45">
        <f t="shared" si="9"/>
        <v>0</v>
      </c>
      <c r="DD45" t="s">
        <v>3</v>
      </c>
      <c r="DE45" t="s">
        <v>3</v>
      </c>
      <c r="DF45">
        <f t="shared" si="3"/>
        <v>499.62</v>
      </c>
      <c r="DG45">
        <f t="shared" si="4"/>
        <v>0</v>
      </c>
      <c r="DH45">
        <f t="shared" si="5"/>
        <v>0</v>
      </c>
      <c r="DI45">
        <f t="shared" si="6"/>
        <v>0</v>
      </c>
      <c r="DJ45">
        <f t="shared" si="13"/>
        <v>499.62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ROW(Source!A294)</f>
        <v>294</v>
      </c>
      <c r="B46">
        <v>1473070128</v>
      </c>
      <c r="C46">
        <v>1473071092</v>
      </c>
      <c r="D46">
        <v>1441822273</v>
      </c>
      <c r="E46">
        <v>15514512</v>
      </c>
      <c r="F46">
        <v>1</v>
      </c>
      <c r="G46">
        <v>15514512</v>
      </c>
      <c r="H46">
        <v>3</v>
      </c>
      <c r="I46" t="s">
        <v>729</v>
      </c>
      <c r="J46" t="s">
        <v>3</v>
      </c>
      <c r="K46" t="s">
        <v>730</v>
      </c>
      <c r="L46">
        <v>1348</v>
      </c>
      <c r="N46">
        <v>1009</v>
      </c>
      <c r="O46" t="s">
        <v>697</v>
      </c>
      <c r="P46" t="s">
        <v>697</v>
      </c>
      <c r="Q46">
        <v>1000</v>
      </c>
      <c r="W46">
        <v>0</v>
      </c>
      <c r="X46">
        <v>-1698336702</v>
      </c>
      <c r="Y46">
        <f t="shared" si="7"/>
        <v>4.6000000000000001E-4</v>
      </c>
      <c r="AA46">
        <v>94640</v>
      </c>
      <c r="AB46">
        <v>0</v>
      </c>
      <c r="AC46">
        <v>0</v>
      </c>
      <c r="AD46">
        <v>0</v>
      </c>
      <c r="AE46">
        <v>94640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M46">
        <v>-2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3</v>
      </c>
      <c r="AT46">
        <v>4.6000000000000001E-4</v>
      </c>
      <c r="AU46" t="s">
        <v>3</v>
      </c>
      <c r="AV46">
        <v>0</v>
      </c>
      <c r="AW46">
        <v>2</v>
      </c>
      <c r="AX46">
        <v>1473071120</v>
      </c>
      <c r="AY46">
        <v>1</v>
      </c>
      <c r="AZ46">
        <v>0</v>
      </c>
      <c r="BA46">
        <v>131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v>0</v>
      </c>
      <c r="CX46">
        <f>ROUND(Y46*Source!I294,9)</f>
        <v>1.8400000000000001E-3</v>
      </c>
      <c r="CY46">
        <f t="shared" si="10"/>
        <v>94640</v>
      </c>
      <c r="CZ46">
        <f t="shared" si="11"/>
        <v>94640</v>
      </c>
      <c r="DA46">
        <f t="shared" si="12"/>
        <v>1</v>
      </c>
      <c r="DB46">
        <f t="shared" si="8"/>
        <v>43.53</v>
      </c>
      <c r="DC46">
        <f t="shared" si="9"/>
        <v>0</v>
      </c>
      <c r="DD46" t="s">
        <v>3</v>
      </c>
      <c r="DE46" t="s">
        <v>3</v>
      </c>
      <c r="DF46">
        <f t="shared" si="3"/>
        <v>174.14</v>
      </c>
      <c r="DG46">
        <f t="shared" si="4"/>
        <v>0</v>
      </c>
      <c r="DH46">
        <f t="shared" si="5"/>
        <v>0</v>
      </c>
      <c r="DI46">
        <f t="shared" si="6"/>
        <v>0</v>
      </c>
      <c r="DJ46">
        <f t="shared" si="13"/>
        <v>174.14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ROW(Source!A294)</f>
        <v>294</v>
      </c>
      <c r="B47">
        <v>1473070128</v>
      </c>
      <c r="C47">
        <v>1473071092</v>
      </c>
      <c r="D47">
        <v>1441850453</v>
      </c>
      <c r="E47">
        <v>1</v>
      </c>
      <c r="F47">
        <v>1</v>
      </c>
      <c r="G47">
        <v>15514512</v>
      </c>
      <c r="H47">
        <v>3</v>
      </c>
      <c r="I47" t="s">
        <v>731</v>
      </c>
      <c r="J47" t="s">
        <v>732</v>
      </c>
      <c r="K47" t="s">
        <v>733</v>
      </c>
      <c r="L47">
        <v>1348</v>
      </c>
      <c r="N47">
        <v>1009</v>
      </c>
      <c r="O47" t="s">
        <v>697</v>
      </c>
      <c r="P47" t="s">
        <v>697</v>
      </c>
      <c r="Q47">
        <v>1000</v>
      </c>
      <c r="W47">
        <v>0</v>
      </c>
      <c r="X47">
        <v>-1449669889</v>
      </c>
      <c r="Y47">
        <f t="shared" si="7"/>
        <v>1.4E-3</v>
      </c>
      <c r="AA47">
        <v>178433.97</v>
      </c>
      <c r="AB47">
        <v>0</v>
      </c>
      <c r="AC47">
        <v>0</v>
      </c>
      <c r="AD47">
        <v>0</v>
      </c>
      <c r="AE47">
        <v>178433.97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3</v>
      </c>
      <c r="AT47">
        <v>1.4E-3</v>
      </c>
      <c r="AU47" t="s">
        <v>3</v>
      </c>
      <c r="AV47">
        <v>0</v>
      </c>
      <c r="AW47">
        <v>2</v>
      </c>
      <c r="AX47">
        <v>1473071119</v>
      </c>
      <c r="AY47">
        <v>1</v>
      </c>
      <c r="AZ47">
        <v>0</v>
      </c>
      <c r="BA47">
        <v>132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v>0</v>
      </c>
      <c r="CX47">
        <f>ROUND(Y47*Source!I294,9)</f>
        <v>5.5999999999999999E-3</v>
      </c>
      <c r="CY47">
        <f t="shared" si="10"/>
        <v>178433.97</v>
      </c>
      <c r="CZ47">
        <f t="shared" si="11"/>
        <v>178433.97</v>
      </c>
      <c r="DA47">
        <f t="shared" si="12"/>
        <v>1</v>
      </c>
      <c r="DB47">
        <f t="shared" si="8"/>
        <v>249.81</v>
      </c>
      <c r="DC47">
        <f t="shared" si="9"/>
        <v>0</v>
      </c>
      <c r="DD47" t="s">
        <v>3</v>
      </c>
      <c r="DE47" t="s">
        <v>3</v>
      </c>
      <c r="DF47">
        <f t="shared" si="3"/>
        <v>999.23</v>
      </c>
      <c r="DG47">
        <f t="shared" si="4"/>
        <v>0</v>
      </c>
      <c r="DH47">
        <f t="shared" si="5"/>
        <v>0</v>
      </c>
      <c r="DI47">
        <f t="shared" si="6"/>
        <v>0</v>
      </c>
      <c r="DJ47">
        <f t="shared" si="13"/>
        <v>999.23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ROW(Source!A295)</f>
        <v>295</v>
      </c>
      <c r="B48">
        <v>1473070128</v>
      </c>
      <c r="C48">
        <v>1473071121</v>
      </c>
      <c r="D48">
        <v>1441819193</v>
      </c>
      <c r="E48">
        <v>15514512</v>
      </c>
      <c r="F48">
        <v>1</v>
      </c>
      <c r="G48">
        <v>15514512</v>
      </c>
      <c r="H48">
        <v>1</v>
      </c>
      <c r="I48" t="s">
        <v>670</v>
      </c>
      <c r="J48" t="s">
        <v>3</v>
      </c>
      <c r="K48" t="s">
        <v>671</v>
      </c>
      <c r="L48">
        <v>1191</v>
      </c>
      <c r="N48">
        <v>1013</v>
      </c>
      <c r="O48" t="s">
        <v>672</v>
      </c>
      <c r="P48" t="s">
        <v>672</v>
      </c>
      <c r="Q48">
        <v>1</v>
      </c>
      <c r="W48">
        <v>0</v>
      </c>
      <c r="X48">
        <v>476480486</v>
      </c>
      <c r="Y48">
        <f t="shared" si="7"/>
        <v>14.24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14.24</v>
      </c>
      <c r="AU48" t="s">
        <v>3</v>
      </c>
      <c r="AV48">
        <v>1</v>
      </c>
      <c r="AW48">
        <v>2</v>
      </c>
      <c r="AX48">
        <v>1473071126</v>
      </c>
      <c r="AY48">
        <v>1</v>
      </c>
      <c r="AZ48">
        <v>0</v>
      </c>
      <c r="BA48">
        <v>133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U48">
        <f>ROUND(AT48*Source!I295*AH48*AL48,2)</f>
        <v>0</v>
      </c>
      <c r="CV48">
        <f>ROUND(Y48*Source!I295,9)</f>
        <v>56.96</v>
      </c>
      <c r="CW48">
        <v>0</v>
      </c>
      <c r="CX48">
        <f>ROUND(Y48*Source!I295,9)</f>
        <v>56.96</v>
      </c>
      <c r="CY48">
        <f>AD48</f>
        <v>0</v>
      </c>
      <c r="CZ48">
        <f>AH48</f>
        <v>0</v>
      </c>
      <c r="DA48">
        <f>AL48</f>
        <v>1</v>
      </c>
      <c r="DB48">
        <f t="shared" si="8"/>
        <v>0</v>
      </c>
      <c r="DC48">
        <f t="shared" si="9"/>
        <v>0</v>
      </c>
      <c r="DD48" t="s">
        <v>3</v>
      </c>
      <c r="DE48" t="s">
        <v>3</v>
      </c>
      <c r="DF48">
        <f t="shared" si="3"/>
        <v>0</v>
      </c>
      <c r="DG48">
        <f t="shared" si="4"/>
        <v>0</v>
      </c>
      <c r="DH48">
        <f t="shared" si="5"/>
        <v>0</v>
      </c>
      <c r="DI48">
        <f t="shared" si="6"/>
        <v>0</v>
      </c>
      <c r="DJ48">
        <f>DI48</f>
        <v>0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ROW(Source!A295)</f>
        <v>295</v>
      </c>
      <c r="B49">
        <v>1473070128</v>
      </c>
      <c r="C49">
        <v>1473071121</v>
      </c>
      <c r="D49">
        <v>1441833954</v>
      </c>
      <c r="E49">
        <v>1</v>
      </c>
      <c r="F49">
        <v>1</v>
      </c>
      <c r="G49">
        <v>15514512</v>
      </c>
      <c r="H49">
        <v>2</v>
      </c>
      <c r="I49" t="s">
        <v>673</v>
      </c>
      <c r="J49" t="s">
        <v>674</v>
      </c>
      <c r="K49" t="s">
        <v>675</v>
      </c>
      <c r="L49">
        <v>1368</v>
      </c>
      <c r="N49">
        <v>1011</v>
      </c>
      <c r="O49" t="s">
        <v>676</v>
      </c>
      <c r="P49" t="s">
        <v>676</v>
      </c>
      <c r="Q49">
        <v>1</v>
      </c>
      <c r="W49">
        <v>0</v>
      </c>
      <c r="X49">
        <v>-1438587603</v>
      </c>
      <c r="Y49">
        <f t="shared" si="7"/>
        <v>0.5</v>
      </c>
      <c r="AA49">
        <v>0</v>
      </c>
      <c r="AB49">
        <v>59.51</v>
      </c>
      <c r="AC49">
        <v>0.82</v>
      </c>
      <c r="AD49">
        <v>0</v>
      </c>
      <c r="AE49">
        <v>0</v>
      </c>
      <c r="AF49">
        <v>59.51</v>
      </c>
      <c r="AG49">
        <v>0.82</v>
      </c>
      <c r="AH49">
        <v>0</v>
      </c>
      <c r="AI49">
        <v>1</v>
      </c>
      <c r="AJ49">
        <v>1</v>
      </c>
      <c r="AK49">
        <v>1</v>
      </c>
      <c r="AL49">
        <v>1</v>
      </c>
      <c r="AM49">
        <v>-2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3</v>
      </c>
      <c r="AT49">
        <v>0.5</v>
      </c>
      <c r="AU49" t="s">
        <v>3</v>
      </c>
      <c r="AV49">
        <v>0</v>
      </c>
      <c r="AW49">
        <v>2</v>
      </c>
      <c r="AX49">
        <v>1473071127</v>
      </c>
      <c r="AY49">
        <v>1</v>
      </c>
      <c r="AZ49">
        <v>0</v>
      </c>
      <c r="BA49">
        <v>134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V49">
        <v>0</v>
      </c>
      <c r="CW49">
        <f>ROUND(Y49*Source!I295*DO49,9)</f>
        <v>0</v>
      </c>
      <c r="CX49">
        <f>ROUND(Y49*Source!I295,9)</f>
        <v>2</v>
      </c>
      <c r="CY49">
        <f>AB49</f>
        <v>59.51</v>
      </c>
      <c r="CZ49">
        <f>AF49</f>
        <v>59.51</v>
      </c>
      <c r="DA49">
        <f>AJ49</f>
        <v>1</v>
      </c>
      <c r="DB49">
        <f t="shared" si="8"/>
        <v>29.76</v>
      </c>
      <c r="DC49">
        <f t="shared" si="9"/>
        <v>0.41</v>
      </c>
      <c r="DD49" t="s">
        <v>3</v>
      </c>
      <c r="DE49" t="s">
        <v>3</v>
      </c>
      <c r="DF49">
        <f t="shared" si="3"/>
        <v>0</v>
      </c>
      <c r="DG49">
        <f t="shared" si="4"/>
        <v>119.02</v>
      </c>
      <c r="DH49">
        <f t="shared" si="5"/>
        <v>1.64</v>
      </c>
      <c r="DI49">
        <f t="shared" si="6"/>
        <v>0</v>
      </c>
      <c r="DJ49">
        <f>DG49</f>
        <v>119.02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ROW(Source!A295)</f>
        <v>295</v>
      </c>
      <c r="B50">
        <v>1473070128</v>
      </c>
      <c r="C50">
        <v>1473071121</v>
      </c>
      <c r="D50">
        <v>1441836235</v>
      </c>
      <c r="E50">
        <v>1</v>
      </c>
      <c r="F50">
        <v>1</v>
      </c>
      <c r="G50">
        <v>15514512</v>
      </c>
      <c r="H50">
        <v>3</v>
      </c>
      <c r="I50" t="s">
        <v>677</v>
      </c>
      <c r="J50" t="s">
        <v>678</v>
      </c>
      <c r="K50" t="s">
        <v>679</v>
      </c>
      <c r="L50">
        <v>1346</v>
      </c>
      <c r="N50">
        <v>1009</v>
      </c>
      <c r="O50" t="s">
        <v>680</v>
      </c>
      <c r="P50" t="s">
        <v>680</v>
      </c>
      <c r="Q50">
        <v>1</v>
      </c>
      <c r="W50">
        <v>0</v>
      </c>
      <c r="X50">
        <v>-1595335418</v>
      </c>
      <c r="Y50">
        <f t="shared" si="7"/>
        <v>1.0900000000000001</v>
      </c>
      <c r="AA50">
        <v>31.49</v>
      </c>
      <c r="AB50">
        <v>0</v>
      </c>
      <c r="AC50">
        <v>0</v>
      </c>
      <c r="AD50">
        <v>0</v>
      </c>
      <c r="AE50">
        <v>31.49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3</v>
      </c>
      <c r="AT50">
        <v>1.0900000000000001</v>
      </c>
      <c r="AU50" t="s">
        <v>3</v>
      </c>
      <c r="AV50">
        <v>0</v>
      </c>
      <c r="AW50">
        <v>2</v>
      </c>
      <c r="AX50">
        <v>1473071128</v>
      </c>
      <c r="AY50">
        <v>1</v>
      </c>
      <c r="AZ50">
        <v>0</v>
      </c>
      <c r="BA50">
        <v>135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V50">
        <v>0</v>
      </c>
      <c r="CW50">
        <v>0</v>
      </c>
      <c r="CX50">
        <f>ROUND(Y50*Source!I295,9)</f>
        <v>4.3600000000000003</v>
      </c>
      <c r="CY50">
        <f>AA50</f>
        <v>31.49</v>
      </c>
      <c r="CZ50">
        <f>AE50</f>
        <v>31.49</v>
      </c>
      <c r="DA50">
        <f>AI50</f>
        <v>1</v>
      </c>
      <c r="DB50">
        <f t="shared" si="8"/>
        <v>34.32</v>
      </c>
      <c r="DC50">
        <f t="shared" si="9"/>
        <v>0</v>
      </c>
      <c r="DD50" t="s">
        <v>3</v>
      </c>
      <c r="DE50" t="s">
        <v>3</v>
      </c>
      <c r="DF50">
        <f t="shared" si="3"/>
        <v>137.30000000000001</v>
      </c>
      <c r="DG50">
        <f t="shared" si="4"/>
        <v>0</v>
      </c>
      <c r="DH50">
        <f t="shared" si="5"/>
        <v>0</v>
      </c>
      <c r="DI50">
        <f t="shared" si="6"/>
        <v>0</v>
      </c>
      <c r="DJ50">
        <f>DF50</f>
        <v>137.30000000000001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">
      <c r="A51">
        <f>ROW(Source!A295)</f>
        <v>295</v>
      </c>
      <c r="B51">
        <v>1473070128</v>
      </c>
      <c r="C51">
        <v>1473071121</v>
      </c>
      <c r="D51">
        <v>1441821379</v>
      </c>
      <c r="E51">
        <v>15514512</v>
      </c>
      <c r="F51">
        <v>1</v>
      </c>
      <c r="G51">
        <v>15514512</v>
      </c>
      <c r="H51">
        <v>3</v>
      </c>
      <c r="I51" t="s">
        <v>734</v>
      </c>
      <c r="J51" t="s">
        <v>3</v>
      </c>
      <c r="K51" t="s">
        <v>735</v>
      </c>
      <c r="L51">
        <v>1346</v>
      </c>
      <c r="N51">
        <v>1009</v>
      </c>
      <c r="O51" t="s">
        <v>680</v>
      </c>
      <c r="P51" t="s">
        <v>680</v>
      </c>
      <c r="Q51">
        <v>1</v>
      </c>
      <c r="W51">
        <v>0</v>
      </c>
      <c r="X51">
        <v>1325796737</v>
      </c>
      <c r="Y51">
        <f t="shared" si="7"/>
        <v>8.1000000000000003E-2</v>
      </c>
      <c r="AA51">
        <v>89.93</v>
      </c>
      <c r="AB51">
        <v>0</v>
      </c>
      <c r="AC51">
        <v>0</v>
      </c>
      <c r="AD51">
        <v>0</v>
      </c>
      <c r="AE51">
        <v>89.933959999999999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M51">
        <v>-2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3</v>
      </c>
      <c r="AT51">
        <v>8.1000000000000003E-2</v>
      </c>
      <c r="AU51" t="s">
        <v>3</v>
      </c>
      <c r="AV51">
        <v>0</v>
      </c>
      <c r="AW51">
        <v>2</v>
      </c>
      <c r="AX51">
        <v>1473071129</v>
      </c>
      <c r="AY51">
        <v>1</v>
      </c>
      <c r="AZ51">
        <v>0</v>
      </c>
      <c r="BA51">
        <v>136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V51">
        <v>0</v>
      </c>
      <c r="CW51">
        <v>0</v>
      </c>
      <c r="CX51">
        <f>ROUND(Y51*Source!I295,9)</f>
        <v>0.32400000000000001</v>
      </c>
      <c r="CY51">
        <f>AA51</f>
        <v>89.93</v>
      </c>
      <c r="CZ51">
        <f>AE51</f>
        <v>89.933959999999999</v>
      </c>
      <c r="DA51">
        <f>AI51</f>
        <v>1</v>
      </c>
      <c r="DB51">
        <f t="shared" si="8"/>
        <v>7.28</v>
      </c>
      <c r="DC51">
        <f t="shared" si="9"/>
        <v>0</v>
      </c>
      <c r="DD51" t="s">
        <v>3</v>
      </c>
      <c r="DE51" t="s">
        <v>3</v>
      </c>
      <c r="DF51">
        <f t="shared" si="3"/>
        <v>29.14</v>
      </c>
      <c r="DG51">
        <f t="shared" si="4"/>
        <v>0</v>
      </c>
      <c r="DH51">
        <f t="shared" si="5"/>
        <v>0</v>
      </c>
      <c r="DI51">
        <f t="shared" si="6"/>
        <v>0</v>
      </c>
      <c r="DJ51">
        <f>DF51</f>
        <v>29.14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ROW(Source!A296)</f>
        <v>296</v>
      </c>
      <c r="B52">
        <v>1473070128</v>
      </c>
      <c r="C52">
        <v>1473071130</v>
      </c>
      <c r="D52">
        <v>1441819193</v>
      </c>
      <c r="E52">
        <v>15514512</v>
      </c>
      <c r="F52">
        <v>1</v>
      </c>
      <c r="G52">
        <v>15514512</v>
      </c>
      <c r="H52">
        <v>1</v>
      </c>
      <c r="I52" t="s">
        <v>670</v>
      </c>
      <c r="J52" t="s">
        <v>3</v>
      </c>
      <c r="K52" t="s">
        <v>671</v>
      </c>
      <c r="L52">
        <v>1191</v>
      </c>
      <c r="N52">
        <v>1013</v>
      </c>
      <c r="O52" t="s">
        <v>672</v>
      </c>
      <c r="P52" t="s">
        <v>672</v>
      </c>
      <c r="Q52">
        <v>1</v>
      </c>
      <c r="W52">
        <v>0</v>
      </c>
      <c r="X52">
        <v>476480486</v>
      </c>
      <c r="Y52">
        <f t="shared" ref="Y52:Y57" si="14">(AT52*2)</f>
        <v>10.08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5.04</v>
      </c>
      <c r="AU52" t="s">
        <v>158</v>
      </c>
      <c r="AV52">
        <v>1</v>
      </c>
      <c r="AW52">
        <v>2</v>
      </c>
      <c r="AX52">
        <v>1473071134</v>
      </c>
      <c r="AY52">
        <v>1</v>
      </c>
      <c r="AZ52">
        <v>0</v>
      </c>
      <c r="BA52">
        <v>137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U52">
        <f>ROUND(AT52*Source!I296*AH52*AL52,2)</f>
        <v>0</v>
      </c>
      <c r="CV52">
        <f>ROUND(Y52*Source!I296,9)</f>
        <v>40.32</v>
      </c>
      <c r="CW52">
        <v>0</v>
      </c>
      <c r="CX52">
        <f>ROUND(Y52*Source!I296,9)</f>
        <v>40.32</v>
      </c>
      <c r="CY52">
        <f>AD52</f>
        <v>0</v>
      </c>
      <c r="CZ52">
        <f>AH52</f>
        <v>0</v>
      </c>
      <c r="DA52">
        <f>AL52</f>
        <v>1</v>
      </c>
      <c r="DB52">
        <f t="shared" ref="DB52:DB57" si="15">ROUND((ROUND(AT52*CZ52,2)*2),6)</f>
        <v>0</v>
      </c>
      <c r="DC52">
        <f t="shared" ref="DC52:DC57" si="16">ROUND((ROUND(AT52*AG52,2)*2),6)</f>
        <v>0</v>
      </c>
      <c r="DD52" t="s">
        <v>3</v>
      </c>
      <c r="DE52" t="s">
        <v>3</v>
      </c>
      <c r="DF52">
        <f t="shared" si="3"/>
        <v>0</v>
      </c>
      <c r="DG52">
        <f t="shared" si="4"/>
        <v>0</v>
      </c>
      <c r="DH52">
        <f t="shared" si="5"/>
        <v>0</v>
      </c>
      <c r="DI52">
        <f t="shared" si="6"/>
        <v>0</v>
      </c>
      <c r="DJ52">
        <f>DI52</f>
        <v>0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ROW(Source!A296)</f>
        <v>296</v>
      </c>
      <c r="B53">
        <v>1473070128</v>
      </c>
      <c r="C53">
        <v>1473071130</v>
      </c>
      <c r="D53">
        <v>1441833954</v>
      </c>
      <c r="E53">
        <v>1</v>
      </c>
      <c r="F53">
        <v>1</v>
      </c>
      <c r="G53">
        <v>15514512</v>
      </c>
      <c r="H53">
        <v>2</v>
      </c>
      <c r="I53" t="s">
        <v>673</v>
      </c>
      <c r="J53" t="s">
        <v>674</v>
      </c>
      <c r="K53" t="s">
        <v>675</v>
      </c>
      <c r="L53">
        <v>1368</v>
      </c>
      <c r="N53">
        <v>1011</v>
      </c>
      <c r="O53" t="s">
        <v>676</v>
      </c>
      <c r="P53" t="s">
        <v>676</v>
      </c>
      <c r="Q53">
        <v>1</v>
      </c>
      <c r="W53">
        <v>0</v>
      </c>
      <c r="X53">
        <v>-1438587603</v>
      </c>
      <c r="Y53">
        <f t="shared" si="14"/>
        <v>0.18</v>
      </c>
      <c r="AA53">
        <v>0</v>
      </c>
      <c r="AB53">
        <v>59.51</v>
      </c>
      <c r="AC53">
        <v>0.82</v>
      </c>
      <c r="AD53">
        <v>0</v>
      </c>
      <c r="AE53">
        <v>0</v>
      </c>
      <c r="AF53">
        <v>59.51</v>
      </c>
      <c r="AG53">
        <v>0.82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-2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0.09</v>
      </c>
      <c r="AU53" t="s">
        <v>158</v>
      </c>
      <c r="AV53">
        <v>0</v>
      </c>
      <c r="AW53">
        <v>2</v>
      </c>
      <c r="AX53">
        <v>1473071135</v>
      </c>
      <c r="AY53">
        <v>1</v>
      </c>
      <c r="AZ53">
        <v>0</v>
      </c>
      <c r="BA53">
        <v>138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V53">
        <v>0</v>
      </c>
      <c r="CW53">
        <f>ROUND(Y53*Source!I296*DO53,9)</f>
        <v>0</v>
      </c>
      <c r="CX53">
        <f>ROUND(Y53*Source!I296,9)</f>
        <v>0.72</v>
      </c>
      <c r="CY53">
        <f>AB53</f>
        <v>59.51</v>
      </c>
      <c r="CZ53">
        <f>AF53</f>
        <v>59.51</v>
      </c>
      <c r="DA53">
        <f>AJ53</f>
        <v>1</v>
      </c>
      <c r="DB53">
        <f t="shared" si="15"/>
        <v>10.72</v>
      </c>
      <c r="DC53">
        <f t="shared" si="16"/>
        <v>0.14000000000000001</v>
      </c>
      <c r="DD53" t="s">
        <v>3</v>
      </c>
      <c r="DE53" t="s">
        <v>3</v>
      </c>
      <c r="DF53">
        <f t="shared" si="3"/>
        <v>0</v>
      </c>
      <c r="DG53">
        <f t="shared" si="4"/>
        <v>42.85</v>
      </c>
      <c r="DH53">
        <f t="shared" si="5"/>
        <v>0.59</v>
      </c>
      <c r="DI53">
        <f t="shared" si="6"/>
        <v>0</v>
      </c>
      <c r="DJ53">
        <f>DG53</f>
        <v>42.85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ROW(Source!A296)</f>
        <v>296</v>
      </c>
      <c r="B54">
        <v>1473070128</v>
      </c>
      <c r="C54">
        <v>1473071130</v>
      </c>
      <c r="D54">
        <v>1441836235</v>
      </c>
      <c r="E54">
        <v>1</v>
      </c>
      <c r="F54">
        <v>1</v>
      </c>
      <c r="G54">
        <v>15514512</v>
      </c>
      <c r="H54">
        <v>3</v>
      </c>
      <c r="I54" t="s">
        <v>677</v>
      </c>
      <c r="J54" t="s">
        <v>678</v>
      </c>
      <c r="K54" t="s">
        <v>679</v>
      </c>
      <c r="L54">
        <v>1346</v>
      </c>
      <c r="N54">
        <v>1009</v>
      </c>
      <c r="O54" t="s">
        <v>680</v>
      </c>
      <c r="P54" t="s">
        <v>680</v>
      </c>
      <c r="Q54">
        <v>1</v>
      </c>
      <c r="W54">
        <v>0</v>
      </c>
      <c r="X54">
        <v>-1595335418</v>
      </c>
      <c r="Y54">
        <f t="shared" si="14"/>
        <v>2.04</v>
      </c>
      <c r="AA54">
        <v>31.49</v>
      </c>
      <c r="AB54">
        <v>0</v>
      </c>
      <c r="AC54">
        <v>0</v>
      </c>
      <c r="AD54">
        <v>0</v>
      </c>
      <c r="AE54">
        <v>31.49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M54">
        <v>-2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3</v>
      </c>
      <c r="AT54">
        <v>1.02</v>
      </c>
      <c r="AU54" t="s">
        <v>158</v>
      </c>
      <c r="AV54">
        <v>0</v>
      </c>
      <c r="AW54">
        <v>2</v>
      </c>
      <c r="AX54">
        <v>1473071136</v>
      </c>
      <c r="AY54">
        <v>1</v>
      </c>
      <c r="AZ54">
        <v>0</v>
      </c>
      <c r="BA54">
        <v>139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v>0</v>
      </c>
      <c r="CX54">
        <f>ROUND(Y54*Source!I296,9)</f>
        <v>8.16</v>
      </c>
      <c r="CY54">
        <f>AA54</f>
        <v>31.49</v>
      </c>
      <c r="CZ54">
        <f>AE54</f>
        <v>31.49</v>
      </c>
      <c r="DA54">
        <f>AI54</f>
        <v>1</v>
      </c>
      <c r="DB54">
        <f t="shared" si="15"/>
        <v>64.239999999999995</v>
      </c>
      <c r="DC54">
        <f t="shared" si="16"/>
        <v>0</v>
      </c>
      <c r="DD54" t="s">
        <v>3</v>
      </c>
      <c r="DE54" t="s">
        <v>3</v>
      </c>
      <c r="DF54">
        <f t="shared" si="3"/>
        <v>256.95999999999998</v>
      </c>
      <c r="DG54">
        <f t="shared" si="4"/>
        <v>0</v>
      </c>
      <c r="DH54">
        <f t="shared" si="5"/>
        <v>0</v>
      </c>
      <c r="DI54">
        <f t="shared" si="6"/>
        <v>0</v>
      </c>
      <c r="DJ54">
        <f>DF54</f>
        <v>256.95999999999998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ROW(Source!A297)</f>
        <v>297</v>
      </c>
      <c r="B55">
        <v>1473070128</v>
      </c>
      <c r="C55">
        <v>1473071137</v>
      </c>
      <c r="D55">
        <v>1441819193</v>
      </c>
      <c r="E55">
        <v>15514512</v>
      </c>
      <c r="F55">
        <v>1</v>
      </c>
      <c r="G55">
        <v>15514512</v>
      </c>
      <c r="H55">
        <v>1</v>
      </c>
      <c r="I55" t="s">
        <v>670</v>
      </c>
      <c r="J55" t="s">
        <v>3</v>
      </c>
      <c r="K55" t="s">
        <v>671</v>
      </c>
      <c r="L55">
        <v>1191</v>
      </c>
      <c r="N55">
        <v>1013</v>
      </c>
      <c r="O55" t="s">
        <v>672</v>
      </c>
      <c r="P55" t="s">
        <v>672</v>
      </c>
      <c r="Q55">
        <v>1</v>
      </c>
      <c r="W55">
        <v>0</v>
      </c>
      <c r="X55">
        <v>476480486</v>
      </c>
      <c r="Y55">
        <f t="shared" si="14"/>
        <v>5.56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1</v>
      </c>
      <c r="AJ55">
        <v>1</v>
      </c>
      <c r="AK55">
        <v>1</v>
      </c>
      <c r="AL55">
        <v>1</v>
      </c>
      <c r="AM55">
        <v>-2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3</v>
      </c>
      <c r="AT55">
        <v>2.78</v>
      </c>
      <c r="AU55" t="s">
        <v>158</v>
      </c>
      <c r="AV55">
        <v>1</v>
      </c>
      <c r="AW55">
        <v>2</v>
      </c>
      <c r="AX55">
        <v>1473071141</v>
      </c>
      <c r="AY55">
        <v>1</v>
      </c>
      <c r="AZ55">
        <v>0</v>
      </c>
      <c r="BA55">
        <v>140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U55">
        <f>ROUND(AT55*Source!I297*AH55*AL55,2)</f>
        <v>0</v>
      </c>
      <c r="CV55">
        <f>ROUND(Y55*Source!I297,9)</f>
        <v>22.24</v>
      </c>
      <c r="CW55">
        <v>0</v>
      </c>
      <c r="CX55">
        <f>ROUND(Y55*Source!I297,9)</f>
        <v>22.24</v>
      </c>
      <c r="CY55">
        <f>AD55</f>
        <v>0</v>
      </c>
      <c r="CZ55">
        <f>AH55</f>
        <v>0</v>
      </c>
      <c r="DA55">
        <f>AL55</f>
        <v>1</v>
      </c>
      <c r="DB55">
        <f t="shared" si="15"/>
        <v>0</v>
      </c>
      <c r="DC55">
        <f t="shared" si="16"/>
        <v>0</v>
      </c>
      <c r="DD55" t="s">
        <v>3</v>
      </c>
      <c r="DE55" t="s">
        <v>3</v>
      </c>
      <c r="DF55">
        <f t="shared" si="3"/>
        <v>0</v>
      </c>
      <c r="DG55">
        <f t="shared" si="4"/>
        <v>0</v>
      </c>
      <c r="DH55">
        <f t="shared" si="5"/>
        <v>0</v>
      </c>
      <c r="DI55">
        <f t="shared" si="6"/>
        <v>0</v>
      </c>
      <c r="DJ55">
        <f>DI55</f>
        <v>0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ROW(Source!A297)</f>
        <v>297</v>
      </c>
      <c r="B56">
        <v>1473070128</v>
      </c>
      <c r="C56">
        <v>1473071137</v>
      </c>
      <c r="D56">
        <v>1441833954</v>
      </c>
      <c r="E56">
        <v>1</v>
      </c>
      <c r="F56">
        <v>1</v>
      </c>
      <c r="G56">
        <v>15514512</v>
      </c>
      <c r="H56">
        <v>2</v>
      </c>
      <c r="I56" t="s">
        <v>673</v>
      </c>
      <c r="J56" t="s">
        <v>674</v>
      </c>
      <c r="K56" t="s">
        <v>675</v>
      </c>
      <c r="L56">
        <v>1368</v>
      </c>
      <c r="N56">
        <v>1011</v>
      </c>
      <c r="O56" t="s">
        <v>676</v>
      </c>
      <c r="P56" t="s">
        <v>676</v>
      </c>
      <c r="Q56">
        <v>1</v>
      </c>
      <c r="W56">
        <v>0</v>
      </c>
      <c r="X56">
        <v>-1438587603</v>
      </c>
      <c r="Y56">
        <f t="shared" si="14"/>
        <v>0.18</v>
      </c>
      <c r="AA56">
        <v>0</v>
      </c>
      <c r="AB56">
        <v>59.51</v>
      </c>
      <c r="AC56">
        <v>0.82</v>
      </c>
      <c r="AD56">
        <v>0</v>
      </c>
      <c r="AE56">
        <v>0</v>
      </c>
      <c r="AF56">
        <v>59.51</v>
      </c>
      <c r="AG56">
        <v>0.82</v>
      </c>
      <c r="AH56">
        <v>0</v>
      </c>
      <c r="AI56">
        <v>1</v>
      </c>
      <c r="AJ56">
        <v>1</v>
      </c>
      <c r="AK56">
        <v>1</v>
      </c>
      <c r="AL56">
        <v>1</v>
      </c>
      <c r="AM56">
        <v>-2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</v>
      </c>
      <c r="AT56">
        <v>0.09</v>
      </c>
      <c r="AU56" t="s">
        <v>158</v>
      </c>
      <c r="AV56">
        <v>0</v>
      </c>
      <c r="AW56">
        <v>2</v>
      </c>
      <c r="AX56">
        <v>1473071142</v>
      </c>
      <c r="AY56">
        <v>1</v>
      </c>
      <c r="AZ56">
        <v>0</v>
      </c>
      <c r="BA56">
        <v>141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V56">
        <v>0</v>
      </c>
      <c r="CW56">
        <f>ROUND(Y56*Source!I297*DO56,9)</f>
        <v>0</v>
      </c>
      <c r="CX56">
        <f>ROUND(Y56*Source!I297,9)</f>
        <v>0.72</v>
      </c>
      <c r="CY56">
        <f>AB56</f>
        <v>59.51</v>
      </c>
      <c r="CZ56">
        <f>AF56</f>
        <v>59.51</v>
      </c>
      <c r="DA56">
        <f>AJ56</f>
        <v>1</v>
      </c>
      <c r="DB56">
        <f t="shared" si="15"/>
        <v>10.72</v>
      </c>
      <c r="DC56">
        <f t="shared" si="16"/>
        <v>0.14000000000000001</v>
      </c>
      <c r="DD56" t="s">
        <v>3</v>
      </c>
      <c r="DE56" t="s">
        <v>3</v>
      </c>
      <c r="DF56">
        <f t="shared" si="3"/>
        <v>0</v>
      </c>
      <c r="DG56">
        <f t="shared" si="4"/>
        <v>42.85</v>
      </c>
      <c r="DH56">
        <f t="shared" si="5"/>
        <v>0.59</v>
      </c>
      <c r="DI56">
        <f t="shared" si="6"/>
        <v>0</v>
      </c>
      <c r="DJ56">
        <f>DG56</f>
        <v>42.85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ROW(Source!A297)</f>
        <v>297</v>
      </c>
      <c r="B57">
        <v>1473070128</v>
      </c>
      <c r="C57">
        <v>1473071137</v>
      </c>
      <c r="D57">
        <v>1441836235</v>
      </c>
      <c r="E57">
        <v>1</v>
      </c>
      <c r="F57">
        <v>1</v>
      </c>
      <c r="G57">
        <v>15514512</v>
      </c>
      <c r="H57">
        <v>3</v>
      </c>
      <c r="I57" t="s">
        <v>677</v>
      </c>
      <c r="J57" t="s">
        <v>678</v>
      </c>
      <c r="K57" t="s">
        <v>679</v>
      </c>
      <c r="L57">
        <v>1346</v>
      </c>
      <c r="N57">
        <v>1009</v>
      </c>
      <c r="O57" t="s">
        <v>680</v>
      </c>
      <c r="P57" t="s">
        <v>680</v>
      </c>
      <c r="Q57">
        <v>1</v>
      </c>
      <c r="W57">
        <v>0</v>
      </c>
      <c r="X57">
        <v>-1595335418</v>
      </c>
      <c r="Y57">
        <f t="shared" si="14"/>
        <v>0.1</v>
      </c>
      <c r="AA57">
        <v>31.49</v>
      </c>
      <c r="AB57">
        <v>0</v>
      </c>
      <c r="AC57">
        <v>0</v>
      </c>
      <c r="AD57">
        <v>0</v>
      </c>
      <c r="AE57">
        <v>31.49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0.05</v>
      </c>
      <c r="AU57" t="s">
        <v>158</v>
      </c>
      <c r="AV57">
        <v>0</v>
      </c>
      <c r="AW57">
        <v>2</v>
      </c>
      <c r="AX57">
        <v>1473071143</v>
      </c>
      <c r="AY57">
        <v>1</v>
      </c>
      <c r="AZ57">
        <v>0</v>
      </c>
      <c r="BA57">
        <v>142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V57">
        <v>0</v>
      </c>
      <c r="CW57">
        <v>0</v>
      </c>
      <c r="CX57">
        <f>ROUND(Y57*Source!I297,9)</f>
        <v>0.4</v>
      </c>
      <c r="CY57">
        <f>AA57</f>
        <v>31.49</v>
      </c>
      <c r="CZ57">
        <f>AE57</f>
        <v>31.49</v>
      </c>
      <c r="DA57">
        <f>AI57</f>
        <v>1</v>
      </c>
      <c r="DB57">
        <f t="shared" si="15"/>
        <v>3.14</v>
      </c>
      <c r="DC57">
        <f t="shared" si="16"/>
        <v>0</v>
      </c>
      <c r="DD57" t="s">
        <v>3</v>
      </c>
      <c r="DE57" t="s">
        <v>3</v>
      </c>
      <c r="DF57">
        <f t="shared" si="3"/>
        <v>12.6</v>
      </c>
      <c r="DG57">
        <f t="shared" si="4"/>
        <v>0</v>
      </c>
      <c r="DH57">
        <f t="shared" si="5"/>
        <v>0</v>
      </c>
      <c r="DI57">
        <f t="shared" si="6"/>
        <v>0</v>
      </c>
      <c r="DJ57">
        <f>DF57</f>
        <v>12.6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ROW(Source!A298)</f>
        <v>298</v>
      </c>
      <c r="B58">
        <v>1473070128</v>
      </c>
      <c r="C58">
        <v>1473071144</v>
      </c>
      <c r="D58">
        <v>1441819193</v>
      </c>
      <c r="E58">
        <v>15514512</v>
      </c>
      <c r="F58">
        <v>1</v>
      </c>
      <c r="G58">
        <v>15514512</v>
      </c>
      <c r="H58">
        <v>1</v>
      </c>
      <c r="I58" t="s">
        <v>670</v>
      </c>
      <c r="J58" t="s">
        <v>3</v>
      </c>
      <c r="K58" t="s">
        <v>671</v>
      </c>
      <c r="L58">
        <v>1191</v>
      </c>
      <c r="N58">
        <v>1013</v>
      </c>
      <c r="O58" t="s">
        <v>672</v>
      </c>
      <c r="P58" t="s">
        <v>672</v>
      </c>
      <c r="Q58">
        <v>1</v>
      </c>
      <c r="W58">
        <v>0</v>
      </c>
      <c r="X58">
        <v>476480486</v>
      </c>
      <c r="Y58">
        <f t="shared" ref="Y58:Y89" si="17">AT58</f>
        <v>63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M58">
        <v>-2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3</v>
      </c>
      <c r="AT58">
        <v>63</v>
      </c>
      <c r="AU58" t="s">
        <v>3</v>
      </c>
      <c r="AV58">
        <v>1</v>
      </c>
      <c r="AW58">
        <v>2</v>
      </c>
      <c r="AX58">
        <v>1473071155</v>
      </c>
      <c r="AY58">
        <v>1</v>
      </c>
      <c r="AZ58">
        <v>0</v>
      </c>
      <c r="BA58">
        <v>143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U58">
        <f>ROUND(AT58*Source!I298*AH58*AL58,2)</f>
        <v>0</v>
      </c>
      <c r="CV58">
        <f>ROUND(Y58*Source!I298,9)</f>
        <v>252</v>
      </c>
      <c r="CW58">
        <v>0</v>
      </c>
      <c r="CX58">
        <f>ROUND(Y58*Source!I298,9)</f>
        <v>252</v>
      </c>
      <c r="CY58">
        <f>AD58</f>
        <v>0</v>
      </c>
      <c r="CZ58">
        <f>AH58</f>
        <v>0</v>
      </c>
      <c r="DA58">
        <f>AL58</f>
        <v>1</v>
      </c>
      <c r="DB58">
        <f t="shared" ref="DB58:DB89" si="18">ROUND(ROUND(AT58*CZ58,2),6)</f>
        <v>0</v>
      </c>
      <c r="DC58">
        <f t="shared" ref="DC58:DC89" si="19">ROUND(ROUND(AT58*AG58,2),6)</f>
        <v>0</v>
      </c>
      <c r="DD58" t="s">
        <v>3</v>
      </c>
      <c r="DE58" t="s">
        <v>3</v>
      </c>
      <c r="DF58">
        <f t="shared" si="3"/>
        <v>0</v>
      </c>
      <c r="DG58">
        <f t="shared" si="4"/>
        <v>0</v>
      </c>
      <c r="DH58">
        <f t="shared" si="5"/>
        <v>0</v>
      </c>
      <c r="DI58">
        <f t="shared" si="6"/>
        <v>0</v>
      </c>
      <c r="DJ58">
        <f>DI58</f>
        <v>0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ROW(Source!A298)</f>
        <v>298</v>
      </c>
      <c r="B59">
        <v>1473070128</v>
      </c>
      <c r="C59">
        <v>1473071144</v>
      </c>
      <c r="D59">
        <v>1441835475</v>
      </c>
      <c r="E59">
        <v>1</v>
      </c>
      <c r="F59">
        <v>1</v>
      </c>
      <c r="G59">
        <v>15514512</v>
      </c>
      <c r="H59">
        <v>3</v>
      </c>
      <c r="I59" t="s">
        <v>694</v>
      </c>
      <c r="J59" t="s">
        <v>695</v>
      </c>
      <c r="K59" t="s">
        <v>696</v>
      </c>
      <c r="L59">
        <v>1348</v>
      </c>
      <c r="N59">
        <v>1009</v>
      </c>
      <c r="O59" t="s">
        <v>697</v>
      </c>
      <c r="P59" t="s">
        <v>697</v>
      </c>
      <c r="Q59">
        <v>1000</v>
      </c>
      <c r="W59">
        <v>0</v>
      </c>
      <c r="X59">
        <v>438248051</v>
      </c>
      <c r="Y59">
        <f t="shared" si="17"/>
        <v>2.9999999999999997E-4</v>
      </c>
      <c r="AA59">
        <v>155908.07999999999</v>
      </c>
      <c r="AB59">
        <v>0</v>
      </c>
      <c r="AC59">
        <v>0</v>
      </c>
      <c r="AD59">
        <v>0</v>
      </c>
      <c r="AE59">
        <v>155908.07999999999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M59">
        <v>-2</v>
      </c>
      <c r="AN59">
        <v>0</v>
      </c>
      <c r="AO59">
        <v>1</v>
      </c>
      <c r="AP59">
        <v>1</v>
      </c>
      <c r="AQ59">
        <v>0</v>
      </c>
      <c r="AR59">
        <v>0</v>
      </c>
      <c r="AS59" t="s">
        <v>3</v>
      </c>
      <c r="AT59">
        <v>2.9999999999999997E-4</v>
      </c>
      <c r="AU59" t="s">
        <v>3</v>
      </c>
      <c r="AV59">
        <v>0</v>
      </c>
      <c r="AW59">
        <v>2</v>
      </c>
      <c r="AX59">
        <v>1473071156</v>
      </c>
      <c r="AY59">
        <v>1</v>
      </c>
      <c r="AZ59">
        <v>0</v>
      </c>
      <c r="BA59">
        <v>144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v>0</v>
      </c>
      <c r="CX59">
        <f>ROUND(Y59*Source!I298,9)</f>
        <v>1.1999999999999999E-3</v>
      </c>
      <c r="CY59">
        <f t="shared" ref="CY59:CY67" si="20">AA59</f>
        <v>155908.07999999999</v>
      </c>
      <c r="CZ59">
        <f t="shared" ref="CZ59:CZ67" si="21">AE59</f>
        <v>155908.07999999999</v>
      </c>
      <c r="DA59">
        <f t="shared" ref="DA59:DA67" si="22">AI59</f>
        <v>1</v>
      </c>
      <c r="DB59">
        <f t="shared" si="18"/>
        <v>46.77</v>
      </c>
      <c r="DC59">
        <f t="shared" si="19"/>
        <v>0</v>
      </c>
      <c r="DD59" t="s">
        <v>3</v>
      </c>
      <c r="DE59" t="s">
        <v>3</v>
      </c>
      <c r="DF59">
        <f t="shared" si="3"/>
        <v>187.09</v>
      </c>
      <c r="DG59">
        <f t="shared" si="4"/>
        <v>0</v>
      </c>
      <c r="DH59">
        <f t="shared" si="5"/>
        <v>0</v>
      </c>
      <c r="DI59">
        <f t="shared" si="6"/>
        <v>0</v>
      </c>
      <c r="DJ59">
        <f t="shared" ref="DJ59:DJ67" si="23">DF59</f>
        <v>187.09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ROW(Source!A298)</f>
        <v>298</v>
      </c>
      <c r="B60">
        <v>1473070128</v>
      </c>
      <c r="C60">
        <v>1473071144</v>
      </c>
      <c r="D60">
        <v>1441835549</v>
      </c>
      <c r="E60">
        <v>1</v>
      </c>
      <c r="F60">
        <v>1</v>
      </c>
      <c r="G60">
        <v>15514512</v>
      </c>
      <c r="H60">
        <v>3</v>
      </c>
      <c r="I60" t="s">
        <v>698</v>
      </c>
      <c r="J60" t="s">
        <v>699</v>
      </c>
      <c r="K60" t="s">
        <v>700</v>
      </c>
      <c r="L60">
        <v>1348</v>
      </c>
      <c r="N60">
        <v>1009</v>
      </c>
      <c r="O60" t="s">
        <v>697</v>
      </c>
      <c r="P60" t="s">
        <v>697</v>
      </c>
      <c r="Q60">
        <v>1000</v>
      </c>
      <c r="W60">
        <v>0</v>
      </c>
      <c r="X60">
        <v>-2009451208</v>
      </c>
      <c r="Y60">
        <f t="shared" si="17"/>
        <v>1E-4</v>
      </c>
      <c r="AA60">
        <v>194655.19</v>
      </c>
      <c r="AB60">
        <v>0</v>
      </c>
      <c r="AC60">
        <v>0</v>
      </c>
      <c r="AD60">
        <v>0</v>
      </c>
      <c r="AE60">
        <v>194655.19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M60">
        <v>-2</v>
      </c>
      <c r="AN60">
        <v>0</v>
      </c>
      <c r="AO60">
        <v>1</v>
      </c>
      <c r="AP60">
        <v>1</v>
      </c>
      <c r="AQ60">
        <v>0</v>
      </c>
      <c r="AR60">
        <v>0</v>
      </c>
      <c r="AS60" t="s">
        <v>3</v>
      </c>
      <c r="AT60">
        <v>1E-4</v>
      </c>
      <c r="AU60" t="s">
        <v>3</v>
      </c>
      <c r="AV60">
        <v>0</v>
      </c>
      <c r="AW60">
        <v>2</v>
      </c>
      <c r="AX60">
        <v>1473071157</v>
      </c>
      <c r="AY60">
        <v>1</v>
      </c>
      <c r="AZ60">
        <v>0</v>
      </c>
      <c r="BA60">
        <v>145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V60">
        <v>0</v>
      </c>
      <c r="CW60">
        <v>0</v>
      </c>
      <c r="CX60">
        <f>ROUND(Y60*Source!I298,9)</f>
        <v>4.0000000000000002E-4</v>
      </c>
      <c r="CY60">
        <f t="shared" si="20"/>
        <v>194655.19</v>
      </c>
      <c r="CZ60">
        <f t="shared" si="21"/>
        <v>194655.19</v>
      </c>
      <c r="DA60">
        <f t="shared" si="22"/>
        <v>1</v>
      </c>
      <c r="DB60">
        <f t="shared" si="18"/>
        <v>19.47</v>
      </c>
      <c r="DC60">
        <f t="shared" si="19"/>
        <v>0</v>
      </c>
      <c r="DD60" t="s">
        <v>3</v>
      </c>
      <c r="DE60" t="s">
        <v>3</v>
      </c>
      <c r="DF60">
        <f t="shared" si="3"/>
        <v>77.86</v>
      </c>
      <c r="DG60">
        <f t="shared" si="4"/>
        <v>0</v>
      </c>
      <c r="DH60">
        <f t="shared" si="5"/>
        <v>0</v>
      </c>
      <c r="DI60">
        <f t="shared" si="6"/>
        <v>0</v>
      </c>
      <c r="DJ60">
        <f t="shared" si="23"/>
        <v>77.86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ROW(Source!A298)</f>
        <v>298</v>
      </c>
      <c r="B61">
        <v>1473070128</v>
      </c>
      <c r="C61">
        <v>1473071144</v>
      </c>
      <c r="D61">
        <v>1441836250</v>
      </c>
      <c r="E61">
        <v>1</v>
      </c>
      <c r="F61">
        <v>1</v>
      </c>
      <c r="G61">
        <v>15514512</v>
      </c>
      <c r="H61">
        <v>3</v>
      </c>
      <c r="I61" t="s">
        <v>736</v>
      </c>
      <c r="J61" t="s">
        <v>737</v>
      </c>
      <c r="K61" t="s">
        <v>738</v>
      </c>
      <c r="L61">
        <v>1327</v>
      </c>
      <c r="N61">
        <v>1005</v>
      </c>
      <c r="O61" t="s">
        <v>739</v>
      </c>
      <c r="P61" t="s">
        <v>739</v>
      </c>
      <c r="Q61">
        <v>1</v>
      </c>
      <c r="W61">
        <v>0</v>
      </c>
      <c r="X61">
        <v>1447035648</v>
      </c>
      <c r="Y61">
        <f t="shared" si="17"/>
        <v>1.9</v>
      </c>
      <c r="AA61">
        <v>149.25</v>
      </c>
      <c r="AB61">
        <v>0</v>
      </c>
      <c r="AC61">
        <v>0</v>
      </c>
      <c r="AD61">
        <v>0</v>
      </c>
      <c r="AE61">
        <v>149.25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M61">
        <v>-2</v>
      </c>
      <c r="AN61">
        <v>0</v>
      </c>
      <c r="AO61">
        <v>1</v>
      </c>
      <c r="AP61">
        <v>1</v>
      </c>
      <c r="AQ61">
        <v>0</v>
      </c>
      <c r="AR61">
        <v>0</v>
      </c>
      <c r="AS61" t="s">
        <v>3</v>
      </c>
      <c r="AT61">
        <v>1.9</v>
      </c>
      <c r="AU61" t="s">
        <v>3</v>
      </c>
      <c r="AV61">
        <v>0</v>
      </c>
      <c r="AW61">
        <v>2</v>
      </c>
      <c r="AX61">
        <v>1473071158</v>
      </c>
      <c r="AY61">
        <v>1</v>
      </c>
      <c r="AZ61">
        <v>0</v>
      </c>
      <c r="BA61">
        <v>146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V61">
        <v>0</v>
      </c>
      <c r="CW61">
        <v>0</v>
      </c>
      <c r="CX61">
        <f>ROUND(Y61*Source!I298,9)</f>
        <v>7.6</v>
      </c>
      <c r="CY61">
        <f t="shared" si="20"/>
        <v>149.25</v>
      </c>
      <c r="CZ61">
        <f t="shared" si="21"/>
        <v>149.25</v>
      </c>
      <c r="DA61">
        <f t="shared" si="22"/>
        <v>1</v>
      </c>
      <c r="DB61">
        <f t="shared" si="18"/>
        <v>283.58</v>
      </c>
      <c r="DC61">
        <f t="shared" si="19"/>
        <v>0</v>
      </c>
      <c r="DD61" t="s">
        <v>3</v>
      </c>
      <c r="DE61" t="s">
        <v>3</v>
      </c>
      <c r="DF61">
        <f t="shared" si="3"/>
        <v>1134.3</v>
      </c>
      <c r="DG61">
        <f t="shared" si="4"/>
        <v>0</v>
      </c>
      <c r="DH61">
        <f t="shared" si="5"/>
        <v>0</v>
      </c>
      <c r="DI61">
        <f t="shared" si="6"/>
        <v>0</v>
      </c>
      <c r="DJ61">
        <f t="shared" si="23"/>
        <v>1134.3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">
      <c r="A62">
        <f>ROW(Source!A298)</f>
        <v>298</v>
      </c>
      <c r="B62">
        <v>1473070128</v>
      </c>
      <c r="C62">
        <v>1473071144</v>
      </c>
      <c r="D62">
        <v>1441834635</v>
      </c>
      <c r="E62">
        <v>1</v>
      </c>
      <c r="F62">
        <v>1</v>
      </c>
      <c r="G62">
        <v>15514512</v>
      </c>
      <c r="H62">
        <v>3</v>
      </c>
      <c r="I62" t="s">
        <v>710</v>
      </c>
      <c r="J62" t="s">
        <v>711</v>
      </c>
      <c r="K62" t="s">
        <v>712</v>
      </c>
      <c r="L62">
        <v>1339</v>
      </c>
      <c r="N62">
        <v>1007</v>
      </c>
      <c r="O62" t="s">
        <v>713</v>
      </c>
      <c r="P62" t="s">
        <v>713</v>
      </c>
      <c r="Q62">
        <v>1</v>
      </c>
      <c r="W62">
        <v>0</v>
      </c>
      <c r="X62">
        <v>-389859187</v>
      </c>
      <c r="Y62">
        <f t="shared" si="17"/>
        <v>0.5</v>
      </c>
      <c r="AA62">
        <v>103.4</v>
      </c>
      <c r="AB62">
        <v>0</v>
      </c>
      <c r="AC62">
        <v>0</v>
      </c>
      <c r="AD62">
        <v>0</v>
      </c>
      <c r="AE62">
        <v>103.4</v>
      </c>
      <c r="AF62">
        <v>0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M62">
        <v>-2</v>
      </c>
      <c r="AN62">
        <v>0</v>
      </c>
      <c r="AO62">
        <v>1</v>
      </c>
      <c r="AP62">
        <v>1</v>
      </c>
      <c r="AQ62">
        <v>0</v>
      </c>
      <c r="AR62">
        <v>0</v>
      </c>
      <c r="AS62" t="s">
        <v>3</v>
      </c>
      <c r="AT62">
        <v>0.5</v>
      </c>
      <c r="AU62" t="s">
        <v>3</v>
      </c>
      <c r="AV62">
        <v>0</v>
      </c>
      <c r="AW62">
        <v>2</v>
      </c>
      <c r="AX62">
        <v>1473071159</v>
      </c>
      <c r="AY62">
        <v>1</v>
      </c>
      <c r="AZ62">
        <v>0</v>
      </c>
      <c r="BA62">
        <v>147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V62">
        <v>0</v>
      </c>
      <c r="CW62">
        <v>0</v>
      </c>
      <c r="CX62">
        <f>ROUND(Y62*Source!I298,9)</f>
        <v>2</v>
      </c>
      <c r="CY62">
        <f t="shared" si="20"/>
        <v>103.4</v>
      </c>
      <c r="CZ62">
        <f t="shared" si="21"/>
        <v>103.4</v>
      </c>
      <c r="DA62">
        <f t="shared" si="22"/>
        <v>1</v>
      </c>
      <c r="DB62">
        <f t="shared" si="18"/>
        <v>51.7</v>
      </c>
      <c r="DC62">
        <f t="shared" si="19"/>
        <v>0</v>
      </c>
      <c r="DD62" t="s">
        <v>3</v>
      </c>
      <c r="DE62" t="s">
        <v>3</v>
      </c>
      <c r="DF62">
        <f t="shared" si="3"/>
        <v>206.8</v>
      </c>
      <c r="DG62">
        <f t="shared" si="4"/>
        <v>0</v>
      </c>
      <c r="DH62">
        <f t="shared" si="5"/>
        <v>0</v>
      </c>
      <c r="DI62">
        <f t="shared" si="6"/>
        <v>0</v>
      </c>
      <c r="DJ62">
        <f t="shared" si="23"/>
        <v>206.8</v>
      </c>
      <c r="DK62">
        <v>0</v>
      </c>
      <c r="DL62" t="s">
        <v>3</v>
      </c>
      <c r="DM62">
        <v>0</v>
      </c>
      <c r="DN62" t="s">
        <v>3</v>
      </c>
      <c r="DO62">
        <v>0</v>
      </c>
    </row>
    <row r="63" spans="1:119" x14ac:dyDescent="0.2">
      <c r="A63">
        <f>ROW(Source!A298)</f>
        <v>298</v>
      </c>
      <c r="B63">
        <v>1473070128</v>
      </c>
      <c r="C63">
        <v>1473071144</v>
      </c>
      <c r="D63">
        <v>1441834627</v>
      </c>
      <c r="E63">
        <v>1</v>
      </c>
      <c r="F63">
        <v>1</v>
      </c>
      <c r="G63">
        <v>15514512</v>
      </c>
      <c r="H63">
        <v>3</v>
      </c>
      <c r="I63" t="s">
        <v>714</v>
      </c>
      <c r="J63" t="s">
        <v>715</v>
      </c>
      <c r="K63" t="s">
        <v>716</v>
      </c>
      <c r="L63">
        <v>1339</v>
      </c>
      <c r="N63">
        <v>1007</v>
      </c>
      <c r="O63" t="s">
        <v>713</v>
      </c>
      <c r="P63" t="s">
        <v>713</v>
      </c>
      <c r="Q63">
        <v>1</v>
      </c>
      <c r="W63">
        <v>0</v>
      </c>
      <c r="X63">
        <v>709656040</v>
      </c>
      <c r="Y63">
        <f t="shared" si="17"/>
        <v>0.3</v>
      </c>
      <c r="AA63">
        <v>875.46</v>
      </c>
      <c r="AB63">
        <v>0</v>
      </c>
      <c r="AC63">
        <v>0</v>
      </c>
      <c r="AD63">
        <v>0</v>
      </c>
      <c r="AE63">
        <v>875.46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M63">
        <v>-2</v>
      </c>
      <c r="AN63">
        <v>0</v>
      </c>
      <c r="AO63">
        <v>1</v>
      </c>
      <c r="AP63">
        <v>1</v>
      </c>
      <c r="AQ63">
        <v>0</v>
      </c>
      <c r="AR63">
        <v>0</v>
      </c>
      <c r="AS63" t="s">
        <v>3</v>
      </c>
      <c r="AT63">
        <v>0.3</v>
      </c>
      <c r="AU63" t="s">
        <v>3</v>
      </c>
      <c r="AV63">
        <v>0</v>
      </c>
      <c r="AW63">
        <v>2</v>
      </c>
      <c r="AX63">
        <v>1473071160</v>
      </c>
      <c r="AY63">
        <v>1</v>
      </c>
      <c r="AZ63">
        <v>0</v>
      </c>
      <c r="BA63">
        <v>148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V63">
        <v>0</v>
      </c>
      <c r="CW63">
        <v>0</v>
      </c>
      <c r="CX63">
        <f>ROUND(Y63*Source!I298,9)</f>
        <v>1.2</v>
      </c>
      <c r="CY63">
        <f t="shared" si="20"/>
        <v>875.46</v>
      </c>
      <c r="CZ63">
        <f t="shared" si="21"/>
        <v>875.46</v>
      </c>
      <c r="DA63">
        <f t="shared" si="22"/>
        <v>1</v>
      </c>
      <c r="DB63">
        <f t="shared" si="18"/>
        <v>262.64</v>
      </c>
      <c r="DC63">
        <f t="shared" si="19"/>
        <v>0</v>
      </c>
      <c r="DD63" t="s">
        <v>3</v>
      </c>
      <c r="DE63" t="s">
        <v>3</v>
      </c>
      <c r="DF63">
        <f t="shared" si="3"/>
        <v>1050.55</v>
      </c>
      <c r="DG63">
        <f t="shared" si="4"/>
        <v>0</v>
      </c>
      <c r="DH63">
        <f t="shared" si="5"/>
        <v>0</v>
      </c>
      <c r="DI63">
        <f t="shared" si="6"/>
        <v>0</v>
      </c>
      <c r="DJ63">
        <f t="shared" si="23"/>
        <v>1050.55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ROW(Source!A298)</f>
        <v>298</v>
      </c>
      <c r="B64">
        <v>1473070128</v>
      </c>
      <c r="C64">
        <v>1473071144</v>
      </c>
      <c r="D64">
        <v>1441834671</v>
      </c>
      <c r="E64">
        <v>1</v>
      </c>
      <c r="F64">
        <v>1</v>
      </c>
      <c r="G64">
        <v>15514512</v>
      </c>
      <c r="H64">
        <v>3</v>
      </c>
      <c r="I64" t="s">
        <v>717</v>
      </c>
      <c r="J64" t="s">
        <v>718</v>
      </c>
      <c r="K64" t="s">
        <v>719</v>
      </c>
      <c r="L64">
        <v>1348</v>
      </c>
      <c r="N64">
        <v>1009</v>
      </c>
      <c r="O64" t="s">
        <v>697</v>
      </c>
      <c r="P64" t="s">
        <v>697</v>
      </c>
      <c r="Q64">
        <v>1000</v>
      </c>
      <c r="W64">
        <v>0</v>
      </c>
      <c r="X64">
        <v>-19071303</v>
      </c>
      <c r="Y64">
        <f t="shared" si="17"/>
        <v>1E-4</v>
      </c>
      <c r="AA64">
        <v>184462.17</v>
      </c>
      <c r="AB64">
        <v>0</v>
      </c>
      <c r="AC64">
        <v>0</v>
      </c>
      <c r="AD64">
        <v>0</v>
      </c>
      <c r="AE64">
        <v>184462.17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M64">
        <v>-2</v>
      </c>
      <c r="AN64">
        <v>0</v>
      </c>
      <c r="AO64">
        <v>1</v>
      </c>
      <c r="AP64">
        <v>1</v>
      </c>
      <c r="AQ64">
        <v>0</v>
      </c>
      <c r="AR64">
        <v>0</v>
      </c>
      <c r="AS64" t="s">
        <v>3</v>
      </c>
      <c r="AT64">
        <v>1E-4</v>
      </c>
      <c r="AU64" t="s">
        <v>3</v>
      </c>
      <c r="AV64">
        <v>0</v>
      </c>
      <c r="AW64">
        <v>2</v>
      </c>
      <c r="AX64">
        <v>1473071161</v>
      </c>
      <c r="AY64">
        <v>1</v>
      </c>
      <c r="AZ64">
        <v>0</v>
      </c>
      <c r="BA64">
        <v>149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V64">
        <v>0</v>
      </c>
      <c r="CW64">
        <v>0</v>
      </c>
      <c r="CX64">
        <f>ROUND(Y64*Source!I298,9)</f>
        <v>4.0000000000000002E-4</v>
      </c>
      <c r="CY64">
        <f t="shared" si="20"/>
        <v>184462.17</v>
      </c>
      <c r="CZ64">
        <f t="shared" si="21"/>
        <v>184462.17</v>
      </c>
      <c r="DA64">
        <f t="shared" si="22"/>
        <v>1</v>
      </c>
      <c r="DB64">
        <f t="shared" si="18"/>
        <v>18.45</v>
      </c>
      <c r="DC64">
        <f t="shared" si="19"/>
        <v>0</v>
      </c>
      <c r="DD64" t="s">
        <v>3</v>
      </c>
      <c r="DE64" t="s">
        <v>3</v>
      </c>
      <c r="DF64">
        <f t="shared" si="3"/>
        <v>73.78</v>
      </c>
      <c r="DG64">
        <f t="shared" si="4"/>
        <v>0</v>
      </c>
      <c r="DH64">
        <f t="shared" si="5"/>
        <v>0</v>
      </c>
      <c r="DI64">
        <f t="shared" si="6"/>
        <v>0</v>
      </c>
      <c r="DJ64">
        <f t="shared" si="23"/>
        <v>73.78</v>
      </c>
      <c r="DK64">
        <v>0</v>
      </c>
      <c r="DL64" t="s">
        <v>3</v>
      </c>
      <c r="DM64">
        <v>0</v>
      </c>
      <c r="DN64" t="s">
        <v>3</v>
      </c>
      <c r="DO64">
        <v>0</v>
      </c>
    </row>
    <row r="65" spans="1:119" x14ac:dyDescent="0.2">
      <c r="A65">
        <f>ROW(Source!A298)</f>
        <v>298</v>
      </c>
      <c r="B65">
        <v>1473070128</v>
      </c>
      <c r="C65">
        <v>1473071144</v>
      </c>
      <c r="D65">
        <v>1441834634</v>
      </c>
      <c r="E65">
        <v>1</v>
      </c>
      <c r="F65">
        <v>1</v>
      </c>
      <c r="G65">
        <v>15514512</v>
      </c>
      <c r="H65">
        <v>3</v>
      </c>
      <c r="I65" t="s">
        <v>720</v>
      </c>
      <c r="J65" t="s">
        <v>721</v>
      </c>
      <c r="K65" t="s">
        <v>722</v>
      </c>
      <c r="L65">
        <v>1348</v>
      </c>
      <c r="N65">
        <v>1009</v>
      </c>
      <c r="O65" t="s">
        <v>697</v>
      </c>
      <c r="P65" t="s">
        <v>697</v>
      </c>
      <c r="Q65">
        <v>1000</v>
      </c>
      <c r="W65">
        <v>0</v>
      </c>
      <c r="X65">
        <v>1869974630</v>
      </c>
      <c r="Y65">
        <f t="shared" si="17"/>
        <v>4.0000000000000002E-4</v>
      </c>
      <c r="AA65">
        <v>88053.759999999995</v>
      </c>
      <c r="AB65">
        <v>0</v>
      </c>
      <c r="AC65">
        <v>0</v>
      </c>
      <c r="AD65">
        <v>0</v>
      </c>
      <c r="AE65">
        <v>88053.759999999995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M65">
        <v>-2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3</v>
      </c>
      <c r="AT65">
        <v>4.0000000000000002E-4</v>
      </c>
      <c r="AU65" t="s">
        <v>3</v>
      </c>
      <c r="AV65">
        <v>0</v>
      </c>
      <c r="AW65">
        <v>2</v>
      </c>
      <c r="AX65">
        <v>1473071162</v>
      </c>
      <c r="AY65">
        <v>1</v>
      </c>
      <c r="AZ65">
        <v>0</v>
      </c>
      <c r="BA65">
        <v>150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V65">
        <v>0</v>
      </c>
      <c r="CW65">
        <v>0</v>
      </c>
      <c r="CX65">
        <f>ROUND(Y65*Source!I298,9)</f>
        <v>1.6000000000000001E-3</v>
      </c>
      <c r="CY65">
        <f t="shared" si="20"/>
        <v>88053.759999999995</v>
      </c>
      <c r="CZ65">
        <f t="shared" si="21"/>
        <v>88053.759999999995</v>
      </c>
      <c r="DA65">
        <f t="shared" si="22"/>
        <v>1</v>
      </c>
      <c r="DB65">
        <f t="shared" si="18"/>
        <v>35.22</v>
      </c>
      <c r="DC65">
        <f t="shared" si="19"/>
        <v>0</v>
      </c>
      <c r="DD65" t="s">
        <v>3</v>
      </c>
      <c r="DE65" t="s">
        <v>3</v>
      </c>
      <c r="DF65">
        <f t="shared" ref="DF65:DF128" si="24">ROUND(ROUND(AE65,2)*CX65,2)</f>
        <v>140.88999999999999</v>
      </c>
      <c r="DG65">
        <f t="shared" ref="DG65:DG128" si="25">ROUND(ROUND(AF65,2)*CX65,2)</f>
        <v>0</v>
      </c>
      <c r="DH65">
        <f t="shared" ref="DH65:DH128" si="26">ROUND(ROUND(AG65,2)*CX65,2)</f>
        <v>0</v>
      </c>
      <c r="DI65">
        <f t="shared" ref="DI65:DI128" si="27">ROUND(ROUND(AH65,2)*CX65,2)</f>
        <v>0</v>
      </c>
      <c r="DJ65">
        <f t="shared" si="23"/>
        <v>140.88999999999999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">
      <c r="A66">
        <f>ROW(Source!A298)</f>
        <v>298</v>
      </c>
      <c r="B66">
        <v>1473070128</v>
      </c>
      <c r="C66">
        <v>1473071144</v>
      </c>
      <c r="D66">
        <v>1441834836</v>
      </c>
      <c r="E66">
        <v>1</v>
      </c>
      <c r="F66">
        <v>1</v>
      </c>
      <c r="G66">
        <v>15514512</v>
      </c>
      <c r="H66">
        <v>3</v>
      </c>
      <c r="I66" t="s">
        <v>723</v>
      </c>
      <c r="J66" t="s">
        <v>724</v>
      </c>
      <c r="K66" t="s">
        <v>725</v>
      </c>
      <c r="L66">
        <v>1348</v>
      </c>
      <c r="N66">
        <v>1009</v>
      </c>
      <c r="O66" t="s">
        <v>697</v>
      </c>
      <c r="P66" t="s">
        <v>697</v>
      </c>
      <c r="Q66">
        <v>1000</v>
      </c>
      <c r="W66">
        <v>0</v>
      </c>
      <c r="X66">
        <v>1434651514</v>
      </c>
      <c r="Y66">
        <f t="shared" si="17"/>
        <v>9.8999999999999999E-4</v>
      </c>
      <c r="AA66">
        <v>93194.67</v>
      </c>
      <c r="AB66">
        <v>0</v>
      </c>
      <c r="AC66">
        <v>0</v>
      </c>
      <c r="AD66">
        <v>0</v>
      </c>
      <c r="AE66">
        <v>93194.67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M66">
        <v>-2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</v>
      </c>
      <c r="AT66">
        <v>9.8999999999999999E-4</v>
      </c>
      <c r="AU66" t="s">
        <v>3</v>
      </c>
      <c r="AV66">
        <v>0</v>
      </c>
      <c r="AW66">
        <v>2</v>
      </c>
      <c r="AX66">
        <v>1473071163</v>
      </c>
      <c r="AY66">
        <v>1</v>
      </c>
      <c r="AZ66">
        <v>0</v>
      </c>
      <c r="BA66">
        <v>151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V66">
        <v>0</v>
      </c>
      <c r="CW66">
        <v>0</v>
      </c>
      <c r="CX66">
        <f>ROUND(Y66*Source!I298,9)</f>
        <v>3.96E-3</v>
      </c>
      <c r="CY66">
        <f t="shared" si="20"/>
        <v>93194.67</v>
      </c>
      <c r="CZ66">
        <f t="shared" si="21"/>
        <v>93194.67</v>
      </c>
      <c r="DA66">
        <f t="shared" si="22"/>
        <v>1</v>
      </c>
      <c r="DB66">
        <f t="shared" si="18"/>
        <v>92.26</v>
      </c>
      <c r="DC66">
        <f t="shared" si="19"/>
        <v>0</v>
      </c>
      <c r="DD66" t="s">
        <v>3</v>
      </c>
      <c r="DE66" t="s">
        <v>3</v>
      </c>
      <c r="DF66">
        <f t="shared" si="24"/>
        <v>369.05</v>
      </c>
      <c r="DG66">
        <f t="shared" si="25"/>
        <v>0</v>
      </c>
      <c r="DH66">
        <f t="shared" si="26"/>
        <v>0</v>
      </c>
      <c r="DI66">
        <f t="shared" si="27"/>
        <v>0</v>
      </c>
      <c r="DJ66">
        <f t="shared" si="23"/>
        <v>369.05</v>
      </c>
      <c r="DK66">
        <v>0</v>
      </c>
      <c r="DL66" t="s">
        <v>3</v>
      </c>
      <c r="DM66">
        <v>0</v>
      </c>
      <c r="DN66" t="s">
        <v>3</v>
      </c>
      <c r="DO66">
        <v>0</v>
      </c>
    </row>
    <row r="67" spans="1:119" x14ac:dyDescent="0.2">
      <c r="A67">
        <f>ROW(Source!A298)</f>
        <v>298</v>
      </c>
      <c r="B67">
        <v>1473070128</v>
      </c>
      <c r="C67">
        <v>1473071144</v>
      </c>
      <c r="D67">
        <v>1441822273</v>
      </c>
      <c r="E67">
        <v>15514512</v>
      </c>
      <c r="F67">
        <v>1</v>
      </c>
      <c r="G67">
        <v>15514512</v>
      </c>
      <c r="H67">
        <v>3</v>
      </c>
      <c r="I67" t="s">
        <v>729</v>
      </c>
      <c r="J67" t="s">
        <v>3</v>
      </c>
      <c r="K67" t="s">
        <v>730</v>
      </c>
      <c r="L67">
        <v>1348</v>
      </c>
      <c r="N67">
        <v>1009</v>
      </c>
      <c r="O67" t="s">
        <v>697</v>
      </c>
      <c r="P67" t="s">
        <v>697</v>
      </c>
      <c r="Q67">
        <v>1000</v>
      </c>
      <c r="W67">
        <v>0</v>
      </c>
      <c r="X67">
        <v>-1698336702</v>
      </c>
      <c r="Y67">
        <f t="shared" si="17"/>
        <v>1.1E-4</v>
      </c>
      <c r="AA67">
        <v>94640</v>
      </c>
      <c r="AB67">
        <v>0</v>
      </c>
      <c r="AC67">
        <v>0</v>
      </c>
      <c r="AD67">
        <v>0</v>
      </c>
      <c r="AE67">
        <v>94640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M67">
        <v>-2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3</v>
      </c>
      <c r="AT67">
        <v>1.1E-4</v>
      </c>
      <c r="AU67" t="s">
        <v>3</v>
      </c>
      <c r="AV67">
        <v>0</v>
      </c>
      <c r="AW67">
        <v>2</v>
      </c>
      <c r="AX67">
        <v>1473071164</v>
      </c>
      <c r="AY67">
        <v>1</v>
      </c>
      <c r="AZ67">
        <v>0</v>
      </c>
      <c r="BA67">
        <v>152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V67">
        <v>0</v>
      </c>
      <c r="CW67">
        <v>0</v>
      </c>
      <c r="CX67">
        <f>ROUND(Y67*Source!I298,9)</f>
        <v>4.4000000000000002E-4</v>
      </c>
      <c r="CY67">
        <f t="shared" si="20"/>
        <v>94640</v>
      </c>
      <c r="CZ67">
        <f t="shared" si="21"/>
        <v>94640</v>
      </c>
      <c r="DA67">
        <f t="shared" si="22"/>
        <v>1</v>
      </c>
      <c r="DB67">
        <f t="shared" si="18"/>
        <v>10.41</v>
      </c>
      <c r="DC67">
        <f t="shared" si="19"/>
        <v>0</v>
      </c>
      <c r="DD67" t="s">
        <v>3</v>
      </c>
      <c r="DE67" t="s">
        <v>3</v>
      </c>
      <c r="DF67">
        <f t="shared" si="24"/>
        <v>41.64</v>
      </c>
      <c r="DG67">
        <f t="shared" si="25"/>
        <v>0</v>
      </c>
      <c r="DH67">
        <f t="shared" si="26"/>
        <v>0</v>
      </c>
      <c r="DI67">
        <f t="shared" si="27"/>
        <v>0</v>
      </c>
      <c r="DJ67">
        <f t="shared" si="23"/>
        <v>41.64</v>
      </c>
      <c r="DK67">
        <v>0</v>
      </c>
      <c r="DL67" t="s">
        <v>3</v>
      </c>
      <c r="DM67">
        <v>0</v>
      </c>
      <c r="DN67" t="s">
        <v>3</v>
      </c>
      <c r="DO67">
        <v>0</v>
      </c>
    </row>
    <row r="68" spans="1:119" x14ac:dyDescent="0.2">
      <c r="A68">
        <f>ROW(Source!A304)</f>
        <v>304</v>
      </c>
      <c r="B68">
        <v>1473070128</v>
      </c>
      <c r="C68">
        <v>1473071190</v>
      </c>
      <c r="D68">
        <v>1441819193</v>
      </c>
      <c r="E68">
        <v>15514512</v>
      </c>
      <c r="F68">
        <v>1</v>
      </c>
      <c r="G68">
        <v>15514512</v>
      </c>
      <c r="H68">
        <v>1</v>
      </c>
      <c r="I68" t="s">
        <v>670</v>
      </c>
      <c r="J68" t="s">
        <v>3</v>
      </c>
      <c r="K68" t="s">
        <v>671</v>
      </c>
      <c r="L68">
        <v>1191</v>
      </c>
      <c r="N68">
        <v>1013</v>
      </c>
      <c r="O68" t="s">
        <v>672</v>
      </c>
      <c r="P68" t="s">
        <v>672</v>
      </c>
      <c r="Q68">
        <v>1</v>
      </c>
      <c r="W68">
        <v>0</v>
      </c>
      <c r="X68">
        <v>476480486</v>
      </c>
      <c r="Y68">
        <f t="shared" si="17"/>
        <v>92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M68">
        <v>-2</v>
      </c>
      <c r="AN68">
        <v>0</v>
      </c>
      <c r="AO68">
        <v>1</v>
      </c>
      <c r="AP68">
        <v>1</v>
      </c>
      <c r="AQ68">
        <v>0</v>
      </c>
      <c r="AR68">
        <v>0</v>
      </c>
      <c r="AS68" t="s">
        <v>3</v>
      </c>
      <c r="AT68">
        <v>92</v>
      </c>
      <c r="AU68" t="s">
        <v>3</v>
      </c>
      <c r="AV68">
        <v>1</v>
      </c>
      <c r="AW68">
        <v>2</v>
      </c>
      <c r="AX68">
        <v>1473071205</v>
      </c>
      <c r="AY68">
        <v>1</v>
      </c>
      <c r="AZ68">
        <v>0</v>
      </c>
      <c r="BA68">
        <v>173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U68">
        <f>ROUND(AT68*Source!I304*AH68*AL68,2)</f>
        <v>0</v>
      </c>
      <c r="CV68">
        <f>ROUND(Y68*Source!I304,9)</f>
        <v>92</v>
      </c>
      <c r="CW68">
        <v>0</v>
      </c>
      <c r="CX68">
        <f>ROUND(Y68*Source!I304,9)</f>
        <v>92</v>
      </c>
      <c r="CY68">
        <f>AD68</f>
        <v>0</v>
      </c>
      <c r="CZ68">
        <f>AH68</f>
        <v>0</v>
      </c>
      <c r="DA68">
        <f>AL68</f>
        <v>1</v>
      </c>
      <c r="DB68">
        <f t="shared" si="18"/>
        <v>0</v>
      </c>
      <c r="DC68">
        <f t="shared" si="19"/>
        <v>0</v>
      </c>
      <c r="DD68" t="s">
        <v>3</v>
      </c>
      <c r="DE68" t="s">
        <v>3</v>
      </c>
      <c r="DF68">
        <f t="shared" si="24"/>
        <v>0</v>
      </c>
      <c r="DG68">
        <f t="shared" si="25"/>
        <v>0</v>
      </c>
      <c r="DH68">
        <f t="shared" si="26"/>
        <v>0</v>
      </c>
      <c r="DI68">
        <f t="shared" si="27"/>
        <v>0</v>
      </c>
      <c r="DJ68">
        <f>DI68</f>
        <v>0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">
      <c r="A69">
        <f>ROW(Source!A304)</f>
        <v>304</v>
      </c>
      <c r="B69">
        <v>1473070128</v>
      </c>
      <c r="C69">
        <v>1473071190</v>
      </c>
      <c r="D69">
        <v>1441835475</v>
      </c>
      <c r="E69">
        <v>1</v>
      </c>
      <c r="F69">
        <v>1</v>
      </c>
      <c r="G69">
        <v>15514512</v>
      </c>
      <c r="H69">
        <v>3</v>
      </c>
      <c r="I69" t="s">
        <v>694</v>
      </c>
      <c r="J69" t="s">
        <v>695</v>
      </c>
      <c r="K69" t="s">
        <v>696</v>
      </c>
      <c r="L69">
        <v>1348</v>
      </c>
      <c r="N69">
        <v>1009</v>
      </c>
      <c r="O69" t="s">
        <v>697</v>
      </c>
      <c r="P69" t="s">
        <v>697</v>
      </c>
      <c r="Q69">
        <v>1000</v>
      </c>
      <c r="W69">
        <v>0</v>
      </c>
      <c r="X69">
        <v>438248051</v>
      </c>
      <c r="Y69">
        <f t="shared" si="17"/>
        <v>1.2999999999999999E-3</v>
      </c>
      <c r="AA69">
        <v>155908.07999999999</v>
      </c>
      <c r="AB69">
        <v>0</v>
      </c>
      <c r="AC69">
        <v>0</v>
      </c>
      <c r="AD69">
        <v>0</v>
      </c>
      <c r="AE69">
        <v>155908.07999999999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M69">
        <v>-2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3</v>
      </c>
      <c r="AT69">
        <v>1.2999999999999999E-3</v>
      </c>
      <c r="AU69" t="s">
        <v>3</v>
      </c>
      <c r="AV69">
        <v>0</v>
      </c>
      <c r="AW69">
        <v>2</v>
      </c>
      <c r="AX69">
        <v>1473071206</v>
      </c>
      <c r="AY69">
        <v>1</v>
      </c>
      <c r="AZ69">
        <v>0</v>
      </c>
      <c r="BA69">
        <v>174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V69">
        <v>0</v>
      </c>
      <c r="CW69">
        <v>0</v>
      </c>
      <c r="CX69">
        <f>ROUND(Y69*Source!I304,9)</f>
        <v>1.2999999999999999E-3</v>
      </c>
      <c r="CY69">
        <f t="shared" ref="CY69:CY81" si="28">AA69</f>
        <v>155908.07999999999</v>
      </c>
      <c r="CZ69">
        <f t="shared" ref="CZ69:CZ81" si="29">AE69</f>
        <v>155908.07999999999</v>
      </c>
      <c r="DA69">
        <f t="shared" ref="DA69:DA81" si="30">AI69</f>
        <v>1</v>
      </c>
      <c r="DB69">
        <f t="shared" si="18"/>
        <v>202.68</v>
      </c>
      <c r="DC69">
        <f t="shared" si="19"/>
        <v>0</v>
      </c>
      <c r="DD69" t="s">
        <v>3</v>
      </c>
      <c r="DE69" t="s">
        <v>3</v>
      </c>
      <c r="DF69">
        <f t="shared" si="24"/>
        <v>202.68</v>
      </c>
      <c r="DG69">
        <f t="shared" si="25"/>
        <v>0</v>
      </c>
      <c r="DH69">
        <f t="shared" si="26"/>
        <v>0</v>
      </c>
      <c r="DI69">
        <f t="shared" si="27"/>
        <v>0</v>
      </c>
      <c r="DJ69">
        <f t="shared" ref="DJ69:DJ81" si="31">DF69</f>
        <v>202.68</v>
      </c>
      <c r="DK69">
        <v>0</v>
      </c>
      <c r="DL69" t="s">
        <v>3</v>
      </c>
      <c r="DM69">
        <v>0</v>
      </c>
      <c r="DN69" t="s">
        <v>3</v>
      </c>
      <c r="DO69">
        <v>0</v>
      </c>
    </row>
    <row r="70" spans="1:119" x14ac:dyDescent="0.2">
      <c r="A70">
        <f>ROW(Source!A304)</f>
        <v>304</v>
      </c>
      <c r="B70">
        <v>1473070128</v>
      </c>
      <c r="C70">
        <v>1473071190</v>
      </c>
      <c r="D70">
        <v>1441835549</v>
      </c>
      <c r="E70">
        <v>1</v>
      </c>
      <c r="F70">
        <v>1</v>
      </c>
      <c r="G70">
        <v>15514512</v>
      </c>
      <c r="H70">
        <v>3</v>
      </c>
      <c r="I70" t="s">
        <v>698</v>
      </c>
      <c r="J70" t="s">
        <v>699</v>
      </c>
      <c r="K70" t="s">
        <v>700</v>
      </c>
      <c r="L70">
        <v>1348</v>
      </c>
      <c r="N70">
        <v>1009</v>
      </c>
      <c r="O70" t="s">
        <v>697</v>
      </c>
      <c r="P70" t="s">
        <v>697</v>
      </c>
      <c r="Q70">
        <v>1000</v>
      </c>
      <c r="W70">
        <v>0</v>
      </c>
      <c r="X70">
        <v>-2009451208</v>
      </c>
      <c r="Y70">
        <f t="shared" si="17"/>
        <v>2.0000000000000001E-4</v>
      </c>
      <c r="AA70">
        <v>194655.19</v>
      </c>
      <c r="AB70">
        <v>0</v>
      </c>
      <c r="AC70">
        <v>0</v>
      </c>
      <c r="AD70">
        <v>0</v>
      </c>
      <c r="AE70">
        <v>194655.19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M70">
        <v>-2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3</v>
      </c>
      <c r="AT70">
        <v>2.0000000000000001E-4</v>
      </c>
      <c r="AU70" t="s">
        <v>3</v>
      </c>
      <c r="AV70">
        <v>0</v>
      </c>
      <c r="AW70">
        <v>2</v>
      </c>
      <c r="AX70">
        <v>1473071207</v>
      </c>
      <c r="AY70">
        <v>1</v>
      </c>
      <c r="AZ70">
        <v>0</v>
      </c>
      <c r="BA70">
        <v>175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V70">
        <v>0</v>
      </c>
      <c r="CW70">
        <v>0</v>
      </c>
      <c r="CX70">
        <f>ROUND(Y70*Source!I304,9)</f>
        <v>2.0000000000000001E-4</v>
      </c>
      <c r="CY70">
        <f t="shared" si="28"/>
        <v>194655.19</v>
      </c>
      <c r="CZ70">
        <f t="shared" si="29"/>
        <v>194655.19</v>
      </c>
      <c r="DA70">
        <f t="shared" si="30"/>
        <v>1</v>
      </c>
      <c r="DB70">
        <f t="shared" si="18"/>
        <v>38.93</v>
      </c>
      <c r="DC70">
        <f t="shared" si="19"/>
        <v>0</v>
      </c>
      <c r="DD70" t="s">
        <v>3</v>
      </c>
      <c r="DE70" t="s">
        <v>3</v>
      </c>
      <c r="DF70">
        <f t="shared" si="24"/>
        <v>38.93</v>
      </c>
      <c r="DG70">
        <f t="shared" si="25"/>
        <v>0</v>
      </c>
      <c r="DH70">
        <f t="shared" si="26"/>
        <v>0</v>
      </c>
      <c r="DI70">
        <f t="shared" si="27"/>
        <v>0</v>
      </c>
      <c r="DJ70">
        <f t="shared" si="31"/>
        <v>38.93</v>
      </c>
      <c r="DK70">
        <v>0</v>
      </c>
      <c r="DL70" t="s">
        <v>3</v>
      </c>
      <c r="DM70">
        <v>0</v>
      </c>
      <c r="DN70" t="s">
        <v>3</v>
      </c>
      <c r="DO70">
        <v>0</v>
      </c>
    </row>
    <row r="71" spans="1:119" x14ac:dyDescent="0.2">
      <c r="A71">
        <f>ROW(Source!A304)</f>
        <v>304</v>
      </c>
      <c r="B71">
        <v>1473070128</v>
      </c>
      <c r="C71">
        <v>1473071190</v>
      </c>
      <c r="D71">
        <v>1441836325</v>
      </c>
      <c r="E71">
        <v>1</v>
      </c>
      <c r="F71">
        <v>1</v>
      </c>
      <c r="G71">
        <v>15514512</v>
      </c>
      <c r="H71">
        <v>3</v>
      </c>
      <c r="I71" t="s">
        <v>701</v>
      </c>
      <c r="J71" t="s">
        <v>702</v>
      </c>
      <c r="K71" t="s">
        <v>703</v>
      </c>
      <c r="L71">
        <v>1348</v>
      </c>
      <c r="N71">
        <v>1009</v>
      </c>
      <c r="O71" t="s">
        <v>697</v>
      </c>
      <c r="P71" t="s">
        <v>697</v>
      </c>
      <c r="Q71">
        <v>1000</v>
      </c>
      <c r="W71">
        <v>0</v>
      </c>
      <c r="X71">
        <v>-1093051030</v>
      </c>
      <c r="Y71">
        <f t="shared" si="17"/>
        <v>1.1000000000000001E-3</v>
      </c>
      <c r="AA71">
        <v>108798.39999999999</v>
      </c>
      <c r="AB71">
        <v>0</v>
      </c>
      <c r="AC71">
        <v>0</v>
      </c>
      <c r="AD71">
        <v>0</v>
      </c>
      <c r="AE71">
        <v>108798.39999999999</v>
      </c>
      <c r="AF71">
        <v>0</v>
      </c>
      <c r="AG71">
        <v>0</v>
      </c>
      <c r="AH71">
        <v>0</v>
      </c>
      <c r="AI71">
        <v>1</v>
      </c>
      <c r="AJ71">
        <v>1</v>
      </c>
      <c r="AK71">
        <v>1</v>
      </c>
      <c r="AL71">
        <v>1</v>
      </c>
      <c r="AM71">
        <v>-2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3</v>
      </c>
      <c r="AT71">
        <v>1.1000000000000001E-3</v>
      </c>
      <c r="AU71" t="s">
        <v>3</v>
      </c>
      <c r="AV71">
        <v>0</v>
      </c>
      <c r="AW71">
        <v>2</v>
      </c>
      <c r="AX71">
        <v>1473071208</v>
      </c>
      <c r="AY71">
        <v>1</v>
      </c>
      <c r="AZ71">
        <v>0</v>
      </c>
      <c r="BA71">
        <v>176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V71">
        <v>0</v>
      </c>
      <c r="CW71">
        <v>0</v>
      </c>
      <c r="CX71">
        <f>ROUND(Y71*Source!I304,9)</f>
        <v>1.1000000000000001E-3</v>
      </c>
      <c r="CY71">
        <f t="shared" si="28"/>
        <v>108798.39999999999</v>
      </c>
      <c r="CZ71">
        <f t="shared" si="29"/>
        <v>108798.39999999999</v>
      </c>
      <c r="DA71">
        <f t="shared" si="30"/>
        <v>1</v>
      </c>
      <c r="DB71">
        <f t="shared" si="18"/>
        <v>119.68</v>
      </c>
      <c r="DC71">
        <f t="shared" si="19"/>
        <v>0</v>
      </c>
      <c r="DD71" t="s">
        <v>3</v>
      </c>
      <c r="DE71" t="s">
        <v>3</v>
      </c>
      <c r="DF71">
        <f t="shared" si="24"/>
        <v>119.68</v>
      </c>
      <c r="DG71">
        <f t="shared" si="25"/>
        <v>0</v>
      </c>
      <c r="DH71">
        <f t="shared" si="26"/>
        <v>0</v>
      </c>
      <c r="DI71">
        <f t="shared" si="27"/>
        <v>0</v>
      </c>
      <c r="DJ71">
        <f t="shared" si="31"/>
        <v>119.68</v>
      </c>
      <c r="DK71">
        <v>0</v>
      </c>
      <c r="DL71" t="s">
        <v>3</v>
      </c>
      <c r="DM71">
        <v>0</v>
      </c>
      <c r="DN71" t="s">
        <v>3</v>
      </c>
      <c r="DO71">
        <v>0</v>
      </c>
    </row>
    <row r="72" spans="1:119" x14ac:dyDescent="0.2">
      <c r="A72">
        <f>ROW(Source!A304)</f>
        <v>304</v>
      </c>
      <c r="B72">
        <v>1473070128</v>
      </c>
      <c r="C72">
        <v>1473071190</v>
      </c>
      <c r="D72">
        <v>1441838531</v>
      </c>
      <c r="E72">
        <v>1</v>
      </c>
      <c r="F72">
        <v>1</v>
      </c>
      <c r="G72">
        <v>15514512</v>
      </c>
      <c r="H72">
        <v>3</v>
      </c>
      <c r="I72" t="s">
        <v>704</v>
      </c>
      <c r="J72" t="s">
        <v>705</v>
      </c>
      <c r="K72" t="s">
        <v>706</v>
      </c>
      <c r="L72">
        <v>1348</v>
      </c>
      <c r="N72">
        <v>1009</v>
      </c>
      <c r="O72" t="s">
        <v>697</v>
      </c>
      <c r="P72" t="s">
        <v>697</v>
      </c>
      <c r="Q72">
        <v>1000</v>
      </c>
      <c r="W72">
        <v>0</v>
      </c>
      <c r="X72">
        <v>1694696001</v>
      </c>
      <c r="Y72">
        <f t="shared" si="17"/>
        <v>6.9999999999999999E-4</v>
      </c>
      <c r="AA72">
        <v>370783.55</v>
      </c>
      <c r="AB72">
        <v>0</v>
      </c>
      <c r="AC72">
        <v>0</v>
      </c>
      <c r="AD72">
        <v>0</v>
      </c>
      <c r="AE72">
        <v>370783.55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M72">
        <v>-2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3</v>
      </c>
      <c r="AT72">
        <v>6.9999999999999999E-4</v>
      </c>
      <c r="AU72" t="s">
        <v>3</v>
      </c>
      <c r="AV72">
        <v>0</v>
      </c>
      <c r="AW72">
        <v>2</v>
      </c>
      <c r="AX72">
        <v>1473071209</v>
      </c>
      <c r="AY72">
        <v>1</v>
      </c>
      <c r="AZ72">
        <v>0</v>
      </c>
      <c r="BA72">
        <v>177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V72">
        <v>0</v>
      </c>
      <c r="CW72">
        <v>0</v>
      </c>
      <c r="CX72">
        <f>ROUND(Y72*Source!I304,9)</f>
        <v>6.9999999999999999E-4</v>
      </c>
      <c r="CY72">
        <f t="shared" si="28"/>
        <v>370783.55</v>
      </c>
      <c r="CZ72">
        <f t="shared" si="29"/>
        <v>370783.55</v>
      </c>
      <c r="DA72">
        <f t="shared" si="30"/>
        <v>1</v>
      </c>
      <c r="DB72">
        <f t="shared" si="18"/>
        <v>259.55</v>
      </c>
      <c r="DC72">
        <f t="shared" si="19"/>
        <v>0</v>
      </c>
      <c r="DD72" t="s">
        <v>3</v>
      </c>
      <c r="DE72" t="s">
        <v>3</v>
      </c>
      <c r="DF72">
        <f t="shared" si="24"/>
        <v>259.55</v>
      </c>
      <c r="DG72">
        <f t="shared" si="25"/>
        <v>0</v>
      </c>
      <c r="DH72">
        <f t="shared" si="26"/>
        <v>0</v>
      </c>
      <c r="DI72">
        <f t="shared" si="27"/>
        <v>0</v>
      </c>
      <c r="DJ72">
        <f t="shared" si="31"/>
        <v>259.55</v>
      </c>
      <c r="DK72">
        <v>0</v>
      </c>
      <c r="DL72" t="s">
        <v>3</v>
      </c>
      <c r="DM72">
        <v>0</v>
      </c>
      <c r="DN72" t="s">
        <v>3</v>
      </c>
      <c r="DO72">
        <v>0</v>
      </c>
    </row>
    <row r="73" spans="1:119" x14ac:dyDescent="0.2">
      <c r="A73">
        <f>ROW(Source!A304)</f>
        <v>304</v>
      </c>
      <c r="B73">
        <v>1473070128</v>
      </c>
      <c r="C73">
        <v>1473071190</v>
      </c>
      <c r="D73">
        <v>1441838759</v>
      </c>
      <c r="E73">
        <v>1</v>
      </c>
      <c r="F73">
        <v>1</v>
      </c>
      <c r="G73">
        <v>15514512</v>
      </c>
      <c r="H73">
        <v>3</v>
      </c>
      <c r="I73" t="s">
        <v>707</v>
      </c>
      <c r="J73" t="s">
        <v>708</v>
      </c>
      <c r="K73" t="s">
        <v>709</v>
      </c>
      <c r="L73">
        <v>1348</v>
      </c>
      <c r="N73">
        <v>1009</v>
      </c>
      <c r="O73" t="s">
        <v>697</v>
      </c>
      <c r="P73" t="s">
        <v>697</v>
      </c>
      <c r="Q73">
        <v>1000</v>
      </c>
      <c r="W73">
        <v>0</v>
      </c>
      <c r="X73">
        <v>-1635103781</v>
      </c>
      <c r="Y73">
        <f t="shared" si="17"/>
        <v>6.9999999999999999E-4</v>
      </c>
      <c r="AA73">
        <v>1590701.16</v>
      </c>
      <c r="AB73">
        <v>0</v>
      </c>
      <c r="AC73">
        <v>0</v>
      </c>
      <c r="AD73">
        <v>0</v>
      </c>
      <c r="AE73">
        <v>1590701.16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M73">
        <v>-2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3</v>
      </c>
      <c r="AT73">
        <v>6.9999999999999999E-4</v>
      </c>
      <c r="AU73" t="s">
        <v>3</v>
      </c>
      <c r="AV73">
        <v>0</v>
      </c>
      <c r="AW73">
        <v>2</v>
      </c>
      <c r="AX73">
        <v>1473071210</v>
      </c>
      <c r="AY73">
        <v>1</v>
      </c>
      <c r="AZ73">
        <v>0</v>
      </c>
      <c r="BA73">
        <v>178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V73">
        <v>0</v>
      </c>
      <c r="CW73">
        <v>0</v>
      </c>
      <c r="CX73">
        <f>ROUND(Y73*Source!I304,9)</f>
        <v>6.9999999999999999E-4</v>
      </c>
      <c r="CY73">
        <f t="shared" si="28"/>
        <v>1590701.16</v>
      </c>
      <c r="CZ73">
        <f t="shared" si="29"/>
        <v>1590701.16</v>
      </c>
      <c r="DA73">
        <f t="shared" si="30"/>
        <v>1</v>
      </c>
      <c r="DB73">
        <f t="shared" si="18"/>
        <v>1113.49</v>
      </c>
      <c r="DC73">
        <f t="shared" si="19"/>
        <v>0</v>
      </c>
      <c r="DD73" t="s">
        <v>3</v>
      </c>
      <c r="DE73" t="s">
        <v>3</v>
      </c>
      <c r="DF73">
        <f t="shared" si="24"/>
        <v>1113.49</v>
      </c>
      <c r="DG73">
        <f t="shared" si="25"/>
        <v>0</v>
      </c>
      <c r="DH73">
        <f t="shared" si="26"/>
        <v>0</v>
      </c>
      <c r="DI73">
        <f t="shared" si="27"/>
        <v>0</v>
      </c>
      <c r="DJ73">
        <f t="shared" si="31"/>
        <v>1113.49</v>
      </c>
      <c r="DK73">
        <v>0</v>
      </c>
      <c r="DL73" t="s">
        <v>3</v>
      </c>
      <c r="DM73">
        <v>0</v>
      </c>
      <c r="DN73" t="s">
        <v>3</v>
      </c>
      <c r="DO73">
        <v>0</v>
      </c>
    </row>
    <row r="74" spans="1:119" x14ac:dyDescent="0.2">
      <c r="A74">
        <f>ROW(Source!A304)</f>
        <v>304</v>
      </c>
      <c r="B74">
        <v>1473070128</v>
      </c>
      <c r="C74">
        <v>1473071190</v>
      </c>
      <c r="D74">
        <v>1441834635</v>
      </c>
      <c r="E74">
        <v>1</v>
      </c>
      <c r="F74">
        <v>1</v>
      </c>
      <c r="G74">
        <v>15514512</v>
      </c>
      <c r="H74">
        <v>3</v>
      </c>
      <c r="I74" t="s">
        <v>710</v>
      </c>
      <c r="J74" t="s">
        <v>711</v>
      </c>
      <c r="K74" t="s">
        <v>712</v>
      </c>
      <c r="L74">
        <v>1339</v>
      </c>
      <c r="N74">
        <v>1007</v>
      </c>
      <c r="O74" t="s">
        <v>713</v>
      </c>
      <c r="P74" t="s">
        <v>713</v>
      </c>
      <c r="Q74">
        <v>1</v>
      </c>
      <c r="W74">
        <v>0</v>
      </c>
      <c r="X74">
        <v>-389859187</v>
      </c>
      <c r="Y74">
        <f t="shared" si="17"/>
        <v>1.9</v>
      </c>
      <c r="AA74">
        <v>103.4</v>
      </c>
      <c r="AB74">
        <v>0</v>
      </c>
      <c r="AC74">
        <v>0</v>
      </c>
      <c r="AD74">
        <v>0</v>
      </c>
      <c r="AE74">
        <v>103.4</v>
      </c>
      <c r="AF74">
        <v>0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M74">
        <v>-2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3</v>
      </c>
      <c r="AT74">
        <v>1.9</v>
      </c>
      <c r="AU74" t="s">
        <v>3</v>
      </c>
      <c r="AV74">
        <v>0</v>
      </c>
      <c r="AW74">
        <v>2</v>
      </c>
      <c r="AX74">
        <v>1473071211</v>
      </c>
      <c r="AY74">
        <v>1</v>
      </c>
      <c r="AZ74">
        <v>0</v>
      </c>
      <c r="BA74">
        <v>179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V74">
        <v>0</v>
      </c>
      <c r="CW74">
        <v>0</v>
      </c>
      <c r="CX74">
        <f>ROUND(Y74*Source!I304,9)</f>
        <v>1.9</v>
      </c>
      <c r="CY74">
        <f t="shared" si="28"/>
        <v>103.4</v>
      </c>
      <c r="CZ74">
        <f t="shared" si="29"/>
        <v>103.4</v>
      </c>
      <c r="DA74">
        <f t="shared" si="30"/>
        <v>1</v>
      </c>
      <c r="DB74">
        <f t="shared" si="18"/>
        <v>196.46</v>
      </c>
      <c r="DC74">
        <f t="shared" si="19"/>
        <v>0</v>
      </c>
      <c r="DD74" t="s">
        <v>3</v>
      </c>
      <c r="DE74" t="s">
        <v>3</v>
      </c>
      <c r="DF74">
        <f t="shared" si="24"/>
        <v>196.46</v>
      </c>
      <c r="DG74">
        <f t="shared" si="25"/>
        <v>0</v>
      </c>
      <c r="DH74">
        <f t="shared" si="26"/>
        <v>0</v>
      </c>
      <c r="DI74">
        <f t="shared" si="27"/>
        <v>0</v>
      </c>
      <c r="DJ74">
        <f t="shared" si="31"/>
        <v>196.46</v>
      </c>
      <c r="DK74">
        <v>0</v>
      </c>
      <c r="DL74" t="s">
        <v>3</v>
      </c>
      <c r="DM74">
        <v>0</v>
      </c>
      <c r="DN74" t="s">
        <v>3</v>
      </c>
      <c r="DO74">
        <v>0</v>
      </c>
    </row>
    <row r="75" spans="1:119" x14ac:dyDescent="0.2">
      <c r="A75">
        <f>ROW(Source!A304)</f>
        <v>304</v>
      </c>
      <c r="B75">
        <v>1473070128</v>
      </c>
      <c r="C75">
        <v>1473071190</v>
      </c>
      <c r="D75">
        <v>1441834627</v>
      </c>
      <c r="E75">
        <v>1</v>
      </c>
      <c r="F75">
        <v>1</v>
      </c>
      <c r="G75">
        <v>15514512</v>
      </c>
      <c r="H75">
        <v>3</v>
      </c>
      <c r="I75" t="s">
        <v>714</v>
      </c>
      <c r="J75" t="s">
        <v>715</v>
      </c>
      <c r="K75" t="s">
        <v>716</v>
      </c>
      <c r="L75">
        <v>1339</v>
      </c>
      <c r="N75">
        <v>1007</v>
      </c>
      <c r="O75" t="s">
        <v>713</v>
      </c>
      <c r="P75" t="s">
        <v>713</v>
      </c>
      <c r="Q75">
        <v>1</v>
      </c>
      <c r="W75">
        <v>0</v>
      </c>
      <c r="X75">
        <v>709656040</v>
      </c>
      <c r="Y75">
        <f t="shared" si="17"/>
        <v>0.9</v>
      </c>
      <c r="AA75">
        <v>875.46</v>
      </c>
      <c r="AB75">
        <v>0</v>
      </c>
      <c r="AC75">
        <v>0</v>
      </c>
      <c r="AD75">
        <v>0</v>
      </c>
      <c r="AE75">
        <v>875.46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1</v>
      </c>
      <c r="AL75">
        <v>1</v>
      </c>
      <c r="AM75">
        <v>-2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0.9</v>
      </c>
      <c r="AU75" t="s">
        <v>3</v>
      </c>
      <c r="AV75">
        <v>0</v>
      </c>
      <c r="AW75">
        <v>2</v>
      </c>
      <c r="AX75">
        <v>1473071212</v>
      </c>
      <c r="AY75">
        <v>1</v>
      </c>
      <c r="AZ75">
        <v>0</v>
      </c>
      <c r="BA75">
        <v>180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V75">
        <v>0</v>
      </c>
      <c r="CW75">
        <v>0</v>
      </c>
      <c r="CX75">
        <f>ROUND(Y75*Source!I304,9)</f>
        <v>0.9</v>
      </c>
      <c r="CY75">
        <f t="shared" si="28"/>
        <v>875.46</v>
      </c>
      <c r="CZ75">
        <f t="shared" si="29"/>
        <v>875.46</v>
      </c>
      <c r="DA75">
        <f t="shared" si="30"/>
        <v>1</v>
      </c>
      <c r="DB75">
        <f t="shared" si="18"/>
        <v>787.91</v>
      </c>
      <c r="DC75">
        <f t="shared" si="19"/>
        <v>0</v>
      </c>
      <c r="DD75" t="s">
        <v>3</v>
      </c>
      <c r="DE75" t="s">
        <v>3</v>
      </c>
      <c r="DF75">
        <f t="shared" si="24"/>
        <v>787.91</v>
      </c>
      <c r="DG75">
        <f t="shared" si="25"/>
        <v>0</v>
      </c>
      <c r="DH75">
        <f t="shared" si="26"/>
        <v>0</v>
      </c>
      <c r="DI75">
        <f t="shared" si="27"/>
        <v>0</v>
      </c>
      <c r="DJ75">
        <f t="shared" si="31"/>
        <v>787.91</v>
      </c>
      <c r="DK75">
        <v>0</v>
      </c>
      <c r="DL75" t="s">
        <v>3</v>
      </c>
      <c r="DM75">
        <v>0</v>
      </c>
      <c r="DN75" t="s">
        <v>3</v>
      </c>
      <c r="DO75">
        <v>0</v>
      </c>
    </row>
    <row r="76" spans="1:119" x14ac:dyDescent="0.2">
      <c r="A76">
        <f>ROW(Source!A304)</f>
        <v>304</v>
      </c>
      <c r="B76">
        <v>1473070128</v>
      </c>
      <c r="C76">
        <v>1473071190</v>
      </c>
      <c r="D76">
        <v>1441834671</v>
      </c>
      <c r="E76">
        <v>1</v>
      </c>
      <c r="F76">
        <v>1</v>
      </c>
      <c r="G76">
        <v>15514512</v>
      </c>
      <c r="H76">
        <v>3</v>
      </c>
      <c r="I76" t="s">
        <v>717</v>
      </c>
      <c r="J76" t="s">
        <v>718</v>
      </c>
      <c r="K76" t="s">
        <v>719</v>
      </c>
      <c r="L76">
        <v>1348</v>
      </c>
      <c r="N76">
        <v>1009</v>
      </c>
      <c r="O76" t="s">
        <v>697</v>
      </c>
      <c r="P76" t="s">
        <v>697</v>
      </c>
      <c r="Q76">
        <v>1000</v>
      </c>
      <c r="W76">
        <v>0</v>
      </c>
      <c r="X76">
        <v>-19071303</v>
      </c>
      <c r="Y76">
        <f t="shared" si="17"/>
        <v>8.0000000000000004E-4</v>
      </c>
      <c r="AA76">
        <v>184462.17</v>
      </c>
      <c r="AB76">
        <v>0</v>
      </c>
      <c r="AC76">
        <v>0</v>
      </c>
      <c r="AD76">
        <v>0</v>
      </c>
      <c r="AE76">
        <v>184462.17</v>
      </c>
      <c r="AF76">
        <v>0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M76">
        <v>-2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3</v>
      </c>
      <c r="AT76">
        <v>8.0000000000000004E-4</v>
      </c>
      <c r="AU76" t="s">
        <v>3</v>
      </c>
      <c r="AV76">
        <v>0</v>
      </c>
      <c r="AW76">
        <v>2</v>
      </c>
      <c r="AX76">
        <v>1473071213</v>
      </c>
      <c r="AY76">
        <v>1</v>
      </c>
      <c r="AZ76">
        <v>0</v>
      </c>
      <c r="BA76">
        <v>181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V76">
        <v>0</v>
      </c>
      <c r="CW76">
        <v>0</v>
      </c>
      <c r="CX76">
        <f>ROUND(Y76*Source!I304,9)</f>
        <v>8.0000000000000004E-4</v>
      </c>
      <c r="CY76">
        <f t="shared" si="28"/>
        <v>184462.17</v>
      </c>
      <c r="CZ76">
        <f t="shared" si="29"/>
        <v>184462.17</v>
      </c>
      <c r="DA76">
        <f t="shared" si="30"/>
        <v>1</v>
      </c>
      <c r="DB76">
        <f t="shared" si="18"/>
        <v>147.57</v>
      </c>
      <c r="DC76">
        <f t="shared" si="19"/>
        <v>0</v>
      </c>
      <c r="DD76" t="s">
        <v>3</v>
      </c>
      <c r="DE76" t="s">
        <v>3</v>
      </c>
      <c r="DF76">
        <f t="shared" si="24"/>
        <v>147.57</v>
      </c>
      <c r="DG76">
        <f t="shared" si="25"/>
        <v>0</v>
      </c>
      <c r="DH76">
        <f t="shared" si="26"/>
        <v>0</v>
      </c>
      <c r="DI76">
        <f t="shared" si="27"/>
        <v>0</v>
      </c>
      <c r="DJ76">
        <f t="shared" si="31"/>
        <v>147.57</v>
      </c>
      <c r="DK76">
        <v>0</v>
      </c>
      <c r="DL76" t="s">
        <v>3</v>
      </c>
      <c r="DM76">
        <v>0</v>
      </c>
      <c r="DN76" t="s">
        <v>3</v>
      </c>
      <c r="DO76">
        <v>0</v>
      </c>
    </row>
    <row r="77" spans="1:119" x14ac:dyDescent="0.2">
      <c r="A77">
        <f>ROW(Source!A304)</f>
        <v>304</v>
      </c>
      <c r="B77">
        <v>1473070128</v>
      </c>
      <c r="C77">
        <v>1473071190</v>
      </c>
      <c r="D77">
        <v>1441834634</v>
      </c>
      <c r="E77">
        <v>1</v>
      </c>
      <c r="F77">
        <v>1</v>
      </c>
      <c r="G77">
        <v>15514512</v>
      </c>
      <c r="H77">
        <v>3</v>
      </c>
      <c r="I77" t="s">
        <v>720</v>
      </c>
      <c r="J77" t="s">
        <v>721</v>
      </c>
      <c r="K77" t="s">
        <v>722</v>
      </c>
      <c r="L77">
        <v>1348</v>
      </c>
      <c r="N77">
        <v>1009</v>
      </c>
      <c r="O77" t="s">
        <v>697</v>
      </c>
      <c r="P77" t="s">
        <v>697</v>
      </c>
      <c r="Q77">
        <v>1000</v>
      </c>
      <c r="W77">
        <v>0</v>
      </c>
      <c r="X77">
        <v>1869974630</v>
      </c>
      <c r="Y77">
        <f t="shared" si="17"/>
        <v>1E-3</v>
      </c>
      <c r="AA77">
        <v>88053.759999999995</v>
      </c>
      <c r="AB77">
        <v>0</v>
      </c>
      <c r="AC77">
        <v>0</v>
      </c>
      <c r="AD77">
        <v>0</v>
      </c>
      <c r="AE77">
        <v>88053.759999999995</v>
      </c>
      <c r="AF77">
        <v>0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M77">
        <v>-2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1E-3</v>
      </c>
      <c r="AU77" t="s">
        <v>3</v>
      </c>
      <c r="AV77">
        <v>0</v>
      </c>
      <c r="AW77">
        <v>2</v>
      </c>
      <c r="AX77">
        <v>1473071214</v>
      </c>
      <c r="AY77">
        <v>1</v>
      </c>
      <c r="AZ77">
        <v>0</v>
      </c>
      <c r="BA77">
        <v>182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V77">
        <v>0</v>
      </c>
      <c r="CW77">
        <v>0</v>
      </c>
      <c r="CX77">
        <f>ROUND(Y77*Source!I304,9)</f>
        <v>1E-3</v>
      </c>
      <c r="CY77">
        <f t="shared" si="28"/>
        <v>88053.759999999995</v>
      </c>
      <c r="CZ77">
        <f t="shared" si="29"/>
        <v>88053.759999999995</v>
      </c>
      <c r="DA77">
        <f t="shared" si="30"/>
        <v>1</v>
      </c>
      <c r="DB77">
        <f t="shared" si="18"/>
        <v>88.05</v>
      </c>
      <c r="DC77">
        <f t="shared" si="19"/>
        <v>0</v>
      </c>
      <c r="DD77" t="s">
        <v>3</v>
      </c>
      <c r="DE77" t="s">
        <v>3</v>
      </c>
      <c r="DF77">
        <f t="shared" si="24"/>
        <v>88.05</v>
      </c>
      <c r="DG77">
        <f t="shared" si="25"/>
        <v>0</v>
      </c>
      <c r="DH77">
        <f t="shared" si="26"/>
        <v>0</v>
      </c>
      <c r="DI77">
        <f t="shared" si="27"/>
        <v>0</v>
      </c>
      <c r="DJ77">
        <f t="shared" si="31"/>
        <v>88.05</v>
      </c>
      <c r="DK77">
        <v>0</v>
      </c>
      <c r="DL77" t="s">
        <v>3</v>
      </c>
      <c r="DM77">
        <v>0</v>
      </c>
      <c r="DN77" t="s">
        <v>3</v>
      </c>
      <c r="DO77">
        <v>0</v>
      </c>
    </row>
    <row r="78" spans="1:119" x14ac:dyDescent="0.2">
      <c r="A78">
        <f>ROW(Source!A304)</f>
        <v>304</v>
      </c>
      <c r="B78">
        <v>1473070128</v>
      </c>
      <c r="C78">
        <v>1473071190</v>
      </c>
      <c r="D78">
        <v>1441834836</v>
      </c>
      <c r="E78">
        <v>1</v>
      </c>
      <c r="F78">
        <v>1</v>
      </c>
      <c r="G78">
        <v>15514512</v>
      </c>
      <c r="H78">
        <v>3</v>
      </c>
      <c r="I78" t="s">
        <v>723</v>
      </c>
      <c r="J78" t="s">
        <v>724</v>
      </c>
      <c r="K78" t="s">
        <v>725</v>
      </c>
      <c r="L78">
        <v>1348</v>
      </c>
      <c r="N78">
        <v>1009</v>
      </c>
      <c r="O78" t="s">
        <v>697</v>
      </c>
      <c r="P78" t="s">
        <v>697</v>
      </c>
      <c r="Q78">
        <v>1000</v>
      </c>
      <c r="W78">
        <v>0</v>
      </c>
      <c r="X78">
        <v>1434651514</v>
      </c>
      <c r="Y78">
        <f t="shared" si="17"/>
        <v>3.5100000000000001E-3</v>
      </c>
      <c r="AA78">
        <v>93194.67</v>
      </c>
      <c r="AB78">
        <v>0</v>
      </c>
      <c r="AC78">
        <v>0</v>
      </c>
      <c r="AD78">
        <v>0</v>
      </c>
      <c r="AE78">
        <v>93194.67</v>
      </c>
      <c r="AF78">
        <v>0</v>
      </c>
      <c r="AG78">
        <v>0</v>
      </c>
      <c r="AH78">
        <v>0</v>
      </c>
      <c r="AI78">
        <v>1</v>
      </c>
      <c r="AJ78">
        <v>1</v>
      </c>
      <c r="AK78">
        <v>1</v>
      </c>
      <c r="AL78">
        <v>1</v>
      </c>
      <c r="AM78">
        <v>-2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3</v>
      </c>
      <c r="AT78">
        <v>3.5100000000000001E-3</v>
      </c>
      <c r="AU78" t="s">
        <v>3</v>
      </c>
      <c r="AV78">
        <v>0</v>
      </c>
      <c r="AW78">
        <v>2</v>
      </c>
      <c r="AX78">
        <v>1473071215</v>
      </c>
      <c r="AY78">
        <v>1</v>
      </c>
      <c r="AZ78">
        <v>0</v>
      </c>
      <c r="BA78">
        <v>183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V78">
        <v>0</v>
      </c>
      <c r="CW78">
        <v>0</v>
      </c>
      <c r="CX78">
        <f>ROUND(Y78*Source!I304,9)</f>
        <v>3.5100000000000001E-3</v>
      </c>
      <c r="CY78">
        <f t="shared" si="28"/>
        <v>93194.67</v>
      </c>
      <c r="CZ78">
        <f t="shared" si="29"/>
        <v>93194.67</v>
      </c>
      <c r="DA78">
        <f t="shared" si="30"/>
        <v>1</v>
      </c>
      <c r="DB78">
        <f t="shared" si="18"/>
        <v>327.11</v>
      </c>
      <c r="DC78">
        <f t="shared" si="19"/>
        <v>0</v>
      </c>
      <c r="DD78" t="s">
        <v>3</v>
      </c>
      <c r="DE78" t="s">
        <v>3</v>
      </c>
      <c r="DF78">
        <f t="shared" si="24"/>
        <v>327.11</v>
      </c>
      <c r="DG78">
        <f t="shared" si="25"/>
        <v>0</v>
      </c>
      <c r="DH78">
        <f t="shared" si="26"/>
        <v>0</v>
      </c>
      <c r="DI78">
        <f t="shared" si="27"/>
        <v>0</v>
      </c>
      <c r="DJ78">
        <f t="shared" si="31"/>
        <v>327.11</v>
      </c>
      <c r="DK78">
        <v>0</v>
      </c>
      <c r="DL78" t="s">
        <v>3</v>
      </c>
      <c r="DM78">
        <v>0</v>
      </c>
      <c r="DN78" t="s">
        <v>3</v>
      </c>
      <c r="DO78">
        <v>0</v>
      </c>
    </row>
    <row r="79" spans="1:119" x14ac:dyDescent="0.2">
      <c r="A79">
        <f>ROW(Source!A304)</f>
        <v>304</v>
      </c>
      <c r="B79">
        <v>1473070128</v>
      </c>
      <c r="C79">
        <v>1473071190</v>
      </c>
      <c r="D79">
        <v>1441834853</v>
      </c>
      <c r="E79">
        <v>1</v>
      </c>
      <c r="F79">
        <v>1</v>
      </c>
      <c r="G79">
        <v>15514512</v>
      </c>
      <c r="H79">
        <v>3</v>
      </c>
      <c r="I79" t="s">
        <v>726</v>
      </c>
      <c r="J79" t="s">
        <v>727</v>
      </c>
      <c r="K79" t="s">
        <v>728</v>
      </c>
      <c r="L79">
        <v>1348</v>
      </c>
      <c r="N79">
        <v>1009</v>
      </c>
      <c r="O79" t="s">
        <v>697</v>
      </c>
      <c r="P79" t="s">
        <v>697</v>
      </c>
      <c r="Q79">
        <v>1000</v>
      </c>
      <c r="W79">
        <v>0</v>
      </c>
      <c r="X79">
        <v>-1847698748</v>
      </c>
      <c r="Y79">
        <f t="shared" si="17"/>
        <v>1.1000000000000001E-3</v>
      </c>
      <c r="AA79">
        <v>78065.73</v>
      </c>
      <c r="AB79">
        <v>0</v>
      </c>
      <c r="AC79">
        <v>0</v>
      </c>
      <c r="AD79">
        <v>0</v>
      </c>
      <c r="AE79">
        <v>78065.73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M79">
        <v>-2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3</v>
      </c>
      <c r="AT79">
        <v>1.1000000000000001E-3</v>
      </c>
      <c r="AU79" t="s">
        <v>3</v>
      </c>
      <c r="AV79">
        <v>0</v>
      </c>
      <c r="AW79">
        <v>2</v>
      </c>
      <c r="AX79">
        <v>1473071216</v>
      </c>
      <c r="AY79">
        <v>1</v>
      </c>
      <c r="AZ79">
        <v>0</v>
      </c>
      <c r="BA79">
        <v>184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V79">
        <v>0</v>
      </c>
      <c r="CW79">
        <v>0</v>
      </c>
      <c r="CX79">
        <f>ROUND(Y79*Source!I304,9)</f>
        <v>1.1000000000000001E-3</v>
      </c>
      <c r="CY79">
        <f t="shared" si="28"/>
        <v>78065.73</v>
      </c>
      <c r="CZ79">
        <f t="shared" si="29"/>
        <v>78065.73</v>
      </c>
      <c r="DA79">
        <f t="shared" si="30"/>
        <v>1</v>
      </c>
      <c r="DB79">
        <f t="shared" si="18"/>
        <v>85.87</v>
      </c>
      <c r="DC79">
        <f t="shared" si="19"/>
        <v>0</v>
      </c>
      <c r="DD79" t="s">
        <v>3</v>
      </c>
      <c r="DE79" t="s">
        <v>3</v>
      </c>
      <c r="DF79">
        <f t="shared" si="24"/>
        <v>85.87</v>
      </c>
      <c r="DG79">
        <f t="shared" si="25"/>
        <v>0</v>
      </c>
      <c r="DH79">
        <f t="shared" si="26"/>
        <v>0</v>
      </c>
      <c r="DI79">
        <f t="shared" si="27"/>
        <v>0</v>
      </c>
      <c r="DJ79">
        <f t="shared" si="31"/>
        <v>85.87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">
      <c r="A80">
        <f>ROW(Source!A304)</f>
        <v>304</v>
      </c>
      <c r="B80">
        <v>1473070128</v>
      </c>
      <c r="C80">
        <v>1473071190</v>
      </c>
      <c r="D80">
        <v>1441822273</v>
      </c>
      <c r="E80">
        <v>15514512</v>
      </c>
      <c r="F80">
        <v>1</v>
      </c>
      <c r="G80">
        <v>15514512</v>
      </c>
      <c r="H80">
        <v>3</v>
      </c>
      <c r="I80" t="s">
        <v>729</v>
      </c>
      <c r="J80" t="s">
        <v>3</v>
      </c>
      <c r="K80" t="s">
        <v>730</v>
      </c>
      <c r="L80">
        <v>1348</v>
      </c>
      <c r="N80">
        <v>1009</v>
      </c>
      <c r="O80" t="s">
        <v>697</v>
      </c>
      <c r="P80" t="s">
        <v>697</v>
      </c>
      <c r="Q80">
        <v>1000</v>
      </c>
      <c r="W80">
        <v>0</v>
      </c>
      <c r="X80">
        <v>-1698336702</v>
      </c>
      <c r="Y80">
        <f t="shared" si="17"/>
        <v>3.8999999999999999E-4</v>
      </c>
      <c r="AA80">
        <v>94640</v>
      </c>
      <c r="AB80">
        <v>0</v>
      </c>
      <c r="AC80">
        <v>0</v>
      </c>
      <c r="AD80">
        <v>0</v>
      </c>
      <c r="AE80">
        <v>94640</v>
      </c>
      <c r="AF80">
        <v>0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M80">
        <v>-2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3</v>
      </c>
      <c r="AT80">
        <v>3.8999999999999999E-4</v>
      </c>
      <c r="AU80" t="s">
        <v>3</v>
      </c>
      <c r="AV80">
        <v>0</v>
      </c>
      <c r="AW80">
        <v>2</v>
      </c>
      <c r="AX80">
        <v>1473071218</v>
      </c>
      <c r="AY80">
        <v>1</v>
      </c>
      <c r="AZ80">
        <v>0</v>
      </c>
      <c r="BA80">
        <v>185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V80">
        <v>0</v>
      </c>
      <c r="CW80">
        <v>0</v>
      </c>
      <c r="CX80">
        <f>ROUND(Y80*Source!I304,9)</f>
        <v>3.8999999999999999E-4</v>
      </c>
      <c r="CY80">
        <f t="shared" si="28"/>
        <v>94640</v>
      </c>
      <c r="CZ80">
        <f t="shared" si="29"/>
        <v>94640</v>
      </c>
      <c r="DA80">
        <f t="shared" si="30"/>
        <v>1</v>
      </c>
      <c r="DB80">
        <f t="shared" si="18"/>
        <v>36.909999999999997</v>
      </c>
      <c r="DC80">
        <f t="shared" si="19"/>
        <v>0</v>
      </c>
      <c r="DD80" t="s">
        <v>3</v>
      </c>
      <c r="DE80" t="s">
        <v>3</v>
      </c>
      <c r="DF80">
        <f t="shared" si="24"/>
        <v>36.909999999999997</v>
      </c>
      <c r="DG80">
        <f t="shared" si="25"/>
        <v>0</v>
      </c>
      <c r="DH80">
        <f t="shared" si="26"/>
        <v>0</v>
      </c>
      <c r="DI80">
        <f t="shared" si="27"/>
        <v>0</v>
      </c>
      <c r="DJ80">
        <f t="shared" si="31"/>
        <v>36.909999999999997</v>
      </c>
      <c r="DK80">
        <v>0</v>
      </c>
      <c r="DL80" t="s">
        <v>3</v>
      </c>
      <c r="DM80">
        <v>0</v>
      </c>
      <c r="DN80" t="s">
        <v>3</v>
      </c>
      <c r="DO80">
        <v>0</v>
      </c>
    </row>
    <row r="81" spans="1:119" x14ac:dyDescent="0.2">
      <c r="A81">
        <f>ROW(Source!A304)</f>
        <v>304</v>
      </c>
      <c r="B81">
        <v>1473070128</v>
      </c>
      <c r="C81">
        <v>1473071190</v>
      </c>
      <c r="D81">
        <v>1441850453</v>
      </c>
      <c r="E81">
        <v>1</v>
      </c>
      <c r="F81">
        <v>1</v>
      </c>
      <c r="G81">
        <v>15514512</v>
      </c>
      <c r="H81">
        <v>3</v>
      </c>
      <c r="I81" t="s">
        <v>731</v>
      </c>
      <c r="J81" t="s">
        <v>732</v>
      </c>
      <c r="K81" t="s">
        <v>733</v>
      </c>
      <c r="L81">
        <v>1348</v>
      </c>
      <c r="N81">
        <v>1009</v>
      </c>
      <c r="O81" t="s">
        <v>697</v>
      </c>
      <c r="P81" t="s">
        <v>697</v>
      </c>
      <c r="Q81">
        <v>1000</v>
      </c>
      <c r="W81">
        <v>0</v>
      </c>
      <c r="X81">
        <v>-1449669889</v>
      </c>
      <c r="Y81">
        <f t="shared" si="17"/>
        <v>1.1999999999999999E-3</v>
      </c>
      <c r="AA81">
        <v>178433.97</v>
      </c>
      <c r="AB81">
        <v>0</v>
      </c>
      <c r="AC81">
        <v>0</v>
      </c>
      <c r="AD81">
        <v>0</v>
      </c>
      <c r="AE81">
        <v>178433.97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M81">
        <v>-2</v>
      </c>
      <c r="AN81">
        <v>0</v>
      </c>
      <c r="AO81">
        <v>1</v>
      </c>
      <c r="AP81">
        <v>1</v>
      </c>
      <c r="AQ81">
        <v>0</v>
      </c>
      <c r="AR81">
        <v>0</v>
      </c>
      <c r="AS81" t="s">
        <v>3</v>
      </c>
      <c r="AT81">
        <v>1.1999999999999999E-3</v>
      </c>
      <c r="AU81" t="s">
        <v>3</v>
      </c>
      <c r="AV81">
        <v>0</v>
      </c>
      <c r="AW81">
        <v>2</v>
      </c>
      <c r="AX81">
        <v>1473071217</v>
      </c>
      <c r="AY81">
        <v>1</v>
      </c>
      <c r="AZ81">
        <v>0</v>
      </c>
      <c r="BA81">
        <v>186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V81">
        <v>0</v>
      </c>
      <c r="CW81">
        <v>0</v>
      </c>
      <c r="CX81">
        <f>ROUND(Y81*Source!I304,9)</f>
        <v>1.1999999999999999E-3</v>
      </c>
      <c r="CY81">
        <f t="shared" si="28"/>
        <v>178433.97</v>
      </c>
      <c r="CZ81">
        <f t="shared" si="29"/>
        <v>178433.97</v>
      </c>
      <c r="DA81">
        <f t="shared" si="30"/>
        <v>1</v>
      </c>
      <c r="DB81">
        <f t="shared" si="18"/>
        <v>214.12</v>
      </c>
      <c r="DC81">
        <f t="shared" si="19"/>
        <v>0</v>
      </c>
      <c r="DD81" t="s">
        <v>3</v>
      </c>
      <c r="DE81" t="s">
        <v>3</v>
      </c>
      <c r="DF81">
        <f t="shared" si="24"/>
        <v>214.12</v>
      </c>
      <c r="DG81">
        <f t="shared" si="25"/>
        <v>0</v>
      </c>
      <c r="DH81">
        <f t="shared" si="26"/>
        <v>0</v>
      </c>
      <c r="DI81">
        <f t="shared" si="27"/>
        <v>0</v>
      </c>
      <c r="DJ81">
        <f t="shared" si="31"/>
        <v>214.12</v>
      </c>
      <c r="DK81">
        <v>0</v>
      </c>
      <c r="DL81" t="s">
        <v>3</v>
      </c>
      <c r="DM81">
        <v>0</v>
      </c>
      <c r="DN81" t="s">
        <v>3</v>
      </c>
      <c r="DO81">
        <v>0</v>
      </c>
    </row>
    <row r="82" spans="1:119" x14ac:dyDescent="0.2">
      <c r="A82">
        <f>ROW(Source!A309)</f>
        <v>309</v>
      </c>
      <c r="B82">
        <v>1473070128</v>
      </c>
      <c r="C82">
        <v>1473071242</v>
      </c>
      <c r="D82">
        <v>1441819193</v>
      </c>
      <c r="E82">
        <v>15514512</v>
      </c>
      <c r="F82">
        <v>1</v>
      </c>
      <c r="G82">
        <v>15514512</v>
      </c>
      <c r="H82">
        <v>1</v>
      </c>
      <c r="I82" t="s">
        <v>670</v>
      </c>
      <c r="J82" t="s">
        <v>3</v>
      </c>
      <c r="K82" t="s">
        <v>671</v>
      </c>
      <c r="L82">
        <v>1191</v>
      </c>
      <c r="N82">
        <v>1013</v>
      </c>
      <c r="O82" t="s">
        <v>672</v>
      </c>
      <c r="P82" t="s">
        <v>672</v>
      </c>
      <c r="Q82">
        <v>1</v>
      </c>
      <c r="W82">
        <v>0</v>
      </c>
      <c r="X82">
        <v>476480486</v>
      </c>
      <c r="Y82">
        <f t="shared" si="17"/>
        <v>84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1</v>
      </c>
      <c r="AJ82">
        <v>1</v>
      </c>
      <c r="AK82">
        <v>1</v>
      </c>
      <c r="AL82">
        <v>1</v>
      </c>
      <c r="AM82">
        <v>-2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3</v>
      </c>
      <c r="AT82">
        <v>84</v>
      </c>
      <c r="AU82" t="s">
        <v>3</v>
      </c>
      <c r="AV82">
        <v>1</v>
      </c>
      <c r="AW82">
        <v>2</v>
      </c>
      <c r="AX82">
        <v>1473071257</v>
      </c>
      <c r="AY82">
        <v>1</v>
      </c>
      <c r="AZ82">
        <v>0</v>
      </c>
      <c r="BA82">
        <v>206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U82">
        <f>ROUND(AT82*Source!I309*AH82*AL82,2)</f>
        <v>0</v>
      </c>
      <c r="CV82">
        <f>ROUND(Y82*Source!I309,9)</f>
        <v>84</v>
      </c>
      <c r="CW82">
        <v>0</v>
      </c>
      <c r="CX82">
        <f>ROUND(Y82*Source!I309,9)</f>
        <v>84</v>
      </c>
      <c r="CY82">
        <f>AD82</f>
        <v>0</v>
      </c>
      <c r="CZ82">
        <f>AH82</f>
        <v>0</v>
      </c>
      <c r="DA82">
        <f>AL82</f>
        <v>1</v>
      </c>
      <c r="DB82">
        <f t="shared" si="18"/>
        <v>0</v>
      </c>
      <c r="DC82">
        <f t="shared" si="19"/>
        <v>0</v>
      </c>
      <c r="DD82" t="s">
        <v>3</v>
      </c>
      <c r="DE82" t="s">
        <v>3</v>
      </c>
      <c r="DF82">
        <f t="shared" si="24"/>
        <v>0</v>
      </c>
      <c r="DG82">
        <f t="shared" si="25"/>
        <v>0</v>
      </c>
      <c r="DH82">
        <f t="shared" si="26"/>
        <v>0</v>
      </c>
      <c r="DI82">
        <f t="shared" si="27"/>
        <v>0</v>
      </c>
      <c r="DJ82">
        <f>DI82</f>
        <v>0</v>
      </c>
      <c r="DK82">
        <v>0</v>
      </c>
      <c r="DL82" t="s">
        <v>3</v>
      </c>
      <c r="DM82">
        <v>0</v>
      </c>
      <c r="DN82" t="s">
        <v>3</v>
      </c>
      <c r="DO82">
        <v>0</v>
      </c>
    </row>
    <row r="83" spans="1:119" x14ac:dyDescent="0.2">
      <c r="A83">
        <f>ROW(Source!A309)</f>
        <v>309</v>
      </c>
      <c r="B83">
        <v>1473070128</v>
      </c>
      <c r="C83">
        <v>1473071242</v>
      </c>
      <c r="D83">
        <v>1441835475</v>
      </c>
      <c r="E83">
        <v>1</v>
      </c>
      <c r="F83">
        <v>1</v>
      </c>
      <c r="G83">
        <v>15514512</v>
      </c>
      <c r="H83">
        <v>3</v>
      </c>
      <c r="I83" t="s">
        <v>694</v>
      </c>
      <c r="J83" t="s">
        <v>695</v>
      </c>
      <c r="K83" t="s">
        <v>696</v>
      </c>
      <c r="L83">
        <v>1348</v>
      </c>
      <c r="N83">
        <v>1009</v>
      </c>
      <c r="O83" t="s">
        <v>697</v>
      </c>
      <c r="P83" t="s">
        <v>697</v>
      </c>
      <c r="Q83">
        <v>1000</v>
      </c>
      <c r="W83">
        <v>0</v>
      </c>
      <c r="X83">
        <v>438248051</v>
      </c>
      <c r="Y83">
        <f t="shared" si="17"/>
        <v>8.0000000000000004E-4</v>
      </c>
      <c r="AA83">
        <v>155908.07999999999</v>
      </c>
      <c r="AB83">
        <v>0</v>
      </c>
      <c r="AC83">
        <v>0</v>
      </c>
      <c r="AD83">
        <v>0</v>
      </c>
      <c r="AE83">
        <v>155908.07999999999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M83">
        <v>-2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3</v>
      </c>
      <c r="AT83">
        <v>8.0000000000000004E-4</v>
      </c>
      <c r="AU83" t="s">
        <v>3</v>
      </c>
      <c r="AV83">
        <v>0</v>
      </c>
      <c r="AW83">
        <v>2</v>
      </c>
      <c r="AX83">
        <v>1473071258</v>
      </c>
      <c r="AY83">
        <v>1</v>
      </c>
      <c r="AZ83">
        <v>0</v>
      </c>
      <c r="BA83">
        <v>207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V83">
        <v>0</v>
      </c>
      <c r="CW83">
        <v>0</v>
      </c>
      <c r="CX83">
        <f>ROUND(Y83*Source!I309,9)</f>
        <v>8.0000000000000004E-4</v>
      </c>
      <c r="CY83">
        <f t="shared" ref="CY83:CY95" si="32">AA83</f>
        <v>155908.07999999999</v>
      </c>
      <c r="CZ83">
        <f t="shared" ref="CZ83:CZ95" si="33">AE83</f>
        <v>155908.07999999999</v>
      </c>
      <c r="DA83">
        <f t="shared" ref="DA83:DA95" si="34">AI83</f>
        <v>1</v>
      </c>
      <c r="DB83">
        <f t="shared" si="18"/>
        <v>124.73</v>
      </c>
      <c r="DC83">
        <f t="shared" si="19"/>
        <v>0</v>
      </c>
      <c r="DD83" t="s">
        <v>3</v>
      </c>
      <c r="DE83" t="s">
        <v>3</v>
      </c>
      <c r="DF83">
        <f t="shared" si="24"/>
        <v>124.73</v>
      </c>
      <c r="DG83">
        <f t="shared" si="25"/>
        <v>0</v>
      </c>
      <c r="DH83">
        <f t="shared" si="26"/>
        <v>0</v>
      </c>
      <c r="DI83">
        <f t="shared" si="27"/>
        <v>0</v>
      </c>
      <c r="DJ83">
        <f t="shared" ref="DJ83:DJ95" si="35">DF83</f>
        <v>124.73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">
      <c r="A84">
        <f>ROW(Source!A309)</f>
        <v>309</v>
      </c>
      <c r="B84">
        <v>1473070128</v>
      </c>
      <c r="C84">
        <v>1473071242</v>
      </c>
      <c r="D84">
        <v>1441835549</v>
      </c>
      <c r="E84">
        <v>1</v>
      </c>
      <c r="F84">
        <v>1</v>
      </c>
      <c r="G84">
        <v>15514512</v>
      </c>
      <c r="H84">
        <v>3</v>
      </c>
      <c r="I84" t="s">
        <v>698</v>
      </c>
      <c r="J84" t="s">
        <v>699</v>
      </c>
      <c r="K84" t="s">
        <v>700</v>
      </c>
      <c r="L84">
        <v>1348</v>
      </c>
      <c r="N84">
        <v>1009</v>
      </c>
      <c r="O84" t="s">
        <v>697</v>
      </c>
      <c r="P84" t="s">
        <v>697</v>
      </c>
      <c r="Q84">
        <v>1000</v>
      </c>
      <c r="W84">
        <v>0</v>
      </c>
      <c r="X84">
        <v>-2009451208</v>
      </c>
      <c r="Y84">
        <f t="shared" si="17"/>
        <v>1E-4</v>
      </c>
      <c r="AA84">
        <v>194655.19</v>
      </c>
      <c r="AB84">
        <v>0</v>
      </c>
      <c r="AC84">
        <v>0</v>
      </c>
      <c r="AD84">
        <v>0</v>
      </c>
      <c r="AE84">
        <v>194655.19</v>
      </c>
      <c r="AF84">
        <v>0</v>
      </c>
      <c r="AG84">
        <v>0</v>
      </c>
      <c r="AH84">
        <v>0</v>
      </c>
      <c r="AI84">
        <v>1</v>
      </c>
      <c r="AJ84">
        <v>1</v>
      </c>
      <c r="AK84">
        <v>1</v>
      </c>
      <c r="AL84">
        <v>1</v>
      </c>
      <c r="AM84">
        <v>-2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3</v>
      </c>
      <c r="AT84">
        <v>1E-4</v>
      </c>
      <c r="AU84" t="s">
        <v>3</v>
      </c>
      <c r="AV84">
        <v>0</v>
      </c>
      <c r="AW84">
        <v>2</v>
      </c>
      <c r="AX84">
        <v>1473071259</v>
      </c>
      <c r="AY84">
        <v>1</v>
      </c>
      <c r="AZ84">
        <v>0</v>
      </c>
      <c r="BA84">
        <v>208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V84">
        <v>0</v>
      </c>
      <c r="CW84">
        <v>0</v>
      </c>
      <c r="CX84">
        <f>ROUND(Y84*Source!I309,9)</f>
        <v>1E-4</v>
      </c>
      <c r="CY84">
        <f t="shared" si="32"/>
        <v>194655.19</v>
      </c>
      <c r="CZ84">
        <f t="shared" si="33"/>
        <v>194655.19</v>
      </c>
      <c r="DA84">
        <f t="shared" si="34"/>
        <v>1</v>
      </c>
      <c r="DB84">
        <f t="shared" si="18"/>
        <v>19.47</v>
      </c>
      <c r="DC84">
        <f t="shared" si="19"/>
        <v>0</v>
      </c>
      <c r="DD84" t="s">
        <v>3</v>
      </c>
      <c r="DE84" t="s">
        <v>3</v>
      </c>
      <c r="DF84">
        <f t="shared" si="24"/>
        <v>19.47</v>
      </c>
      <c r="DG84">
        <f t="shared" si="25"/>
        <v>0</v>
      </c>
      <c r="DH84">
        <f t="shared" si="26"/>
        <v>0</v>
      </c>
      <c r="DI84">
        <f t="shared" si="27"/>
        <v>0</v>
      </c>
      <c r="DJ84">
        <f t="shared" si="35"/>
        <v>19.47</v>
      </c>
      <c r="DK84">
        <v>0</v>
      </c>
      <c r="DL84" t="s">
        <v>3</v>
      </c>
      <c r="DM84">
        <v>0</v>
      </c>
      <c r="DN84" t="s">
        <v>3</v>
      </c>
      <c r="DO84">
        <v>0</v>
      </c>
    </row>
    <row r="85" spans="1:119" x14ac:dyDescent="0.2">
      <c r="A85">
        <f>ROW(Source!A309)</f>
        <v>309</v>
      </c>
      <c r="B85">
        <v>1473070128</v>
      </c>
      <c r="C85">
        <v>1473071242</v>
      </c>
      <c r="D85">
        <v>1441836325</v>
      </c>
      <c r="E85">
        <v>1</v>
      </c>
      <c r="F85">
        <v>1</v>
      </c>
      <c r="G85">
        <v>15514512</v>
      </c>
      <c r="H85">
        <v>3</v>
      </c>
      <c r="I85" t="s">
        <v>701</v>
      </c>
      <c r="J85" t="s">
        <v>702</v>
      </c>
      <c r="K85" t="s">
        <v>703</v>
      </c>
      <c r="L85">
        <v>1348</v>
      </c>
      <c r="N85">
        <v>1009</v>
      </c>
      <c r="O85" t="s">
        <v>697</v>
      </c>
      <c r="P85" t="s">
        <v>697</v>
      </c>
      <c r="Q85">
        <v>1000</v>
      </c>
      <c r="W85">
        <v>0</v>
      </c>
      <c r="X85">
        <v>-1093051030</v>
      </c>
      <c r="Y85">
        <f t="shared" si="17"/>
        <v>8.0000000000000004E-4</v>
      </c>
      <c r="AA85">
        <v>108798.39999999999</v>
      </c>
      <c r="AB85">
        <v>0</v>
      </c>
      <c r="AC85">
        <v>0</v>
      </c>
      <c r="AD85">
        <v>0</v>
      </c>
      <c r="AE85">
        <v>108798.39999999999</v>
      </c>
      <c r="AF85">
        <v>0</v>
      </c>
      <c r="AG85">
        <v>0</v>
      </c>
      <c r="AH85">
        <v>0</v>
      </c>
      <c r="AI85">
        <v>1</v>
      </c>
      <c r="AJ85">
        <v>1</v>
      </c>
      <c r="AK85">
        <v>1</v>
      </c>
      <c r="AL85">
        <v>1</v>
      </c>
      <c r="AM85">
        <v>-2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3</v>
      </c>
      <c r="AT85">
        <v>8.0000000000000004E-4</v>
      </c>
      <c r="AU85" t="s">
        <v>3</v>
      </c>
      <c r="AV85">
        <v>0</v>
      </c>
      <c r="AW85">
        <v>2</v>
      </c>
      <c r="AX85">
        <v>1473071260</v>
      </c>
      <c r="AY85">
        <v>1</v>
      </c>
      <c r="AZ85">
        <v>0</v>
      </c>
      <c r="BA85">
        <v>209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V85">
        <v>0</v>
      </c>
      <c r="CW85">
        <v>0</v>
      </c>
      <c r="CX85">
        <f>ROUND(Y85*Source!I309,9)</f>
        <v>8.0000000000000004E-4</v>
      </c>
      <c r="CY85">
        <f t="shared" si="32"/>
        <v>108798.39999999999</v>
      </c>
      <c r="CZ85">
        <f t="shared" si="33"/>
        <v>108798.39999999999</v>
      </c>
      <c r="DA85">
        <f t="shared" si="34"/>
        <v>1</v>
      </c>
      <c r="DB85">
        <f t="shared" si="18"/>
        <v>87.04</v>
      </c>
      <c r="DC85">
        <f t="shared" si="19"/>
        <v>0</v>
      </c>
      <c r="DD85" t="s">
        <v>3</v>
      </c>
      <c r="DE85" t="s">
        <v>3</v>
      </c>
      <c r="DF85">
        <f t="shared" si="24"/>
        <v>87.04</v>
      </c>
      <c r="DG85">
        <f t="shared" si="25"/>
        <v>0</v>
      </c>
      <c r="DH85">
        <f t="shared" si="26"/>
        <v>0</v>
      </c>
      <c r="DI85">
        <f t="shared" si="27"/>
        <v>0</v>
      </c>
      <c r="DJ85">
        <f t="shared" si="35"/>
        <v>87.04</v>
      </c>
      <c r="DK85">
        <v>0</v>
      </c>
      <c r="DL85" t="s">
        <v>3</v>
      </c>
      <c r="DM85">
        <v>0</v>
      </c>
      <c r="DN85" t="s">
        <v>3</v>
      </c>
      <c r="DO85">
        <v>0</v>
      </c>
    </row>
    <row r="86" spans="1:119" x14ac:dyDescent="0.2">
      <c r="A86">
        <f>ROW(Source!A309)</f>
        <v>309</v>
      </c>
      <c r="B86">
        <v>1473070128</v>
      </c>
      <c r="C86">
        <v>1473071242</v>
      </c>
      <c r="D86">
        <v>1441838531</v>
      </c>
      <c r="E86">
        <v>1</v>
      </c>
      <c r="F86">
        <v>1</v>
      </c>
      <c r="G86">
        <v>15514512</v>
      </c>
      <c r="H86">
        <v>3</v>
      </c>
      <c r="I86" t="s">
        <v>704</v>
      </c>
      <c r="J86" t="s">
        <v>705</v>
      </c>
      <c r="K86" t="s">
        <v>706</v>
      </c>
      <c r="L86">
        <v>1348</v>
      </c>
      <c r="N86">
        <v>1009</v>
      </c>
      <c r="O86" t="s">
        <v>697</v>
      </c>
      <c r="P86" t="s">
        <v>697</v>
      </c>
      <c r="Q86">
        <v>1000</v>
      </c>
      <c r="W86">
        <v>0</v>
      </c>
      <c r="X86">
        <v>1694696001</v>
      </c>
      <c r="Y86">
        <f t="shared" si="17"/>
        <v>6.9999999999999999E-4</v>
      </c>
      <c r="AA86">
        <v>370783.55</v>
      </c>
      <c r="AB86">
        <v>0</v>
      </c>
      <c r="AC86">
        <v>0</v>
      </c>
      <c r="AD86">
        <v>0</v>
      </c>
      <c r="AE86">
        <v>370783.55</v>
      </c>
      <c r="AF86">
        <v>0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M86">
        <v>-2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3</v>
      </c>
      <c r="AT86">
        <v>6.9999999999999999E-4</v>
      </c>
      <c r="AU86" t="s">
        <v>3</v>
      </c>
      <c r="AV86">
        <v>0</v>
      </c>
      <c r="AW86">
        <v>2</v>
      </c>
      <c r="AX86">
        <v>1473071261</v>
      </c>
      <c r="AY86">
        <v>1</v>
      </c>
      <c r="AZ86">
        <v>0</v>
      </c>
      <c r="BA86">
        <v>210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V86">
        <v>0</v>
      </c>
      <c r="CW86">
        <v>0</v>
      </c>
      <c r="CX86">
        <f>ROUND(Y86*Source!I309,9)</f>
        <v>6.9999999999999999E-4</v>
      </c>
      <c r="CY86">
        <f t="shared" si="32"/>
        <v>370783.55</v>
      </c>
      <c r="CZ86">
        <f t="shared" si="33"/>
        <v>370783.55</v>
      </c>
      <c r="DA86">
        <f t="shared" si="34"/>
        <v>1</v>
      </c>
      <c r="DB86">
        <f t="shared" si="18"/>
        <v>259.55</v>
      </c>
      <c r="DC86">
        <f t="shared" si="19"/>
        <v>0</v>
      </c>
      <c r="DD86" t="s">
        <v>3</v>
      </c>
      <c r="DE86" t="s">
        <v>3</v>
      </c>
      <c r="DF86">
        <f t="shared" si="24"/>
        <v>259.55</v>
      </c>
      <c r="DG86">
        <f t="shared" si="25"/>
        <v>0</v>
      </c>
      <c r="DH86">
        <f t="shared" si="26"/>
        <v>0</v>
      </c>
      <c r="DI86">
        <f t="shared" si="27"/>
        <v>0</v>
      </c>
      <c r="DJ86">
        <f t="shared" si="35"/>
        <v>259.55</v>
      </c>
      <c r="DK86">
        <v>0</v>
      </c>
      <c r="DL86" t="s">
        <v>3</v>
      </c>
      <c r="DM86">
        <v>0</v>
      </c>
      <c r="DN86" t="s">
        <v>3</v>
      </c>
      <c r="DO86">
        <v>0</v>
      </c>
    </row>
    <row r="87" spans="1:119" x14ac:dyDescent="0.2">
      <c r="A87">
        <f>ROW(Source!A309)</f>
        <v>309</v>
      </c>
      <c r="B87">
        <v>1473070128</v>
      </c>
      <c r="C87">
        <v>1473071242</v>
      </c>
      <c r="D87">
        <v>1441838759</v>
      </c>
      <c r="E87">
        <v>1</v>
      </c>
      <c r="F87">
        <v>1</v>
      </c>
      <c r="G87">
        <v>15514512</v>
      </c>
      <c r="H87">
        <v>3</v>
      </c>
      <c r="I87" t="s">
        <v>707</v>
      </c>
      <c r="J87" t="s">
        <v>708</v>
      </c>
      <c r="K87" t="s">
        <v>709</v>
      </c>
      <c r="L87">
        <v>1348</v>
      </c>
      <c r="N87">
        <v>1009</v>
      </c>
      <c r="O87" t="s">
        <v>697</v>
      </c>
      <c r="P87" t="s">
        <v>697</v>
      </c>
      <c r="Q87">
        <v>1000</v>
      </c>
      <c r="W87">
        <v>0</v>
      </c>
      <c r="X87">
        <v>-1635103781</v>
      </c>
      <c r="Y87">
        <f t="shared" si="17"/>
        <v>6.9999999999999999E-4</v>
      </c>
      <c r="AA87">
        <v>1590701.16</v>
      </c>
      <c r="AB87">
        <v>0</v>
      </c>
      <c r="AC87">
        <v>0</v>
      </c>
      <c r="AD87">
        <v>0</v>
      </c>
      <c r="AE87">
        <v>1590701.16</v>
      </c>
      <c r="AF87">
        <v>0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M87">
        <v>-2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3</v>
      </c>
      <c r="AT87">
        <v>6.9999999999999999E-4</v>
      </c>
      <c r="AU87" t="s">
        <v>3</v>
      </c>
      <c r="AV87">
        <v>0</v>
      </c>
      <c r="AW87">
        <v>2</v>
      </c>
      <c r="AX87">
        <v>1473071262</v>
      </c>
      <c r="AY87">
        <v>1</v>
      </c>
      <c r="AZ87">
        <v>0</v>
      </c>
      <c r="BA87">
        <v>211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V87">
        <v>0</v>
      </c>
      <c r="CW87">
        <v>0</v>
      </c>
      <c r="CX87">
        <f>ROUND(Y87*Source!I309,9)</f>
        <v>6.9999999999999999E-4</v>
      </c>
      <c r="CY87">
        <f t="shared" si="32"/>
        <v>1590701.16</v>
      </c>
      <c r="CZ87">
        <f t="shared" si="33"/>
        <v>1590701.16</v>
      </c>
      <c r="DA87">
        <f t="shared" si="34"/>
        <v>1</v>
      </c>
      <c r="DB87">
        <f t="shared" si="18"/>
        <v>1113.49</v>
      </c>
      <c r="DC87">
        <f t="shared" si="19"/>
        <v>0</v>
      </c>
      <c r="DD87" t="s">
        <v>3</v>
      </c>
      <c r="DE87" t="s">
        <v>3</v>
      </c>
      <c r="DF87">
        <f t="shared" si="24"/>
        <v>1113.49</v>
      </c>
      <c r="DG87">
        <f t="shared" si="25"/>
        <v>0</v>
      </c>
      <c r="DH87">
        <f t="shared" si="26"/>
        <v>0</v>
      </c>
      <c r="DI87">
        <f t="shared" si="27"/>
        <v>0</v>
      </c>
      <c r="DJ87">
        <f t="shared" si="35"/>
        <v>1113.49</v>
      </c>
      <c r="DK87">
        <v>0</v>
      </c>
      <c r="DL87" t="s">
        <v>3</v>
      </c>
      <c r="DM87">
        <v>0</v>
      </c>
      <c r="DN87" t="s">
        <v>3</v>
      </c>
      <c r="DO87">
        <v>0</v>
      </c>
    </row>
    <row r="88" spans="1:119" x14ac:dyDescent="0.2">
      <c r="A88">
        <f>ROW(Source!A309)</f>
        <v>309</v>
      </c>
      <c r="B88">
        <v>1473070128</v>
      </c>
      <c r="C88">
        <v>1473071242</v>
      </c>
      <c r="D88">
        <v>1441834635</v>
      </c>
      <c r="E88">
        <v>1</v>
      </c>
      <c r="F88">
        <v>1</v>
      </c>
      <c r="G88">
        <v>15514512</v>
      </c>
      <c r="H88">
        <v>3</v>
      </c>
      <c r="I88" t="s">
        <v>710</v>
      </c>
      <c r="J88" t="s">
        <v>711</v>
      </c>
      <c r="K88" t="s">
        <v>712</v>
      </c>
      <c r="L88">
        <v>1339</v>
      </c>
      <c r="N88">
        <v>1007</v>
      </c>
      <c r="O88" t="s">
        <v>713</v>
      </c>
      <c r="P88" t="s">
        <v>713</v>
      </c>
      <c r="Q88">
        <v>1</v>
      </c>
      <c r="W88">
        <v>0</v>
      </c>
      <c r="X88">
        <v>-389859187</v>
      </c>
      <c r="Y88">
        <f t="shared" si="17"/>
        <v>1.8</v>
      </c>
      <c r="AA88">
        <v>103.4</v>
      </c>
      <c r="AB88">
        <v>0</v>
      </c>
      <c r="AC88">
        <v>0</v>
      </c>
      <c r="AD88">
        <v>0</v>
      </c>
      <c r="AE88">
        <v>103.4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M88">
        <v>-2</v>
      </c>
      <c r="AN88">
        <v>0</v>
      </c>
      <c r="AO88">
        <v>1</v>
      </c>
      <c r="AP88">
        <v>1</v>
      </c>
      <c r="AQ88">
        <v>0</v>
      </c>
      <c r="AR88">
        <v>0</v>
      </c>
      <c r="AS88" t="s">
        <v>3</v>
      </c>
      <c r="AT88">
        <v>1.8</v>
      </c>
      <c r="AU88" t="s">
        <v>3</v>
      </c>
      <c r="AV88">
        <v>0</v>
      </c>
      <c r="AW88">
        <v>2</v>
      </c>
      <c r="AX88">
        <v>1473071263</v>
      </c>
      <c r="AY88">
        <v>1</v>
      </c>
      <c r="AZ88">
        <v>0</v>
      </c>
      <c r="BA88">
        <v>212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V88">
        <v>0</v>
      </c>
      <c r="CW88">
        <v>0</v>
      </c>
      <c r="CX88">
        <f>ROUND(Y88*Source!I309,9)</f>
        <v>1.8</v>
      </c>
      <c r="CY88">
        <f t="shared" si="32"/>
        <v>103.4</v>
      </c>
      <c r="CZ88">
        <f t="shared" si="33"/>
        <v>103.4</v>
      </c>
      <c r="DA88">
        <f t="shared" si="34"/>
        <v>1</v>
      </c>
      <c r="DB88">
        <f t="shared" si="18"/>
        <v>186.12</v>
      </c>
      <c r="DC88">
        <f t="shared" si="19"/>
        <v>0</v>
      </c>
      <c r="DD88" t="s">
        <v>3</v>
      </c>
      <c r="DE88" t="s">
        <v>3</v>
      </c>
      <c r="DF88">
        <f t="shared" si="24"/>
        <v>186.12</v>
      </c>
      <c r="DG88">
        <f t="shared" si="25"/>
        <v>0</v>
      </c>
      <c r="DH88">
        <f t="shared" si="26"/>
        <v>0</v>
      </c>
      <c r="DI88">
        <f t="shared" si="27"/>
        <v>0</v>
      </c>
      <c r="DJ88">
        <f t="shared" si="35"/>
        <v>186.12</v>
      </c>
      <c r="DK88">
        <v>0</v>
      </c>
      <c r="DL88" t="s">
        <v>3</v>
      </c>
      <c r="DM88">
        <v>0</v>
      </c>
      <c r="DN88" t="s">
        <v>3</v>
      </c>
      <c r="DO88">
        <v>0</v>
      </c>
    </row>
    <row r="89" spans="1:119" x14ac:dyDescent="0.2">
      <c r="A89">
        <f>ROW(Source!A309)</f>
        <v>309</v>
      </c>
      <c r="B89">
        <v>1473070128</v>
      </c>
      <c r="C89">
        <v>1473071242</v>
      </c>
      <c r="D89">
        <v>1441834627</v>
      </c>
      <c r="E89">
        <v>1</v>
      </c>
      <c r="F89">
        <v>1</v>
      </c>
      <c r="G89">
        <v>15514512</v>
      </c>
      <c r="H89">
        <v>3</v>
      </c>
      <c r="I89" t="s">
        <v>714</v>
      </c>
      <c r="J89" t="s">
        <v>715</v>
      </c>
      <c r="K89" t="s">
        <v>716</v>
      </c>
      <c r="L89">
        <v>1339</v>
      </c>
      <c r="N89">
        <v>1007</v>
      </c>
      <c r="O89" t="s">
        <v>713</v>
      </c>
      <c r="P89" t="s">
        <v>713</v>
      </c>
      <c r="Q89">
        <v>1</v>
      </c>
      <c r="W89">
        <v>0</v>
      </c>
      <c r="X89">
        <v>709656040</v>
      </c>
      <c r="Y89">
        <f t="shared" si="17"/>
        <v>0.9</v>
      </c>
      <c r="AA89">
        <v>875.46</v>
      </c>
      <c r="AB89">
        <v>0</v>
      </c>
      <c r="AC89">
        <v>0</v>
      </c>
      <c r="AD89">
        <v>0</v>
      </c>
      <c r="AE89">
        <v>875.46</v>
      </c>
      <c r="AF89">
        <v>0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M89">
        <v>-2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3</v>
      </c>
      <c r="AT89">
        <v>0.9</v>
      </c>
      <c r="AU89" t="s">
        <v>3</v>
      </c>
      <c r="AV89">
        <v>0</v>
      </c>
      <c r="AW89">
        <v>2</v>
      </c>
      <c r="AX89">
        <v>1473071264</v>
      </c>
      <c r="AY89">
        <v>1</v>
      </c>
      <c r="AZ89">
        <v>0</v>
      </c>
      <c r="BA89">
        <v>213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V89">
        <v>0</v>
      </c>
      <c r="CW89">
        <v>0</v>
      </c>
      <c r="CX89">
        <f>ROUND(Y89*Source!I309,9)</f>
        <v>0.9</v>
      </c>
      <c r="CY89">
        <f t="shared" si="32"/>
        <v>875.46</v>
      </c>
      <c r="CZ89">
        <f t="shared" si="33"/>
        <v>875.46</v>
      </c>
      <c r="DA89">
        <f t="shared" si="34"/>
        <v>1</v>
      </c>
      <c r="DB89">
        <f t="shared" si="18"/>
        <v>787.91</v>
      </c>
      <c r="DC89">
        <f t="shared" si="19"/>
        <v>0</v>
      </c>
      <c r="DD89" t="s">
        <v>3</v>
      </c>
      <c r="DE89" t="s">
        <v>3</v>
      </c>
      <c r="DF89">
        <f t="shared" si="24"/>
        <v>787.91</v>
      </c>
      <c r="DG89">
        <f t="shared" si="25"/>
        <v>0</v>
      </c>
      <c r="DH89">
        <f t="shared" si="26"/>
        <v>0</v>
      </c>
      <c r="DI89">
        <f t="shared" si="27"/>
        <v>0</v>
      </c>
      <c r="DJ89">
        <f t="shared" si="35"/>
        <v>787.91</v>
      </c>
      <c r="DK89">
        <v>0</v>
      </c>
      <c r="DL89" t="s">
        <v>3</v>
      </c>
      <c r="DM89">
        <v>0</v>
      </c>
      <c r="DN89" t="s">
        <v>3</v>
      </c>
      <c r="DO89">
        <v>0</v>
      </c>
    </row>
    <row r="90" spans="1:119" x14ac:dyDescent="0.2">
      <c r="A90">
        <f>ROW(Source!A309)</f>
        <v>309</v>
      </c>
      <c r="B90">
        <v>1473070128</v>
      </c>
      <c r="C90">
        <v>1473071242</v>
      </c>
      <c r="D90">
        <v>1441834671</v>
      </c>
      <c r="E90">
        <v>1</v>
      </c>
      <c r="F90">
        <v>1</v>
      </c>
      <c r="G90">
        <v>15514512</v>
      </c>
      <c r="H90">
        <v>3</v>
      </c>
      <c r="I90" t="s">
        <v>717</v>
      </c>
      <c r="J90" t="s">
        <v>718</v>
      </c>
      <c r="K90" t="s">
        <v>719</v>
      </c>
      <c r="L90">
        <v>1348</v>
      </c>
      <c r="N90">
        <v>1009</v>
      </c>
      <c r="O90" t="s">
        <v>697</v>
      </c>
      <c r="P90" t="s">
        <v>697</v>
      </c>
      <c r="Q90">
        <v>1000</v>
      </c>
      <c r="W90">
        <v>0</v>
      </c>
      <c r="X90">
        <v>-19071303</v>
      </c>
      <c r="Y90">
        <f t="shared" ref="Y90:Y117" si="36">AT90</f>
        <v>5.9999999999999995E-4</v>
      </c>
      <c r="AA90">
        <v>184462.17</v>
      </c>
      <c r="AB90">
        <v>0</v>
      </c>
      <c r="AC90">
        <v>0</v>
      </c>
      <c r="AD90">
        <v>0</v>
      </c>
      <c r="AE90">
        <v>184462.17</v>
      </c>
      <c r="AF90">
        <v>0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M90">
        <v>-2</v>
      </c>
      <c r="AN90">
        <v>0</v>
      </c>
      <c r="AO90">
        <v>1</v>
      </c>
      <c r="AP90">
        <v>1</v>
      </c>
      <c r="AQ90">
        <v>0</v>
      </c>
      <c r="AR90">
        <v>0</v>
      </c>
      <c r="AS90" t="s">
        <v>3</v>
      </c>
      <c r="AT90">
        <v>5.9999999999999995E-4</v>
      </c>
      <c r="AU90" t="s">
        <v>3</v>
      </c>
      <c r="AV90">
        <v>0</v>
      </c>
      <c r="AW90">
        <v>2</v>
      </c>
      <c r="AX90">
        <v>1473071265</v>
      </c>
      <c r="AY90">
        <v>1</v>
      </c>
      <c r="AZ90">
        <v>0</v>
      </c>
      <c r="BA90">
        <v>214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V90">
        <v>0</v>
      </c>
      <c r="CW90">
        <v>0</v>
      </c>
      <c r="CX90">
        <f>ROUND(Y90*Source!I309,9)</f>
        <v>5.9999999999999995E-4</v>
      </c>
      <c r="CY90">
        <f t="shared" si="32"/>
        <v>184462.17</v>
      </c>
      <c r="CZ90">
        <f t="shared" si="33"/>
        <v>184462.17</v>
      </c>
      <c r="DA90">
        <f t="shared" si="34"/>
        <v>1</v>
      </c>
      <c r="DB90">
        <f t="shared" ref="DB90:DB117" si="37">ROUND(ROUND(AT90*CZ90,2),6)</f>
        <v>110.68</v>
      </c>
      <c r="DC90">
        <f t="shared" ref="DC90:DC117" si="38">ROUND(ROUND(AT90*AG90,2),6)</f>
        <v>0</v>
      </c>
      <c r="DD90" t="s">
        <v>3</v>
      </c>
      <c r="DE90" t="s">
        <v>3</v>
      </c>
      <c r="DF90">
        <f t="shared" si="24"/>
        <v>110.68</v>
      </c>
      <c r="DG90">
        <f t="shared" si="25"/>
        <v>0</v>
      </c>
      <c r="DH90">
        <f t="shared" si="26"/>
        <v>0</v>
      </c>
      <c r="DI90">
        <f t="shared" si="27"/>
        <v>0</v>
      </c>
      <c r="DJ90">
        <f t="shared" si="35"/>
        <v>110.68</v>
      </c>
      <c r="DK90">
        <v>0</v>
      </c>
      <c r="DL90" t="s">
        <v>3</v>
      </c>
      <c r="DM90">
        <v>0</v>
      </c>
      <c r="DN90" t="s">
        <v>3</v>
      </c>
      <c r="DO90">
        <v>0</v>
      </c>
    </row>
    <row r="91" spans="1:119" x14ac:dyDescent="0.2">
      <c r="A91">
        <f>ROW(Source!A309)</f>
        <v>309</v>
      </c>
      <c r="B91">
        <v>1473070128</v>
      </c>
      <c r="C91">
        <v>1473071242</v>
      </c>
      <c r="D91">
        <v>1441834634</v>
      </c>
      <c r="E91">
        <v>1</v>
      </c>
      <c r="F91">
        <v>1</v>
      </c>
      <c r="G91">
        <v>15514512</v>
      </c>
      <c r="H91">
        <v>3</v>
      </c>
      <c r="I91" t="s">
        <v>720</v>
      </c>
      <c r="J91" t="s">
        <v>721</v>
      </c>
      <c r="K91" t="s">
        <v>722</v>
      </c>
      <c r="L91">
        <v>1348</v>
      </c>
      <c r="N91">
        <v>1009</v>
      </c>
      <c r="O91" t="s">
        <v>697</v>
      </c>
      <c r="P91" t="s">
        <v>697</v>
      </c>
      <c r="Q91">
        <v>1000</v>
      </c>
      <c r="W91">
        <v>0</v>
      </c>
      <c r="X91">
        <v>1869974630</v>
      </c>
      <c r="Y91">
        <f t="shared" si="36"/>
        <v>1E-3</v>
      </c>
      <c r="AA91">
        <v>88053.759999999995</v>
      </c>
      <c r="AB91">
        <v>0</v>
      </c>
      <c r="AC91">
        <v>0</v>
      </c>
      <c r="AD91">
        <v>0</v>
      </c>
      <c r="AE91">
        <v>88053.759999999995</v>
      </c>
      <c r="AF91">
        <v>0</v>
      </c>
      <c r="AG91">
        <v>0</v>
      </c>
      <c r="AH91">
        <v>0</v>
      </c>
      <c r="AI91">
        <v>1</v>
      </c>
      <c r="AJ91">
        <v>1</v>
      </c>
      <c r="AK91">
        <v>1</v>
      </c>
      <c r="AL91">
        <v>1</v>
      </c>
      <c r="AM91">
        <v>-2</v>
      </c>
      <c r="AN91">
        <v>0</v>
      </c>
      <c r="AO91">
        <v>1</v>
      </c>
      <c r="AP91">
        <v>1</v>
      </c>
      <c r="AQ91">
        <v>0</v>
      </c>
      <c r="AR91">
        <v>0</v>
      </c>
      <c r="AS91" t="s">
        <v>3</v>
      </c>
      <c r="AT91">
        <v>1E-3</v>
      </c>
      <c r="AU91" t="s">
        <v>3</v>
      </c>
      <c r="AV91">
        <v>0</v>
      </c>
      <c r="AW91">
        <v>2</v>
      </c>
      <c r="AX91">
        <v>1473071266</v>
      </c>
      <c r="AY91">
        <v>1</v>
      </c>
      <c r="AZ91">
        <v>0</v>
      </c>
      <c r="BA91">
        <v>215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V91">
        <v>0</v>
      </c>
      <c r="CW91">
        <v>0</v>
      </c>
      <c r="CX91">
        <f>ROUND(Y91*Source!I309,9)</f>
        <v>1E-3</v>
      </c>
      <c r="CY91">
        <f t="shared" si="32"/>
        <v>88053.759999999995</v>
      </c>
      <c r="CZ91">
        <f t="shared" si="33"/>
        <v>88053.759999999995</v>
      </c>
      <c r="DA91">
        <f t="shared" si="34"/>
        <v>1</v>
      </c>
      <c r="DB91">
        <f t="shared" si="37"/>
        <v>88.05</v>
      </c>
      <c r="DC91">
        <f t="shared" si="38"/>
        <v>0</v>
      </c>
      <c r="DD91" t="s">
        <v>3</v>
      </c>
      <c r="DE91" t="s">
        <v>3</v>
      </c>
      <c r="DF91">
        <f t="shared" si="24"/>
        <v>88.05</v>
      </c>
      <c r="DG91">
        <f t="shared" si="25"/>
        <v>0</v>
      </c>
      <c r="DH91">
        <f t="shared" si="26"/>
        <v>0</v>
      </c>
      <c r="DI91">
        <f t="shared" si="27"/>
        <v>0</v>
      </c>
      <c r="DJ91">
        <f t="shared" si="35"/>
        <v>88.05</v>
      </c>
      <c r="DK91">
        <v>0</v>
      </c>
      <c r="DL91" t="s">
        <v>3</v>
      </c>
      <c r="DM91">
        <v>0</v>
      </c>
      <c r="DN91" t="s">
        <v>3</v>
      </c>
      <c r="DO91">
        <v>0</v>
      </c>
    </row>
    <row r="92" spans="1:119" x14ac:dyDescent="0.2">
      <c r="A92">
        <f>ROW(Source!A309)</f>
        <v>309</v>
      </c>
      <c r="B92">
        <v>1473070128</v>
      </c>
      <c r="C92">
        <v>1473071242</v>
      </c>
      <c r="D92">
        <v>1441834836</v>
      </c>
      <c r="E92">
        <v>1</v>
      </c>
      <c r="F92">
        <v>1</v>
      </c>
      <c r="G92">
        <v>15514512</v>
      </c>
      <c r="H92">
        <v>3</v>
      </c>
      <c r="I92" t="s">
        <v>723</v>
      </c>
      <c r="J92" t="s">
        <v>724</v>
      </c>
      <c r="K92" t="s">
        <v>725</v>
      </c>
      <c r="L92">
        <v>1348</v>
      </c>
      <c r="N92">
        <v>1009</v>
      </c>
      <c r="O92" t="s">
        <v>697</v>
      </c>
      <c r="P92" t="s">
        <v>697</v>
      </c>
      <c r="Q92">
        <v>1000</v>
      </c>
      <c r="W92">
        <v>0</v>
      </c>
      <c r="X92">
        <v>1434651514</v>
      </c>
      <c r="Y92">
        <f t="shared" si="36"/>
        <v>2.16E-3</v>
      </c>
      <c r="AA92">
        <v>93194.67</v>
      </c>
      <c r="AB92">
        <v>0</v>
      </c>
      <c r="AC92">
        <v>0</v>
      </c>
      <c r="AD92">
        <v>0</v>
      </c>
      <c r="AE92">
        <v>93194.67</v>
      </c>
      <c r="AF92">
        <v>0</v>
      </c>
      <c r="AG92">
        <v>0</v>
      </c>
      <c r="AH92">
        <v>0</v>
      </c>
      <c r="AI92">
        <v>1</v>
      </c>
      <c r="AJ92">
        <v>1</v>
      </c>
      <c r="AK92">
        <v>1</v>
      </c>
      <c r="AL92">
        <v>1</v>
      </c>
      <c r="AM92">
        <v>-2</v>
      </c>
      <c r="AN92">
        <v>0</v>
      </c>
      <c r="AO92">
        <v>1</v>
      </c>
      <c r="AP92">
        <v>1</v>
      </c>
      <c r="AQ92">
        <v>0</v>
      </c>
      <c r="AR92">
        <v>0</v>
      </c>
      <c r="AS92" t="s">
        <v>3</v>
      </c>
      <c r="AT92">
        <v>2.16E-3</v>
      </c>
      <c r="AU92" t="s">
        <v>3</v>
      </c>
      <c r="AV92">
        <v>0</v>
      </c>
      <c r="AW92">
        <v>2</v>
      </c>
      <c r="AX92">
        <v>1473071267</v>
      </c>
      <c r="AY92">
        <v>1</v>
      </c>
      <c r="AZ92">
        <v>0</v>
      </c>
      <c r="BA92">
        <v>216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V92">
        <v>0</v>
      </c>
      <c r="CW92">
        <v>0</v>
      </c>
      <c r="CX92">
        <f>ROUND(Y92*Source!I309,9)</f>
        <v>2.16E-3</v>
      </c>
      <c r="CY92">
        <f t="shared" si="32"/>
        <v>93194.67</v>
      </c>
      <c r="CZ92">
        <f t="shared" si="33"/>
        <v>93194.67</v>
      </c>
      <c r="DA92">
        <f t="shared" si="34"/>
        <v>1</v>
      </c>
      <c r="DB92">
        <f t="shared" si="37"/>
        <v>201.3</v>
      </c>
      <c r="DC92">
        <f t="shared" si="38"/>
        <v>0</v>
      </c>
      <c r="DD92" t="s">
        <v>3</v>
      </c>
      <c r="DE92" t="s">
        <v>3</v>
      </c>
      <c r="DF92">
        <f t="shared" si="24"/>
        <v>201.3</v>
      </c>
      <c r="DG92">
        <f t="shared" si="25"/>
        <v>0</v>
      </c>
      <c r="DH92">
        <f t="shared" si="26"/>
        <v>0</v>
      </c>
      <c r="DI92">
        <f t="shared" si="27"/>
        <v>0</v>
      </c>
      <c r="DJ92">
        <f t="shared" si="35"/>
        <v>201.3</v>
      </c>
      <c r="DK92">
        <v>0</v>
      </c>
      <c r="DL92" t="s">
        <v>3</v>
      </c>
      <c r="DM92">
        <v>0</v>
      </c>
      <c r="DN92" t="s">
        <v>3</v>
      </c>
      <c r="DO92">
        <v>0</v>
      </c>
    </row>
    <row r="93" spans="1:119" x14ac:dyDescent="0.2">
      <c r="A93">
        <f>ROW(Source!A309)</f>
        <v>309</v>
      </c>
      <c r="B93">
        <v>1473070128</v>
      </c>
      <c r="C93">
        <v>1473071242</v>
      </c>
      <c r="D93">
        <v>1441834853</v>
      </c>
      <c r="E93">
        <v>1</v>
      </c>
      <c r="F93">
        <v>1</v>
      </c>
      <c r="G93">
        <v>15514512</v>
      </c>
      <c r="H93">
        <v>3</v>
      </c>
      <c r="I93" t="s">
        <v>726</v>
      </c>
      <c r="J93" t="s">
        <v>727</v>
      </c>
      <c r="K93" t="s">
        <v>728</v>
      </c>
      <c r="L93">
        <v>1348</v>
      </c>
      <c r="N93">
        <v>1009</v>
      </c>
      <c r="O93" t="s">
        <v>697</v>
      </c>
      <c r="P93" t="s">
        <v>697</v>
      </c>
      <c r="Q93">
        <v>1000</v>
      </c>
      <c r="W93">
        <v>0</v>
      </c>
      <c r="X93">
        <v>-1847698748</v>
      </c>
      <c r="Y93">
        <f t="shared" si="36"/>
        <v>8.0000000000000004E-4</v>
      </c>
      <c r="AA93">
        <v>78065.73</v>
      </c>
      <c r="AB93">
        <v>0</v>
      </c>
      <c r="AC93">
        <v>0</v>
      </c>
      <c r="AD93">
        <v>0</v>
      </c>
      <c r="AE93">
        <v>78065.73</v>
      </c>
      <c r="AF93">
        <v>0</v>
      </c>
      <c r="AG93">
        <v>0</v>
      </c>
      <c r="AH93">
        <v>0</v>
      </c>
      <c r="AI93">
        <v>1</v>
      </c>
      <c r="AJ93">
        <v>1</v>
      </c>
      <c r="AK93">
        <v>1</v>
      </c>
      <c r="AL93">
        <v>1</v>
      </c>
      <c r="AM93">
        <v>-2</v>
      </c>
      <c r="AN93">
        <v>0</v>
      </c>
      <c r="AO93">
        <v>1</v>
      </c>
      <c r="AP93">
        <v>1</v>
      </c>
      <c r="AQ93">
        <v>0</v>
      </c>
      <c r="AR93">
        <v>0</v>
      </c>
      <c r="AS93" t="s">
        <v>3</v>
      </c>
      <c r="AT93">
        <v>8.0000000000000004E-4</v>
      </c>
      <c r="AU93" t="s">
        <v>3</v>
      </c>
      <c r="AV93">
        <v>0</v>
      </c>
      <c r="AW93">
        <v>2</v>
      </c>
      <c r="AX93">
        <v>1473071268</v>
      </c>
      <c r="AY93">
        <v>1</v>
      </c>
      <c r="AZ93">
        <v>0</v>
      </c>
      <c r="BA93">
        <v>217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V93">
        <v>0</v>
      </c>
      <c r="CW93">
        <v>0</v>
      </c>
      <c r="CX93">
        <f>ROUND(Y93*Source!I309,9)</f>
        <v>8.0000000000000004E-4</v>
      </c>
      <c r="CY93">
        <f t="shared" si="32"/>
        <v>78065.73</v>
      </c>
      <c r="CZ93">
        <f t="shared" si="33"/>
        <v>78065.73</v>
      </c>
      <c r="DA93">
        <f t="shared" si="34"/>
        <v>1</v>
      </c>
      <c r="DB93">
        <f t="shared" si="37"/>
        <v>62.45</v>
      </c>
      <c r="DC93">
        <f t="shared" si="38"/>
        <v>0</v>
      </c>
      <c r="DD93" t="s">
        <v>3</v>
      </c>
      <c r="DE93" t="s">
        <v>3</v>
      </c>
      <c r="DF93">
        <f t="shared" si="24"/>
        <v>62.45</v>
      </c>
      <c r="DG93">
        <f t="shared" si="25"/>
        <v>0</v>
      </c>
      <c r="DH93">
        <f t="shared" si="26"/>
        <v>0</v>
      </c>
      <c r="DI93">
        <f t="shared" si="27"/>
        <v>0</v>
      </c>
      <c r="DJ93">
        <f t="shared" si="35"/>
        <v>62.45</v>
      </c>
      <c r="DK93">
        <v>0</v>
      </c>
      <c r="DL93" t="s">
        <v>3</v>
      </c>
      <c r="DM93">
        <v>0</v>
      </c>
      <c r="DN93" t="s">
        <v>3</v>
      </c>
      <c r="DO93">
        <v>0</v>
      </c>
    </row>
    <row r="94" spans="1:119" x14ac:dyDescent="0.2">
      <c r="A94">
        <f>ROW(Source!A309)</f>
        <v>309</v>
      </c>
      <c r="B94">
        <v>1473070128</v>
      </c>
      <c r="C94">
        <v>1473071242</v>
      </c>
      <c r="D94">
        <v>1441822273</v>
      </c>
      <c r="E94">
        <v>15514512</v>
      </c>
      <c r="F94">
        <v>1</v>
      </c>
      <c r="G94">
        <v>15514512</v>
      </c>
      <c r="H94">
        <v>3</v>
      </c>
      <c r="I94" t="s">
        <v>729</v>
      </c>
      <c r="J94" t="s">
        <v>3</v>
      </c>
      <c r="K94" t="s">
        <v>730</v>
      </c>
      <c r="L94">
        <v>1348</v>
      </c>
      <c r="N94">
        <v>1009</v>
      </c>
      <c r="O94" t="s">
        <v>697</v>
      </c>
      <c r="P94" t="s">
        <v>697</v>
      </c>
      <c r="Q94">
        <v>1000</v>
      </c>
      <c r="W94">
        <v>0</v>
      </c>
      <c r="X94">
        <v>-1698336702</v>
      </c>
      <c r="Y94">
        <f t="shared" si="36"/>
        <v>2.4000000000000001E-4</v>
      </c>
      <c r="AA94">
        <v>94640</v>
      </c>
      <c r="AB94">
        <v>0</v>
      </c>
      <c r="AC94">
        <v>0</v>
      </c>
      <c r="AD94">
        <v>0</v>
      </c>
      <c r="AE94">
        <v>94640</v>
      </c>
      <c r="AF94">
        <v>0</v>
      </c>
      <c r="AG94">
        <v>0</v>
      </c>
      <c r="AH94">
        <v>0</v>
      </c>
      <c r="AI94">
        <v>1</v>
      </c>
      <c r="AJ94">
        <v>1</v>
      </c>
      <c r="AK94">
        <v>1</v>
      </c>
      <c r="AL94">
        <v>1</v>
      </c>
      <c r="AM94">
        <v>-2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3</v>
      </c>
      <c r="AT94">
        <v>2.4000000000000001E-4</v>
      </c>
      <c r="AU94" t="s">
        <v>3</v>
      </c>
      <c r="AV94">
        <v>0</v>
      </c>
      <c r="AW94">
        <v>2</v>
      </c>
      <c r="AX94">
        <v>1473071270</v>
      </c>
      <c r="AY94">
        <v>1</v>
      </c>
      <c r="AZ94">
        <v>0</v>
      </c>
      <c r="BA94">
        <v>218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V94">
        <v>0</v>
      </c>
      <c r="CW94">
        <v>0</v>
      </c>
      <c r="CX94">
        <f>ROUND(Y94*Source!I309,9)</f>
        <v>2.4000000000000001E-4</v>
      </c>
      <c r="CY94">
        <f t="shared" si="32"/>
        <v>94640</v>
      </c>
      <c r="CZ94">
        <f t="shared" si="33"/>
        <v>94640</v>
      </c>
      <c r="DA94">
        <f t="shared" si="34"/>
        <v>1</v>
      </c>
      <c r="DB94">
        <f t="shared" si="37"/>
        <v>22.71</v>
      </c>
      <c r="DC94">
        <f t="shared" si="38"/>
        <v>0</v>
      </c>
      <c r="DD94" t="s">
        <v>3</v>
      </c>
      <c r="DE94" t="s">
        <v>3</v>
      </c>
      <c r="DF94">
        <f t="shared" si="24"/>
        <v>22.71</v>
      </c>
      <c r="DG94">
        <f t="shared" si="25"/>
        <v>0</v>
      </c>
      <c r="DH94">
        <f t="shared" si="26"/>
        <v>0</v>
      </c>
      <c r="DI94">
        <f t="shared" si="27"/>
        <v>0</v>
      </c>
      <c r="DJ94">
        <f t="shared" si="35"/>
        <v>22.71</v>
      </c>
      <c r="DK94">
        <v>0</v>
      </c>
      <c r="DL94" t="s">
        <v>3</v>
      </c>
      <c r="DM94">
        <v>0</v>
      </c>
      <c r="DN94" t="s">
        <v>3</v>
      </c>
      <c r="DO94">
        <v>0</v>
      </c>
    </row>
    <row r="95" spans="1:119" x14ac:dyDescent="0.2">
      <c r="A95">
        <f>ROW(Source!A309)</f>
        <v>309</v>
      </c>
      <c r="B95">
        <v>1473070128</v>
      </c>
      <c r="C95">
        <v>1473071242</v>
      </c>
      <c r="D95">
        <v>1441850453</v>
      </c>
      <c r="E95">
        <v>1</v>
      </c>
      <c r="F95">
        <v>1</v>
      </c>
      <c r="G95">
        <v>15514512</v>
      </c>
      <c r="H95">
        <v>3</v>
      </c>
      <c r="I95" t="s">
        <v>731</v>
      </c>
      <c r="J95" t="s">
        <v>732</v>
      </c>
      <c r="K95" t="s">
        <v>733</v>
      </c>
      <c r="L95">
        <v>1348</v>
      </c>
      <c r="N95">
        <v>1009</v>
      </c>
      <c r="O95" t="s">
        <v>697</v>
      </c>
      <c r="P95" t="s">
        <v>697</v>
      </c>
      <c r="Q95">
        <v>1000</v>
      </c>
      <c r="W95">
        <v>0</v>
      </c>
      <c r="X95">
        <v>-1449669889</v>
      </c>
      <c r="Y95">
        <f t="shared" si="36"/>
        <v>8.9999999999999998E-4</v>
      </c>
      <c r="AA95">
        <v>178433.97</v>
      </c>
      <c r="AB95">
        <v>0</v>
      </c>
      <c r="AC95">
        <v>0</v>
      </c>
      <c r="AD95">
        <v>0</v>
      </c>
      <c r="AE95">
        <v>178433.97</v>
      </c>
      <c r="AF95">
        <v>0</v>
      </c>
      <c r="AG95">
        <v>0</v>
      </c>
      <c r="AH95">
        <v>0</v>
      </c>
      <c r="AI95">
        <v>1</v>
      </c>
      <c r="AJ95">
        <v>1</v>
      </c>
      <c r="AK95">
        <v>1</v>
      </c>
      <c r="AL95">
        <v>1</v>
      </c>
      <c r="AM95">
        <v>-2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3</v>
      </c>
      <c r="AT95">
        <v>8.9999999999999998E-4</v>
      </c>
      <c r="AU95" t="s">
        <v>3</v>
      </c>
      <c r="AV95">
        <v>0</v>
      </c>
      <c r="AW95">
        <v>2</v>
      </c>
      <c r="AX95">
        <v>1473071269</v>
      </c>
      <c r="AY95">
        <v>1</v>
      </c>
      <c r="AZ95">
        <v>0</v>
      </c>
      <c r="BA95">
        <v>219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V95">
        <v>0</v>
      </c>
      <c r="CW95">
        <v>0</v>
      </c>
      <c r="CX95">
        <f>ROUND(Y95*Source!I309,9)</f>
        <v>8.9999999999999998E-4</v>
      </c>
      <c r="CY95">
        <f t="shared" si="32"/>
        <v>178433.97</v>
      </c>
      <c r="CZ95">
        <f t="shared" si="33"/>
        <v>178433.97</v>
      </c>
      <c r="DA95">
        <f t="shared" si="34"/>
        <v>1</v>
      </c>
      <c r="DB95">
        <f t="shared" si="37"/>
        <v>160.59</v>
      </c>
      <c r="DC95">
        <f t="shared" si="38"/>
        <v>0</v>
      </c>
      <c r="DD95" t="s">
        <v>3</v>
      </c>
      <c r="DE95" t="s">
        <v>3</v>
      </c>
      <c r="DF95">
        <f t="shared" si="24"/>
        <v>160.59</v>
      </c>
      <c r="DG95">
        <f t="shared" si="25"/>
        <v>0</v>
      </c>
      <c r="DH95">
        <f t="shared" si="26"/>
        <v>0</v>
      </c>
      <c r="DI95">
        <f t="shared" si="27"/>
        <v>0</v>
      </c>
      <c r="DJ95">
        <f t="shared" si="35"/>
        <v>160.59</v>
      </c>
      <c r="DK95">
        <v>0</v>
      </c>
      <c r="DL95" t="s">
        <v>3</v>
      </c>
      <c r="DM95">
        <v>0</v>
      </c>
      <c r="DN95" t="s">
        <v>3</v>
      </c>
      <c r="DO95">
        <v>0</v>
      </c>
    </row>
    <row r="96" spans="1:119" x14ac:dyDescent="0.2">
      <c r="A96">
        <f>ROW(Source!A310)</f>
        <v>310</v>
      </c>
      <c r="B96">
        <v>1473070128</v>
      </c>
      <c r="C96">
        <v>1473073686</v>
      </c>
      <c r="D96">
        <v>1441819193</v>
      </c>
      <c r="E96">
        <v>15514512</v>
      </c>
      <c r="F96">
        <v>1</v>
      </c>
      <c r="G96">
        <v>15514512</v>
      </c>
      <c r="H96">
        <v>1</v>
      </c>
      <c r="I96" t="s">
        <v>670</v>
      </c>
      <c r="J96" t="s">
        <v>3</v>
      </c>
      <c r="K96" t="s">
        <v>671</v>
      </c>
      <c r="L96">
        <v>1191</v>
      </c>
      <c r="N96">
        <v>1013</v>
      </c>
      <c r="O96" t="s">
        <v>672</v>
      </c>
      <c r="P96" t="s">
        <v>672</v>
      </c>
      <c r="Q96">
        <v>1</v>
      </c>
      <c r="W96">
        <v>0</v>
      </c>
      <c r="X96">
        <v>476480486</v>
      </c>
      <c r="Y96">
        <f t="shared" si="36"/>
        <v>3.14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1</v>
      </c>
      <c r="AJ96">
        <v>1</v>
      </c>
      <c r="AK96">
        <v>1</v>
      </c>
      <c r="AL96">
        <v>1</v>
      </c>
      <c r="AM96">
        <v>-2</v>
      </c>
      <c r="AN96">
        <v>0</v>
      </c>
      <c r="AO96">
        <v>1</v>
      </c>
      <c r="AP96">
        <v>0</v>
      </c>
      <c r="AQ96">
        <v>0</v>
      </c>
      <c r="AR96">
        <v>0</v>
      </c>
      <c r="AS96" t="s">
        <v>3</v>
      </c>
      <c r="AT96">
        <v>3.14</v>
      </c>
      <c r="AU96" t="s">
        <v>3</v>
      </c>
      <c r="AV96">
        <v>1</v>
      </c>
      <c r="AW96">
        <v>2</v>
      </c>
      <c r="AX96">
        <v>1473073695</v>
      </c>
      <c r="AY96">
        <v>1</v>
      </c>
      <c r="AZ96">
        <v>2048</v>
      </c>
      <c r="BA96">
        <v>220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U96">
        <f>ROUND(AT96*Source!I310*AH96*AL96,2)</f>
        <v>0</v>
      </c>
      <c r="CV96">
        <f>ROUND(Y96*Source!I310,9)</f>
        <v>3.14</v>
      </c>
      <c r="CW96">
        <v>0</v>
      </c>
      <c r="CX96">
        <f>ROUND(Y96*Source!I310,9)</f>
        <v>3.14</v>
      </c>
      <c r="CY96">
        <f>AD96</f>
        <v>0</v>
      </c>
      <c r="CZ96">
        <f>AH96</f>
        <v>0</v>
      </c>
      <c r="DA96">
        <f>AL96</f>
        <v>1</v>
      </c>
      <c r="DB96">
        <f t="shared" si="37"/>
        <v>0</v>
      </c>
      <c r="DC96">
        <f t="shared" si="38"/>
        <v>0</v>
      </c>
      <c r="DD96" t="s">
        <v>3</v>
      </c>
      <c r="DE96" t="s">
        <v>3</v>
      </c>
      <c r="DF96">
        <f t="shared" si="24"/>
        <v>0</v>
      </c>
      <c r="DG96">
        <f t="shared" si="25"/>
        <v>0</v>
      </c>
      <c r="DH96">
        <f t="shared" si="26"/>
        <v>0</v>
      </c>
      <c r="DI96">
        <f t="shared" si="27"/>
        <v>0</v>
      </c>
      <c r="DJ96">
        <f>DI96</f>
        <v>0</v>
      </c>
      <c r="DK96">
        <v>0</v>
      </c>
      <c r="DL96" t="s">
        <v>3</v>
      </c>
      <c r="DM96">
        <v>0</v>
      </c>
      <c r="DN96" t="s">
        <v>3</v>
      </c>
      <c r="DO96">
        <v>0</v>
      </c>
    </row>
    <row r="97" spans="1:119" x14ac:dyDescent="0.2">
      <c r="A97">
        <f>ROW(Source!A310)</f>
        <v>310</v>
      </c>
      <c r="B97">
        <v>1473070128</v>
      </c>
      <c r="C97">
        <v>1473073686</v>
      </c>
      <c r="D97">
        <v>1441833954</v>
      </c>
      <c r="E97">
        <v>1</v>
      </c>
      <c r="F97">
        <v>1</v>
      </c>
      <c r="G97">
        <v>15514512</v>
      </c>
      <c r="H97">
        <v>2</v>
      </c>
      <c r="I97" t="s">
        <v>673</v>
      </c>
      <c r="J97" t="s">
        <v>674</v>
      </c>
      <c r="K97" t="s">
        <v>675</v>
      </c>
      <c r="L97">
        <v>1368</v>
      </c>
      <c r="N97">
        <v>1011</v>
      </c>
      <c r="O97" t="s">
        <v>676</v>
      </c>
      <c r="P97" t="s">
        <v>676</v>
      </c>
      <c r="Q97">
        <v>1</v>
      </c>
      <c r="W97">
        <v>0</v>
      </c>
      <c r="X97">
        <v>-1438587603</v>
      </c>
      <c r="Y97">
        <f t="shared" si="36"/>
        <v>0.03</v>
      </c>
      <c r="AA97">
        <v>0</v>
      </c>
      <c r="AB97">
        <v>59.51</v>
      </c>
      <c r="AC97">
        <v>0.82</v>
      </c>
      <c r="AD97">
        <v>0</v>
      </c>
      <c r="AE97">
        <v>0</v>
      </c>
      <c r="AF97">
        <v>59.51</v>
      </c>
      <c r="AG97">
        <v>0.82</v>
      </c>
      <c r="AH97">
        <v>0</v>
      </c>
      <c r="AI97">
        <v>1</v>
      </c>
      <c r="AJ97">
        <v>1</v>
      </c>
      <c r="AK97">
        <v>1</v>
      </c>
      <c r="AL97">
        <v>1</v>
      </c>
      <c r="AM97">
        <v>-2</v>
      </c>
      <c r="AN97">
        <v>0</v>
      </c>
      <c r="AO97">
        <v>1</v>
      </c>
      <c r="AP97">
        <v>0</v>
      </c>
      <c r="AQ97">
        <v>0</v>
      </c>
      <c r="AR97">
        <v>0</v>
      </c>
      <c r="AS97" t="s">
        <v>3</v>
      </c>
      <c r="AT97">
        <v>0.03</v>
      </c>
      <c r="AU97" t="s">
        <v>3</v>
      </c>
      <c r="AV97">
        <v>0</v>
      </c>
      <c r="AW97">
        <v>2</v>
      </c>
      <c r="AX97">
        <v>1473073696</v>
      </c>
      <c r="AY97">
        <v>1</v>
      </c>
      <c r="AZ97">
        <v>2048</v>
      </c>
      <c r="BA97">
        <v>221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V97">
        <v>0</v>
      </c>
      <c r="CW97">
        <f>ROUND(Y97*Source!I310*DO97,9)</f>
        <v>0</v>
      </c>
      <c r="CX97">
        <f>ROUND(Y97*Source!I310,9)</f>
        <v>0.03</v>
      </c>
      <c r="CY97">
        <f>AB97</f>
        <v>59.51</v>
      </c>
      <c r="CZ97">
        <f>AF97</f>
        <v>59.51</v>
      </c>
      <c r="DA97">
        <f>AJ97</f>
        <v>1</v>
      </c>
      <c r="DB97">
        <f t="shared" si="37"/>
        <v>1.79</v>
      </c>
      <c r="DC97">
        <f t="shared" si="38"/>
        <v>0.02</v>
      </c>
      <c r="DD97" t="s">
        <v>3</v>
      </c>
      <c r="DE97" t="s">
        <v>3</v>
      </c>
      <c r="DF97">
        <f t="shared" si="24"/>
        <v>0</v>
      </c>
      <c r="DG97">
        <f t="shared" si="25"/>
        <v>1.79</v>
      </c>
      <c r="DH97">
        <f t="shared" si="26"/>
        <v>0.02</v>
      </c>
      <c r="DI97">
        <f t="shared" si="27"/>
        <v>0</v>
      </c>
      <c r="DJ97">
        <f>DG97</f>
        <v>1.79</v>
      </c>
      <c r="DK97">
        <v>0</v>
      </c>
      <c r="DL97" t="s">
        <v>3</v>
      </c>
      <c r="DM97">
        <v>0</v>
      </c>
      <c r="DN97" t="s">
        <v>3</v>
      </c>
      <c r="DO97">
        <v>0</v>
      </c>
    </row>
    <row r="98" spans="1:119" x14ac:dyDescent="0.2">
      <c r="A98">
        <f>ROW(Source!A310)</f>
        <v>310</v>
      </c>
      <c r="B98">
        <v>1473070128</v>
      </c>
      <c r="C98">
        <v>1473073686</v>
      </c>
      <c r="D98">
        <v>1441836235</v>
      </c>
      <c r="E98">
        <v>1</v>
      </c>
      <c r="F98">
        <v>1</v>
      </c>
      <c r="G98">
        <v>15514512</v>
      </c>
      <c r="H98">
        <v>3</v>
      </c>
      <c r="I98" t="s">
        <v>677</v>
      </c>
      <c r="J98" t="s">
        <v>678</v>
      </c>
      <c r="K98" t="s">
        <v>679</v>
      </c>
      <c r="L98">
        <v>1346</v>
      </c>
      <c r="N98">
        <v>1009</v>
      </c>
      <c r="O98" t="s">
        <v>680</v>
      </c>
      <c r="P98" t="s">
        <v>680</v>
      </c>
      <c r="Q98">
        <v>1</v>
      </c>
      <c r="W98">
        <v>0</v>
      </c>
      <c r="X98">
        <v>-1595335418</v>
      </c>
      <c r="Y98">
        <f t="shared" si="36"/>
        <v>0.32</v>
      </c>
      <c r="AA98">
        <v>31.49</v>
      </c>
      <c r="AB98">
        <v>0</v>
      </c>
      <c r="AC98">
        <v>0</v>
      </c>
      <c r="AD98">
        <v>0</v>
      </c>
      <c r="AE98">
        <v>31.49</v>
      </c>
      <c r="AF98">
        <v>0</v>
      </c>
      <c r="AG98">
        <v>0</v>
      </c>
      <c r="AH98">
        <v>0</v>
      </c>
      <c r="AI98">
        <v>1</v>
      </c>
      <c r="AJ98">
        <v>1</v>
      </c>
      <c r="AK98">
        <v>1</v>
      </c>
      <c r="AL98">
        <v>1</v>
      </c>
      <c r="AM98">
        <v>-2</v>
      </c>
      <c r="AN98">
        <v>0</v>
      </c>
      <c r="AO98">
        <v>1</v>
      </c>
      <c r="AP98">
        <v>0</v>
      </c>
      <c r="AQ98">
        <v>0</v>
      </c>
      <c r="AR98">
        <v>0</v>
      </c>
      <c r="AS98" t="s">
        <v>3</v>
      </c>
      <c r="AT98">
        <v>0.32</v>
      </c>
      <c r="AU98" t="s">
        <v>3</v>
      </c>
      <c r="AV98">
        <v>0</v>
      </c>
      <c r="AW98">
        <v>2</v>
      </c>
      <c r="AX98">
        <v>1473073697</v>
      </c>
      <c r="AY98">
        <v>1</v>
      </c>
      <c r="AZ98">
        <v>2048</v>
      </c>
      <c r="BA98">
        <v>222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V98">
        <v>0</v>
      </c>
      <c r="CW98">
        <v>0</v>
      </c>
      <c r="CX98">
        <f>ROUND(Y98*Source!I310,9)</f>
        <v>0.32</v>
      </c>
      <c r="CY98">
        <f>AA98</f>
        <v>31.49</v>
      </c>
      <c r="CZ98">
        <f>AE98</f>
        <v>31.49</v>
      </c>
      <c r="DA98">
        <f>AI98</f>
        <v>1</v>
      </c>
      <c r="DB98">
        <f t="shared" si="37"/>
        <v>10.08</v>
      </c>
      <c r="DC98">
        <f t="shared" si="38"/>
        <v>0</v>
      </c>
      <c r="DD98" t="s">
        <v>3</v>
      </c>
      <c r="DE98" t="s">
        <v>3</v>
      </c>
      <c r="DF98">
        <f t="shared" si="24"/>
        <v>10.08</v>
      </c>
      <c r="DG98">
        <f t="shared" si="25"/>
        <v>0</v>
      </c>
      <c r="DH98">
        <f t="shared" si="26"/>
        <v>0</v>
      </c>
      <c r="DI98">
        <f t="shared" si="27"/>
        <v>0</v>
      </c>
      <c r="DJ98">
        <f>DF98</f>
        <v>10.08</v>
      </c>
      <c r="DK98">
        <v>0</v>
      </c>
      <c r="DL98" t="s">
        <v>3</v>
      </c>
      <c r="DM98">
        <v>0</v>
      </c>
      <c r="DN98" t="s">
        <v>3</v>
      </c>
      <c r="DO98">
        <v>0</v>
      </c>
    </row>
    <row r="99" spans="1:119" x14ac:dyDescent="0.2">
      <c r="A99">
        <f>ROW(Source!A311)</f>
        <v>311</v>
      </c>
      <c r="B99">
        <v>1473070128</v>
      </c>
      <c r="C99">
        <v>1473073690</v>
      </c>
      <c r="D99">
        <v>1441819193</v>
      </c>
      <c r="E99">
        <v>15514512</v>
      </c>
      <c r="F99">
        <v>1</v>
      </c>
      <c r="G99">
        <v>15514512</v>
      </c>
      <c r="H99">
        <v>1</v>
      </c>
      <c r="I99" t="s">
        <v>670</v>
      </c>
      <c r="J99" t="s">
        <v>3</v>
      </c>
      <c r="K99" t="s">
        <v>671</v>
      </c>
      <c r="L99">
        <v>1191</v>
      </c>
      <c r="N99">
        <v>1013</v>
      </c>
      <c r="O99" t="s">
        <v>672</v>
      </c>
      <c r="P99" t="s">
        <v>672</v>
      </c>
      <c r="Q99">
        <v>1</v>
      </c>
      <c r="W99">
        <v>0</v>
      </c>
      <c r="X99">
        <v>476480486</v>
      </c>
      <c r="Y99">
        <f t="shared" si="36"/>
        <v>1.56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1</v>
      </c>
      <c r="AJ99">
        <v>1</v>
      </c>
      <c r="AK99">
        <v>1</v>
      </c>
      <c r="AL99">
        <v>1</v>
      </c>
      <c r="AM99">
        <v>-2</v>
      </c>
      <c r="AN99">
        <v>0</v>
      </c>
      <c r="AO99">
        <v>1</v>
      </c>
      <c r="AP99">
        <v>0</v>
      </c>
      <c r="AQ99">
        <v>0</v>
      </c>
      <c r="AR99">
        <v>0</v>
      </c>
      <c r="AS99" t="s">
        <v>3</v>
      </c>
      <c r="AT99">
        <v>1.56</v>
      </c>
      <c r="AU99" t="s">
        <v>3</v>
      </c>
      <c r="AV99">
        <v>1</v>
      </c>
      <c r="AW99">
        <v>2</v>
      </c>
      <c r="AX99">
        <v>1473073698</v>
      </c>
      <c r="AY99">
        <v>1</v>
      </c>
      <c r="AZ99">
        <v>2048</v>
      </c>
      <c r="BA99">
        <v>223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U99">
        <f>ROUND(AT99*Source!I311*AH99*AL99,2)</f>
        <v>0</v>
      </c>
      <c r="CV99">
        <f>ROUND(Y99*Source!I311,9)</f>
        <v>1.56</v>
      </c>
      <c r="CW99">
        <v>0</v>
      </c>
      <c r="CX99">
        <f>ROUND(Y99*Source!I311,9)</f>
        <v>1.56</v>
      </c>
      <c r="CY99">
        <f>AD99</f>
        <v>0</v>
      </c>
      <c r="CZ99">
        <f>AH99</f>
        <v>0</v>
      </c>
      <c r="DA99">
        <f>AL99</f>
        <v>1</v>
      </c>
      <c r="DB99">
        <f t="shared" si="37"/>
        <v>0</v>
      </c>
      <c r="DC99">
        <f t="shared" si="38"/>
        <v>0</v>
      </c>
      <c r="DD99" t="s">
        <v>3</v>
      </c>
      <c r="DE99" t="s">
        <v>3</v>
      </c>
      <c r="DF99">
        <f t="shared" si="24"/>
        <v>0</v>
      </c>
      <c r="DG99">
        <f t="shared" si="25"/>
        <v>0</v>
      </c>
      <c r="DH99">
        <f t="shared" si="26"/>
        <v>0</v>
      </c>
      <c r="DI99">
        <f t="shared" si="27"/>
        <v>0</v>
      </c>
      <c r="DJ99">
        <f>DI99</f>
        <v>0</v>
      </c>
      <c r="DK99">
        <v>0</v>
      </c>
      <c r="DL99" t="s">
        <v>3</v>
      </c>
      <c r="DM99">
        <v>0</v>
      </c>
      <c r="DN99" t="s">
        <v>3</v>
      </c>
      <c r="DO99">
        <v>0</v>
      </c>
    </row>
    <row r="100" spans="1:119" x14ac:dyDescent="0.2">
      <c r="A100">
        <f>ROW(Source!A311)</f>
        <v>311</v>
      </c>
      <c r="B100">
        <v>1473070128</v>
      </c>
      <c r="C100">
        <v>1473073690</v>
      </c>
      <c r="D100">
        <v>1441833954</v>
      </c>
      <c r="E100">
        <v>1</v>
      </c>
      <c r="F100">
        <v>1</v>
      </c>
      <c r="G100">
        <v>15514512</v>
      </c>
      <c r="H100">
        <v>2</v>
      </c>
      <c r="I100" t="s">
        <v>673</v>
      </c>
      <c r="J100" t="s">
        <v>674</v>
      </c>
      <c r="K100" t="s">
        <v>675</v>
      </c>
      <c r="L100">
        <v>1368</v>
      </c>
      <c r="N100">
        <v>1011</v>
      </c>
      <c r="O100" t="s">
        <v>676</v>
      </c>
      <c r="P100" t="s">
        <v>676</v>
      </c>
      <c r="Q100">
        <v>1</v>
      </c>
      <c r="W100">
        <v>0</v>
      </c>
      <c r="X100">
        <v>-1438587603</v>
      </c>
      <c r="Y100">
        <f t="shared" si="36"/>
        <v>0.03</v>
      </c>
      <c r="AA100">
        <v>0</v>
      </c>
      <c r="AB100">
        <v>59.51</v>
      </c>
      <c r="AC100">
        <v>0.82</v>
      </c>
      <c r="AD100">
        <v>0</v>
      </c>
      <c r="AE100">
        <v>0</v>
      </c>
      <c r="AF100">
        <v>59.51</v>
      </c>
      <c r="AG100">
        <v>0.82</v>
      </c>
      <c r="AH100">
        <v>0</v>
      </c>
      <c r="AI100">
        <v>1</v>
      </c>
      <c r="AJ100">
        <v>1</v>
      </c>
      <c r="AK100">
        <v>1</v>
      </c>
      <c r="AL100">
        <v>1</v>
      </c>
      <c r="AM100">
        <v>-2</v>
      </c>
      <c r="AN100">
        <v>0</v>
      </c>
      <c r="AO100">
        <v>1</v>
      </c>
      <c r="AP100">
        <v>0</v>
      </c>
      <c r="AQ100">
        <v>0</v>
      </c>
      <c r="AR100">
        <v>0</v>
      </c>
      <c r="AS100" t="s">
        <v>3</v>
      </c>
      <c r="AT100">
        <v>0.03</v>
      </c>
      <c r="AU100" t="s">
        <v>3</v>
      </c>
      <c r="AV100">
        <v>0</v>
      </c>
      <c r="AW100">
        <v>2</v>
      </c>
      <c r="AX100">
        <v>1473073699</v>
      </c>
      <c r="AY100">
        <v>1</v>
      </c>
      <c r="AZ100">
        <v>2048</v>
      </c>
      <c r="BA100">
        <v>224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V100">
        <v>0</v>
      </c>
      <c r="CW100">
        <f>ROUND(Y100*Source!I311*DO100,9)</f>
        <v>0</v>
      </c>
      <c r="CX100">
        <f>ROUND(Y100*Source!I311,9)</f>
        <v>0.03</v>
      </c>
      <c r="CY100">
        <f>AB100</f>
        <v>59.51</v>
      </c>
      <c r="CZ100">
        <f>AF100</f>
        <v>59.51</v>
      </c>
      <c r="DA100">
        <f>AJ100</f>
        <v>1</v>
      </c>
      <c r="DB100">
        <f t="shared" si="37"/>
        <v>1.79</v>
      </c>
      <c r="DC100">
        <f t="shared" si="38"/>
        <v>0.02</v>
      </c>
      <c r="DD100" t="s">
        <v>3</v>
      </c>
      <c r="DE100" t="s">
        <v>3</v>
      </c>
      <c r="DF100">
        <f t="shared" si="24"/>
        <v>0</v>
      </c>
      <c r="DG100">
        <f t="shared" si="25"/>
        <v>1.79</v>
      </c>
      <c r="DH100">
        <f t="shared" si="26"/>
        <v>0.02</v>
      </c>
      <c r="DI100">
        <f t="shared" si="27"/>
        <v>0</v>
      </c>
      <c r="DJ100">
        <f>DG100</f>
        <v>1.79</v>
      </c>
      <c r="DK100">
        <v>0</v>
      </c>
      <c r="DL100" t="s">
        <v>3</v>
      </c>
      <c r="DM100">
        <v>0</v>
      </c>
      <c r="DN100" t="s">
        <v>3</v>
      </c>
      <c r="DO100">
        <v>0</v>
      </c>
    </row>
    <row r="101" spans="1:119" x14ac:dyDescent="0.2">
      <c r="A101">
        <f>ROW(Source!A311)</f>
        <v>311</v>
      </c>
      <c r="B101">
        <v>1473070128</v>
      </c>
      <c r="C101">
        <v>1473073690</v>
      </c>
      <c r="D101">
        <v>1441836235</v>
      </c>
      <c r="E101">
        <v>1</v>
      </c>
      <c r="F101">
        <v>1</v>
      </c>
      <c r="G101">
        <v>15514512</v>
      </c>
      <c r="H101">
        <v>3</v>
      </c>
      <c r="I101" t="s">
        <v>677</v>
      </c>
      <c r="J101" t="s">
        <v>678</v>
      </c>
      <c r="K101" t="s">
        <v>679</v>
      </c>
      <c r="L101">
        <v>1346</v>
      </c>
      <c r="N101">
        <v>1009</v>
      </c>
      <c r="O101" t="s">
        <v>680</v>
      </c>
      <c r="P101" t="s">
        <v>680</v>
      </c>
      <c r="Q101">
        <v>1</v>
      </c>
      <c r="W101">
        <v>0</v>
      </c>
      <c r="X101">
        <v>-1595335418</v>
      </c>
      <c r="Y101">
        <f t="shared" si="36"/>
        <v>0.02</v>
      </c>
      <c r="AA101">
        <v>31.49</v>
      </c>
      <c r="AB101">
        <v>0</v>
      </c>
      <c r="AC101">
        <v>0</v>
      </c>
      <c r="AD101">
        <v>0</v>
      </c>
      <c r="AE101">
        <v>31.49</v>
      </c>
      <c r="AF101">
        <v>0</v>
      </c>
      <c r="AG101">
        <v>0</v>
      </c>
      <c r="AH101">
        <v>0</v>
      </c>
      <c r="AI101">
        <v>1</v>
      </c>
      <c r="AJ101">
        <v>1</v>
      </c>
      <c r="AK101">
        <v>1</v>
      </c>
      <c r="AL101">
        <v>1</v>
      </c>
      <c r="AM101">
        <v>-2</v>
      </c>
      <c r="AN101">
        <v>0</v>
      </c>
      <c r="AO101">
        <v>1</v>
      </c>
      <c r="AP101">
        <v>0</v>
      </c>
      <c r="AQ101">
        <v>0</v>
      </c>
      <c r="AR101">
        <v>0</v>
      </c>
      <c r="AS101" t="s">
        <v>3</v>
      </c>
      <c r="AT101">
        <v>0.02</v>
      </c>
      <c r="AU101" t="s">
        <v>3</v>
      </c>
      <c r="AV101">
        <v>0</v>
      </c>
      <c r="AW101">
        <v>2</v>
      </c>
      <c r="AX101">
        <v>1473073700</v>
      </c>
      <c r="AY101">
        <v>1</v>
      </c>
      <c r="AZ101">
        <v>2048</v>
      </c>
      <c r="BA101">
        <v>225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V101">
        <v>0</v>
      </c>
      <c r="CW101">
        <v>0</v>
      </c>
      <c r="CX101">
        <f>ROUND(Y101*Source!I311,9)</f>
        <v>0.02</v>
      </c>
      <c r="CY101">
        <f>AA101</f>
        <v>31.49</v>
      </c>
      <c r="CZ101">
        <f>AE101</f>
        <v>31.49</v>
      </c>
      <c r="DA101">
        <f>AI101</f>
        <v>1</v>
      </c>
      <c r="DB101">
        <f t="shared" si="37"/>
        <v>0.63</v>
      </c>
      <c r="DC101">
        <f t="shared" si="38"/>
        <v>0</v>
      </c>
      <c r="DD101" t="s">
        <v>3</v>
      </c>
      <c r="DE101" t="s">
        <v>3</v>
      </c>
      <c r="DF101">
        <f t="shared" si="24"/>
        <v>0.63</v>
      </c>
      <c r="DG101">
        <f t="shared" si="25"/>
        <v>0</v>
      </c>
      <c r="DH101">
        <f t="shared" si="26"/>
        <v>0</v>
      </c>
      <c r="DI101">
        <f t="shared" si="27"/>
        <v>0</v>
      </c>
      <c r="DJ101">
        <f>DF101</f>
        <v>0.63</v>
      </c>
      <c r="DK101">
        <v>0</v>
      </c>
      <c r="DL101" t="s">
        <v>3</v>
      </c>
      <c r="DM101">
        <v>0</v>
      </c>
      <c r="DN101" t="s">
        <v>3</v>
      </c>
      <c r="DO101">
        <v>0</v>
      </c>
    </row>
    <row r="102" spans="1:119" x14ac:dyDescent="0.2">
      <c r="A102">
        <f>ROW(Source!A313)</f>
        <v>313</v>
      </c>
      <c r="B102">
        <v>1473070128</v>
      </c>
      <c r="C102">
        <v>1473071281</v>
      </c>
      <c r="D102">
        <v>1441819193</v>
      </c>
      <c r="E102">
        <v>15514512</v>
      </c>
      <c r="F102">
        <v>1</v>
      </c>
      <c r="G102">
        <v>15514512</v>
      </c>
      <c r="H102">
        <v>1</v>
      </c>
      <c r="I102" t="s">
        <v>670</v>
      </c>
      <c r="J102" t="s">
        <v>3</v>
      </c>
      <c r="K102" t="s">
        <v>671</v>
      </c>
      <c r="L102">
        <v>1191</v>
      </c>
      <c r="N102">
        <v>1013</v>
      </c>
      <c r="O102" t="s">
        <v>672</v>
      </c>
      <c r="P102" t="s">
        <v>672</v>
      </c>
      <c r="Q102">
        <v>1</v>
      </c>
      <c r="W102">
        <v>0</v>
      </c>
      <c r="X102">
        <v>476480486</v>
      </c>
      <c r="Y102">
        <f t="shared" si="36"/>
        <v>42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1</v>
      </c>
      <c r="AJ102">
        <v>1</v>
      </c>
      <c r="AK102">
        <v>1</v>
      </c>
      <c r="AL102">
        <v>1</v>
      </c>
      <c r="AM102">
        <v>-2</v>
      </c>
      <c r="AN102">
        <v>0</v>
      </c>
      <c r="AO102">
        <v>1</v>
      </c>
      <c r="AP102">
        <v>1</v>
      </c>
      <c r="AQ102">
        <v>0</v>
      </c>
      <c r="AR102">
        <v>0</v>
      </c>
      <c r="AS102" t="s">
        <v>3</v>
      </c>
      <c r="AT102">
        <v>42</v>
      </c>
      <c r="AU102" t="s">
        <v>3</v>
      </c>
      <c r="AV102">
        <v>1</v>
      </c>
      <c r="AW102">
        <v>2</v>
      </c>
      <c r="AX102">
        <v>1473071292</v>
      </c>
      <c r="AY102">
        <v>1</v>
      </c>
      <c r="AZ102">
        <v>0</v>
      </c>
      <c r="BA102">
        <v>235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U102">
        <f>ROUND(AT102*Source!I313*AH102*AL102,2)</f>
        <v>0</v>
      </c>
      <c r="CV102">
        <f>ROUND(Y102*Source!I313,9)</f>
        <v>42</v>
      </c>
      <c r="CW102">
        <v>0</v>
      </c>
      <c r="CX102">
        <f>ROUND(Y102*Source!I313,9)</f>
        <v>42</v>
      </c>
      <c r="CY102">
        <f>AD102</f>
        <v>0</v>
      </c>
      <c r="CZ102">
        <f>AH102</f>
        <v>0</v>
      </c>
      <c r="DA102">
        <f>AL102</f>
        <v>1</v>
      </c>
      <c r="DB102">
        <f t="shared" si="37"/>
        <v>0</v>
      </c>
      <c r="DC102">
        <f t="shared" si="38"/>
        <v>0</v>
      </c>
      <c r="DD102" t="s">
        <v>3</v>
      </c>
      <c r="DE102" t="s">
        <v>3</v>
      </c>
      <c r="DF102">
        <f t="shared" si="24"/>
        <v>0</v>
      </c>
      <c r="DG102">
        <f t="shared" si="25"/>
        <v>0</v>
      </c>
      <c r="DH102">
        <f t="shared" si="26"/>
        <v>0</v>
      </c>
      <c r="DI102">
        <f t="shared" si="27"/>
        <v>0</v>
      </c>
      <c r="DJ102">
        <f>DI102</f>
        <v>0</v>
      </c>
      <c r="DK102">
        <v>0</v>
      </c>
      <c r="DL102" t="s">
        <v>3</v>
      </c>
      <c r="DM102">
        <v>0</v>
      </c>
      <c r="DN102" t="s">
        <v>3</v>
      </c>
      <c r="DO102">
        <v>0</v>
      </c>
    </row>
    <row r="103" spans="1:119" x14ac:dyDescent="0.2">
      <c r="A103">
        <f>ROW(Source!A313)</f>
        <v>313</v>
      </c>
      <c r="B103">
        <v>1473070128</v>
      </c>
      <c r="C103">
        <v>1473071281</v>
      </c>
      <c r="D103">
        <v>1441835475</v>
      </c>
      <c r="E103">
        <v>1</v>
      </c>
      <c r="F103">
        <v>1</v>
      </c>
      <c r="G103">
        <v>15514512</v>
      </c>
      <c r="H103">
        <v>3</v>
      </c>
      <c r="I103" t="s">
        <v>694</v>
      </c>
      <c r="J103" t="s">
        <v>695</v>
      </c>
      <c r="K103" t="s">
        <v>696</v>
      </c>
      <c r="L103">
        <v>1348</v>
      </c>
      <c r="N103">
        <v>1009</v>
      </c>
      <c r="O103" t="s">
        <v>697</v>
      </c>
      <c r="P103" t="s">
        <v>697</v>
      </c>
      <c r="Q103">
        <v>1000</v>
      </c>
      <c r="W103">
        <v>0</v>
      </c>
      <c r="X103">
        <v>438248051</v>
      </c>
      <c r="Y103">
        <f t="shared" si="36"/>
        <v>2.9999999999999997E-4</v>
      </c>
      <c r="AA103">
        <v>155908.07999999999</v>
      </c>
      <c r="AB103">
        <v>0</v>
      </c>
      <c r="AC103">
        <v>0</v>
      </c>
      <c r="AD103">
        <v>0</v>
      </c>
      <c r="AE103">
        <v>155908.07999999999</v>
      </c>
      <c r="AF103">
        <v>0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M103">
        <v>-2</v>
      </c>
      <c r="AN103">
        <v>0</v>
      </c>
      <c r="AO103">
        <v>1</v>
      </c>
      <c r="AP103">
        <v>1</v>
      </c>
      <c r="AQ103">
        <v>0</v>
      </c>
      <c r="AR103">
        <v>0</v>
      </c>
      <c r="AS103" t="s">
        <v>3</v>
      </c>
      <c r="AT103">
        <v>2.9999999999999997E-4</v>
      </c>
      <c r="AU103" t="s">
        <v>3</v>
      </c>
      <c r="AV103">
        <v>0</v>
      </c>
      <c r="AW103">
        <v>2</v>
      </c>
      <c r="AX103">
        <v>1473071293</v>
      </c>
      <c r="AY103">
        <v>1</v>
      </c>
      <c r="AZ103">
        <v>0</v>
      </c>
      <c r="BA103">
        <v>236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V103">
        <v>0</v>
      </c>
      <c r="CW103">
        <v>0</v>
      </c>
      <c r="CX103">
        <f>ROUND(Y103*Source!I313,9)</f>
        <v>2.9999999999999997E-4</v>
      </c>
      <c r="CY103">
        <f t="shared" ref="CY103:CY111" si="39">AA103</f>
        <v>155908.07999999999</v>
      </c>
      <c r="CZ103">
        <f t="shared" ref="CZ103:CZ111" si="40">AE103</f>
        <v>155908.07999999999</v>
      </c>
      <c r="DA103">
        <f t="shared" ref="DA103:DA111" si="41">AI103</f>
        <v>1</v>
      </c>
      <c r="DB103">
        <f t="shared" si="37"/>
        <v>46.77</v>
      </c>
      <c r="DC103">
        <f t="shared" si="38"/>
        <v>0</v>
      </c>
      <c r="DD103" t="s">
        <v>3</v>
      </c>
      <c r="DE103" t="s">
        <v>3</v>
      </c>
      <c r="DF103">
        <f t="shared" si="24"/>
        <v>46.77</v>
      </c>
      <c r="DG103">
        <f t="shared" si="25"/>
        <v>0</v>
      </c>
      <c r="DH103">
        <f t="shared" si="26"/>
        <v>0</v>
      </c>
      <c r="DI103">
        <f t="shared" si="27"/>
        <v>0</v>
      </c>
      <c r="DJ103">
        <f t="shared" ref="DJ103:DJ111" si="42">DF103</f>
        <v>46.77</v>
      </c>
      <c r="DK103">
        <v>0</v>
      </c>
      <c r="DL103" t="s">
        <v>3</v>
      </c>
      <c r="DM103">
        <v>0</v>
      </c>
      <c r="DN103" t="s">
        <v>3</v>
      </c>
      <c r="DO103">
        <v>0</v>
      </c>
    </row>
    <row r="104" spans="1:119" x14ac:dyDescent="0.2">
      <c r="A104">
        <f>ROW(Source!A313)</f>
        <v>313</v>
      </c>
      <c r="B104">
        <v>1473070128</v>
      </c>
      <c r="C104">
        <v>1473071281</v>
      </c>
      <c r="D104">
        <v>1441835549</v>
      </c>
      <c r="E104">
        <v>1</v>
      </c>
      <c r="F104">
        <v>1</v>
      </c>
      <c r="G104">
        <v>15514512</v>
      </c>
      <c r="H104">
        <v>3</v>
      </c>
      <c r="I104" t="s">
        <v>698</v>
      </c>
      <c r="J104" t="s">
        <v>699</v>
      </c>
      <c r="K104" t="s">
        <v>700</v>
      </c>
      <c r="L104">
        <v>1348</v>
      </c>
      <c r="N104">
        <v>1009</v>
      </c>
      <c r="O104" t="s">
        <v>697</v>
      </c>
      <c r="P104" t="s">
        <v>697</v>
      </c>
      <c r="Q104">
        <v>1000</v>
      </c>
      <c r="W104">
        <v>0</v>
      </c>
      <c r="X104">
        <v>-2009451208</v>
      </c>
      <c r="Y104">
        <f t="shared" si="36"/>
        <v>1E-4</v>
      </c>
      <c r="AA104">
        <v>194655.19</v>
      </c>
      <c r="AB104">
        <v>0</v>
      </c>
      <c r="AC104">
        <v>0</v>
      </c>
      <c r="AD104">
        <v>0</v>
      </c>
      <c r="AE104">
        <v>194655.19</v>
      </c>
      <c r="AF104">
        <v>0</v>
      </c>
      <c r="AG104">
        <v>0</v>
      </c>
      <c r="AH104">
        <v>0</v>
      </c>
      <c r="AI104">
        <v>1</v>
      </c>
      <c r="AJ104">
        <v>1</v>
      </c>
      <c r="AK104">
        <v>1</v>
      </c>
      <c r="AL104">
        <v>1</v>
      </c>
      <c r="AM104">
        <v>-2</v>
      </c>
      <c r="AN104">
        <v>0</v>
      </c>
      <c r="AO104">
        <v>1</v>
      </c>
      <c r="AP104">
        <v>1</v>
      </c>
      <c r="AQ104">
        <v>0</v>
      </c>
      <c r="AR104">
        <v>0</v>
      </c>
      <c r="AS104" t="s">
        <v>3</v>
      </c>
      <c r="AT104">
        <v>1E-4</v>
      </c>
      <c r="AU104" t="s">
        <v>3</v>
      </c>
      <c r="AV104">
        <v>0</v>
      </c>
      <c r="AW104">
        <v>2</v>
      </c>
      <c r="AX104">
        <v>1473071294</v>
      </c>
      <c r="AY104">
        <v>1</v>
      </c>
      <c r="AZ104">
        <v>0</v>
      </c>
      <c r="BA104">
        <v>237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V104">
        <v>0</v>
      </c>
      <c r="CW104">
        <v>0</v>
      </c>
      <c r="CX104">
        <f>ROUND(Y104*Source!I313,9)</f>
        <v>1E-4</v>
      </c>
      <c r="CY104">
        <f t="shared" si="39"/>
        <v>194655.19</v>
      </c>
      <c r="CZ104">
        <f t="shared" si="40"/>
        <v>194655.19</v>
      </c>
      <c r="DA104">
        <f t="shared" si="41"/>
        <v>1</v>
      </c>
      <c r="DB104">
        <f t="shared" si="37"/>
        <v>19.47</v>
      </c>
      <c r="DC104">
        <f t="shared" si="38"/>
        <v>0</v>
      </c>
      <c r="DD104" t="s">
        <v>3</v>
      </c>
      <c r="DE104" t="s">
        <v>3</v>
      </c>
      <c r="DF104">
        <f t="shared" si="24"/>
        <v>19.47</v>
      </c>
      <c r="DG104">
        <f t="shared" si="25"/>
        <v>0</v>
      </c>
      <c r="DH104">
        <f t="shared" si="26"/>
        <v>0</v>
      </c>
      <c r="DI104">
        <f t="shared" si="27"/>
        <v>0</v>
      </c>
      <c r="DJ104">
        <f t="shared" si="42"/>
        <v>19.47</v>
      </c>
      <c r="DK104">
        <v>0</v>
      </c>
      <c r="DL104" t="s">
        <v>3</v>
      </c>
      <c r="DM104">
        <v>0</v>
      </c>
      <c r="DN104" t="s">
        <v>3</v>
      </c>
      <c r="DO104">
        <v>0</v>
      </c>
    </row>
    <row r="105" spans="1:119" x14ac:dyDescent="0.2">
      <c r="A105">
        <f>ROW(Source!A313)</f>
        <v>313</v>
      </c>
      <c r="B105">
        <v>1473070128</v>
      </c>
      <c r="C105">
        <v>1473071281</v>
      </c>
      <c r="D105">
        <v>1441836250</v>
      </c>
      <c r="E105">
        <v>1</v>
      </c>
      <c r="F105">
        <v>1</v>
      </c>
      <c r="G105">
        <v>15514512</v>
      </c>
      <c r="H105">
        <v>3</v>
      </c>
      <c r="I105" t="s">
        <v>736</v>
      </c>
      <c r="J105" t="s">
        <v>737</v>
      </c>
      <c r="K105" t="s">
        <v>738</v>
      </c>
      <c r="L105">
        <v>1327</v>
      </c>
      <c r="N105">
        <v>1005</v>
      </c>
      <c r="O105" t="s">
        <v>739</v>
      </c>
      <c r="P105" t="s">
        <v>739</v>
      </c>
      <c r="Q105">
        <v>1</v>
      </c>
      <c r="W105">
        <v>0</v>
      </c>
      <c r="X105">
        <v>1447035648</v>
      </c>
      <c r="Y105">
        <f t="shared" si="36"/>
        <v>1.4</v>
      </c>
      <c r="AA105">
        <v>149.25</v>
      </c>
      <c r="AB105">
        <v>0</v>
      </c>
      <c r="AC105">
        <v>0</v>
      </c>
      <c r="AD105">
        <v>0</v>
      </c>
      <c r="AE105">
        <v>149.25</v>
      </c>
      <c r="AF105">
        <v>0</v>
      </c>
      <c r="AG105">
        <v>0</v>
      </c>
      <c r="AH105">
        <v>0</v>
      </c>
      <c r="AI105">
        <v>1</v>
      </c>
      <c r="AJ105">
        <v>1</v>
      </c>
      <c r="AK105">
        <v>1</v>
      </c>
      <c r="AL105">
        <v>1</v>
      </c>
      <c r="AM105">
        <v>-2</v>
      </c>
      <c r="AN105">
        <v>0</v>
      </c>
      <c r="AO105">
        <v>1</v>
      </c>
      <c r="AP105">
        <v>1</v>
      </c>
      <c r="AQ105">
        <v>0</v>
      </c>
      <c r="AR105">
        <v>0</v>
      </c>
      <c r="AS105" t="s">
        <v>3</v>
      </c>
      <c r="AT105">
        <v>1.4</v>
      </c>
      <c r="AU105" t="s">
        <v>3</v>
      </c>
      <c r="AV105">
        <v>0</v>
      </c>
      <c r="AW105">
        <v>2</v>
      </c>
      <c r="AX105">
        <v>1473071295</v>
      </c>
      <c r="AY105">
        <v>1</v>
      </c>
      <c r="AZ105">
        <v>0</v>
      </c>
      <c r="BA105">
        <v>238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V105">
        <v>0</v>
      </c>
      <c r="CW105">
        <v>0</v>
      </c>
      <c r="CX105">
        <f>ROUND(Y105*Source!I313,9)</f>
        <v>1.4</v>
      </c>
      <c r="CY105">
        <f t="shared" si="39"/>
        <v>149.25</v>
      </c>
      <c r="CZ105">
        <f t="shared" si="40"/>
        <v>149.25</v>
      </c>
      <c r="DA105">
        <f t="shared" si="41"/>
        <v>1</v>
      </c>
      <c r="DB105">
        <f t="shared" si="37"/>
        <v>208.95</v>
      </c>
      <c r="DC105">
        <f t="shared" si="38"/>
        <v>0</v>
      </c>
      <c r="DD105" t="s">
        <v>3</v>
      </c>
      <c r="DE105" t="s">
        <v>3</v>
      </c>
      <c r="DF105">
        <f t="shared" si="24"/>
        <v>208.95</v>
      </c>
      <c r="DG105">
        <f t="shared" si="25"/>
        <v>0</v>
      </c>
      <c r="DH105">
        <f t="shared" si="26"/>
        <v>0</v>
      </c>
      <c r="DI105">
        <f t="shared" si="27"/>
        <v>0</v>
      </c>
      <c r="DJ105">
        <f t="shared" si="42"/>
        <v>208.95</v>
      </c>
      <c r="DK105">
        <v>0</v>
      </c>
      <c r="DL105" t="s">
        <v>3</v>
      </c>
      <c r="DM105">
        <v>0</v>
      </c>
      <c r="DN105" t="s">
        <v>3</v>
      </c>
      <c r="DO105">
        <v>0</v>
      </c>
    </row>
    <row r="106" spans="1:119" x14ac:dyDescent="0.2">
      <c r="A106">
        <f>ROW(Source!A313)</f>
        <v>313</v>
      </c>
      <c r="B106">
        <v>1473070128</v>
      </c>
      <c r="C106">
        <v>1473071281</v>
      </c>
      <c r="D106">
        <v>1441834635</v>
      </c>
      <c r="E106">
        <v>1</v>
      </c>
      <c r="F106">
        <v>1</v>
      </c>
      <c r="G106">
        <v>15514512</v>
      </c>
      <c r="H106">
        <v>3</v>
      </c>
      <c r="I106" t="s">
        <v>710</v>
      </c>
      <c r="J106" t="s">
        <v>711</v>
      </c>
      <c r="K106" t="s">
        <v>712</v>
      </c>
      <c r="L106">
        <v>1339</v>
      </c>
      <c r="N106">
        <v>1007</v>
      </c>
      <c r="O106" t="s">
        <v>713</v>
      </c>
      <c r="P106" t="s">
        <v>713</v>
      </c>
      <c r="Q106">
        <v>1</v>
      </c>
      <c r="W106">
        <v>0</v>
      </c>
      <c r="X106">
        <v>-389859187</v>
      </c>
      <c r="Y106">
        <f t="shared" si="36"/>
        <v>0.5</v>
      </c>
      <c r="AA106">
        <v>103.4</v>
      </c>
      <c r="AB106">
        <v>0</v>
      </c>
      <c r="AC106">
        <v>0</v>
      </c>
      <c r="AD106">
        <v>0</v>
      </c>
      <c r="AE106">
        <v>103.4</v>
      </c>
      <c r="AF106">
        <v>0</v>
      </c>
      <c r="AG106">
        <v>0</v>
      </c>
      <c r="AH106">
        <v>0</v>
      </c>
      <c r="AI106">
        <v>1</v>
      </c>
      <c r="AJ106">
        <v>1</v>
      </c>
      <c r="AK106">
        <v>1</v>
      </c>
      <c r="AL106">
        <v>1</v>
      </c>
      <c r="AM106">
        <v>-2</v>
      </c>
      <c r="AN106">
        <v>0</v>
      </c>
      <c r="AO106">
        <v>1</v>
      </c>
      <c r="AP106">
        <v>1</v>
      </c>
      <c r="AQ106">
        <v>0</v>
      </c>
      <c r="AR106">
        <v>0</v>
      </c>
      <c r="AS106" t="s">
        <v>3</v>
      </c>
      <c r="AT106">
        <v>0.5</v>
      </c>
      <c r="AU106" t="s">
        <v>3</v>
      </c>
      <c r="AV106">
        <v>0</v>
      </c>
      <c r="AW106">
        <v>2</v>
      </c>
      <c r="AX106">
        <v>1473071296</v>
      </c>
      <c r="AY106">
        <v>1</v>
      </c>
      <c r="AZ106">
        <v>0</v>
      </c>
      <c r="BA106">
        <v>239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V106">
        <v>0</v>
      </c>
      <c r="CW106">
        <v>0</v>
      </c>
      <c r="CX106">
        <f>ROUND(Y106*Source!I313,9)</f>
        <v>0.5</v>
      </c>
      <c r="CY106">
        <f t="shared" si="39"/>
        <v>103.4</v>
      </c>
      <c r="CZ106">
        <f t="shared" si="40"/>
        <v>103.4</v>
      </c>
      <c r="DA106">
        <f t="shared" si="41"/>
        <v>1</v>
      </c>
      <c r="DB106">
        <f t="shared" si="37"/>
        <v>51.7</v>
      </c>
      <c r="DC106">
        <f t="shared" si="38"/>
        <v>0</v>
      </c>
      <c r="DD106" t="s">
        <v>3</v>
      </c>
      <c r="DE106" t="s">
        <v>3</v>
      </c>
      <c r="DF106">
        <f t="shared" si="24"/>
        <v>51.7</v>
      </c>
      <c r="DG106">
        <f t="shared" si="25"/>
        <v>0</v>
      </c>
      <c r="DH106">
        <f t="shared" si="26"/>
        <v>0</v>
      </c>
      <c r="DI106">
        <f t="shared" si="27"/>
        <v>0</v>
      </c>
      <c r="DJ106">
        <f t="shared" si="42"/>
        <v>51.7</v>
      </c>
      <c r="DK106">
        <v>0</v>
      </c>
      <c r="DL106" t="s">
        <v>3</v>
      </c>
      <c r="DM106">
        <v>0</v>
      </c>
      <c r="DN106" t="s">
        <v>3</v>
      </c>
      <c r="DO106">
        <v>0</v>
      </c>
    </row>
    <row r="107" spans="1:119" x14ac:dyDescent="0.2">
      <c r="A107">
        <f>ROW(Source!A313)</f>
        <v>313</v>
      </c>
      <c r="B107">
        <v>1473070128</v>
      </c>
      <c r="C107">
        <v>1473071281</v>
      </c>
      <c r="D107">
        <v>1441834627</v>
      </c>
      <c r="E107">
        <v>1</v>
      </c>
      <c r="F107">
        <v>1</v>
      </c>
      <c r="G107">
        <v>15514512</v>
      </c>
      <c r="H107">
        <v>3</v>
      </c>
      <c r="I107" t="s">
        <v>714</v>
      </c>
      <c r="J107" t="s">
        <v>715</v>
      </c>
      <c r="K107" t="s">
        <v>716</v>
      </c>
      <c r="L107">
        <v>1339</v>
      </c>
      <c r="N107">
        <v>1007</v>
      </c>
      <c r="O107" t="s">
        <v>713</v>
      </c>
      <c r="P107" t="s">
        <v>713</v>
      </c>
      <c r="Q107">
        <v>1</v>
      </c>
      <c r="W107">
        <v>0</v>
      </c>
      <c r="X107">
        <v>709656040</v>
      </c>
      <c r="Y107">
        <f t="shared" si="36"/>
        <v>0.3</v>
      </c>
      <c r="AA107">
        <v>875.46</v>
      </c>
      <c r="AB107">
        <v>0</v>
      </c>
      <c r="AC107">
        <v>0</v>
      </c>
      <c r="AD107">
        <v>0</v>
      </c>
      <c r="AE107">
        <v>875.46</v>
      </c>
      <c r="AF107">
        <v>0</v>
      </c>
      <c r="AG107">
        <v>0</v>
      </c>
      <c r="AH107">
        <v>0</v>
      </c>
      <c r="AI107">
        <v>1</v>
      </c>
      <c r="AJ107">
        <v>1</v>
      </c>
      <c r="AK107">
        <v>1</v>
      </c>
      <c r="AL107">
        <v>1</v>
      </c>
      <c r="AM107">
        <v>-2</v>
      </c>
      <c r="AN107">
        <v>0</v>
      </c>
      <c r="AO107">
        <v>1</v>
      </c>
      <c r="AP107">
        <v>1</v>
      </c>
      <c r="AQ107">
        <v>0</v>
      </c>
      <c r="AR107">
        <v>0</v>
      </c>
      <c r="AS107" t="s">
        <v>3</v>
      </c>
      <c r="AT107">
        <v>0.3</v>
      </c>
      <c r="AU107" t="s">
        <v>3</v>
      </c>
      <c r="AV107">
        <v>0</v>
      </c>
      <c r="AW107">
        <v>2</v>
      </c>
      <c r="AX107">
        <v>1473071297</v>
      </c>
      <c r="AY107">
        <v>1</v>
      </c>
      <c r="AZ107">
        <v>0</v>
      </c>
      <c r="BA107">
        <v>240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V107">
        <v>0</v>
      </c>
      <c r="CW107">
        <v>0</v>
      </c>
      <c r="CX107">
        <f>ROUND(Y107*Source!I313,9)</f>
        <v>0.3</v>
      </c>
      <c r="CY107">
        <f t="shared" si="39"/>
        <v>875.46</v>
      </c>
      <c r="CZ107">
        <f t="shared" si="40"/>
        <v>875.46</v>
      </c>
      <c r="DA107">
        <f t="shared" si="41"/>
        <v>1</v>
      </c>
      <c r="DB107">
        <f t="shared" si="37"/>
        <v>262.64</v>
      </c>
      <c r="DC107">
        <f t="shared" si="38"/>
        <v>0</v>
      </c>
      <c r="DD107" t="s">
        <v>3</v>
      </c>
      <c r="DE107" t="s">
        <v>3</v>
      </c>
      <c r="DF107">
        <f t="shared" si="24"/>
        <v>262.64</v>
      </c>
      <c r="DG107">
        <f t="shared" si="25"/>
        <v>0</v>
      </c>
      <c r="DH107">
        <f t="shared" si="26"/>
        <v>0</v>
      </c>
      <c r="DI107">
        <f t="shared" si="27"/>
        <v>0</v>
      </c>
      <c r="DJ107">
        <f t="shared" si="42"/>
        <v>262.64</v>
      </c>
      <c r="DK107">
        <v>0</v>
      </c>
      <c r="DL107" t="s">
        <v>3</v>
      </c>
      <c r="DM107">
        <v>0</v>
      </c>
      <c r="DN107" t="s">
        <v>3</v>
      </c>
      <c r="DO107">
        <v>0</v>
      </c>
    </row>
    <row r="108" spans="1:119" x14ac:dyDescent="0.2">
      <c r="A108">
        <f>ROW(Source!A313)</f>
        <v>313</v>
      </c>
      <c r="B108">
        <v>1473070128</v>
      </c>
      <c r="C108">
        <v>1473071281</v>
      </c>
      <c r="D108">
        <v>1441834671</v>
      </c>
      <c r="E108">
        <v>1</v>
      </c>
      <c r="F108">
        <v>1</v>
      </c>
      <c r="G108">
        <v>15514512</v>
      </c>
      <c r="H108">
        <v>3</v>
      </c>
      <c r="I108" t="s">
        <v>717</v>
      </c>
      <c r="J108" t="s">
        <v>718</v>
      </c>
      <c r="K108" t="s">
        <v>719</v>
      </c>
      <c r="L108">
        <v>1348</v>
      </c>
      <c r="N108">
        <v>1009</v>
      </c>
      <c r="O108" t="s">
        <v>697</v>
      </c>
      <c r="P108" t="s">
        <v>697</v>
      </c>
      <c r="Q108">
        <v>1000</v>
      </c>
      <c r="W108">
        <v>0</v>
      </c>
      <c r="X108">
        <v>-19071303</v>
      </c>
      <c r="Y108">
        <f t="shared" si="36"/>
        <v>1E-4</v>
      </c>
      <c r="AA108">
        <v>184462.17</v>
      </c>
      <c r="AB108">
        <v>0</v>
      </c>
      <c r="AC108">
        <v>0</v>
      </c>
      <c r="AD108">
        <v>0</v>
      </c>
      <c r="AE108">
        <v>184462.17</v>
      </c>
      <c r="AF108">
        <v>0</v>
      </c>
      <c r="AG108">
        <v>0</v>
      </c>
      <c r="AH108">
        <v>0</v>
      </c>
      <c r="AI108">
        <v>1</v>
      </c>
      <c r="AJ108">
        <v>1</v>
      </c>
      <c r="AK108">
        <v>1</v>
      </c>
      <c r="AL108">
        <v>1</v>
      </c>
      <c r="AM108">
        <v>-2</v>
      </c>
      <c r="AN108">
        <v>0</v>
      </c>
      <c r="AO108">
        <v>1</v>
      </c>
      <c r="AP108">
        <v>1</v>
      </c>
      <c r="AQ108">
        <v>0</v>
      </c>
      <c r="AR108">
        <v>0</v>
      </c>
      <c r="AS108" t="s">
        <v>3</v>
      </c>
      <c r="AT108">
        <v>1E-4</v>
      </c>
      <c r="AU108" t="s">
        <v>3</v>
      </c>
      <c r="AV108">
        <v>0</v>
      </c>
      <c r="AW108">
        <v>2</v>
      </c>
      <c r="AX108">
        <v>1473071298</v>
      </c>
      <c r="AY108">
        <v>1</v>
      </c>
      <c r="AZ108">
        <v>0</v>
      </c>
      <c r="BA108">
        <v>241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V108">
        <v>0</v>
      </c>
      <c r="CW108">
        <v>0</v>
      </c>
      <c r="CX108">
        <f>ROUND(Y108*Source!I313,9)</f>
        <v>1E-4</v>
      </c>
      <c r="CY108">
        <f t="shared" si="39"/>
        <v>184462.17</v>
      </c>
      <c r="CZ108">
        <f t="shared" si="40"/>
        <v>184462.17</v>
      </c>
      <c r="DA108">
        <f t="shared" si="41"/>
        <v>1</v>
      </c>
      <c r="DB108">
        <f t="shared" si="37"/>
        <v>18.45</v>
      </c>
      <c r="DC108">
        <f t="shared" si="38"/>
        <v>0</v>
      </c>
      <c r="DD108" t="s">
        <v>3</v>
      </c>
      <c r="DE108" t="s">
        <v>3</v>
      </c>
      <c r="DF108">
        <f t="shared" si="24"/>
        <v>18.45</v>
      </c>
      <c r="DG108">
        <f t="shared" si="25"/>
        <v>0</v>
      </c>
      <c r="DH108">
        <f t="shared" si="26"/>
        <v>0</v>
      </c>
      <c r="DI108">
        <f t="shared" si="27"/>
        <v>0</v>
      </c>
      <c r="DJ108">
        <f t="shared" si="42"/>
        <v>18.45</v>
      </c>
      <c r="DK108">
        <v>0</v>
      </c>
      <c r="DL108" t="s">
        <v>3</v>
      </c>
      <c r="DM108">
        <v>0</v>
      </c>
      <c r="DN108" t="s">
        <v>3</v>
      </c>
      <c r="DO108">
        <v>0</v>
      </c>
    </row>
    <row r="109" spans="1:119" x14ac:dyDescent="0.2">
      <c r="A109">
        <f>ROW(Source!A313)</f>
        <v>313</v>
      </c>
      <c r="B109">
        <v>1473070128</v>
      </c>
      <c r="C109">
        <v>1473071281</v>
      </c>
      <c r="D109">
        <v>1441834634</v>
      </c>
      <c r="E109">
        <v>1</v>
      </c>
      <c r="F109">
        <v>1</v>
      </c>
      <c r="G109">
        <v>15514512</v>
      </c>
      <c r="H109">
        <v>3</v>
      </c>
      <c r="I109" t="s">
        <v>720</v>
      </c>
      <c r="J109" t="s">
        <v>721</v>
      </c>
      <c r="K109" t="s">
        <v>722</v>
      </c>
      <c r="L109">
        <v>1348</v>
      </c>
      <c r="N109">
        <v>1009</v>
      </c>
      <c r="O109" t="s">
        <v>697</v>
      </c>
      <c r="P109" t="s">
        <v>697</v>
      </c>
      <c r="Q109">
        <v>1000</v>
      </c>
      <c r="W109">
        <v>0</v>
      </c>
      <c r="X109">
        <v>1869974630</v>
      </c>
      <c r="Y109">
        <f t="shared" si="36"/>
        <v>2.9999999999999997E-4</v>
      </c>
      <c r="AA109">
        <v>88053.759999999995</v>
      </c>
      <c r="AB109">
        <v>0</v>
      </c>
      <c r="AC109">
        <v>0</v>
      </c>
      <c r="AD109">
        <v>0</v>
      </c>
      <c r="AE109">
        <v>88053.759999999995</v>
      </c>
      <c r="AF109">
        <v>0</v>
      </c>
      <c r="AG109">
        <v>0</v>
      </c>
      <c r="AH109">
        <v>0</v>
      </c>
      <c r="AI109">
        <v>1</v>
      </c>
      <c r="AJ109">
        <v>1</v>
      </c>
      <c r="AK109">
        <v>1</v>
      </c>
      <c r="AL109">
        <v>1</v>
      </c>
      <c r="AM109">
        <v>-2</v>
      </c>
      <c r="AN109">
        <v>0</v>
      </c>
      <c r="AO109">
        <v>1</v>
      </c>
      <c r="AP109">
        <v>1</v>
      </c>
      <c r="AQ109">
        <v>0</v>
      </c>
      <c r="AR109">
        <v>0</v>
      </c>
      <c r="AS109" t="s">
        <v>3</v>
      </c>
      <c r="AT109">
        <v>2.9999999999999997E-4</v>
      </c>
      <c r="AU109" t="s">
        <v>3</v>
      </c>
      <c r="AV109">
        <v>0</v>
      </c>
      <c r="AW109">
        <v>2</v>
      </c>
      <c r="AX109">
        <v>1473071299</v>
      </c>
      <c r="AY109">
        <v>1</v>
      </c>
      <c r="AZ109">
        <v>0</v>
      </c>
      <c r="BA109">
        <v>242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V109">
        <v>0</v>
      </c>
      <c r="CW109">
        <v>0</v>
      </c>
      <c r="CX109">
        <f>ROUND(Y109*Source!I313,9)</f>
        <v>2.9999999999999997E-4</v>
      </c>
      <c r="CY109">
        <f t="shared" si="39"/>
        <v>88053.759999999995</v>
      </c>
      <c r="CZ109">
        <f t="shared" si="40"/>
        <v>88053.759999999995</v>
      </c>
      <c r="DA109">
        <f t="shared" si="41"/>
        <v>1</v>
      </c>
      <c r="DB109">
        <f t="shared" si="37"/>
        <v>26.42</v>
      </c>
      <c r="DC109">
        <f t="shared" si="38"/>
        <v>0</v>
      </c>
      <c r="DD109" t="s">
        <v>3</v>
      </c>
      <c r="DE109" t="s">
        <v>3</v>
      </c>
      <c r="DF109">
        <f t="shared" si="24"/>
        <v>26.42</v>
      </c>
      <c r="DG109">
        <f t="shared" si="25"/>
        <v>0</v>
      </c>
      <c r="DH109">
        <f t="shared" si="26"/>
        <v>0</v>
      </c>
      <c r="DI109">
        <f t="shared" si="27"/>
        <v>0</v>
      </c>
      <c r="DJ109">
        <f t="shared" si="42"/>
        <v>26.42</v>
      </c>
      <c r="DK109">
        <v>0</v>
      </c>
      <c r="DL109" t="s">
        <v>3</v>
      </c>
      <c r="DM109">
        <v>0</v>
      </c>
      <c r="DN109" t="s">
        <v>3</v>
      </c>
      <c r="DO109">
        <v>0</v>
      </c>
    </row>
    <row r="110" spans="1:119" x14ac:dyDescent="0.2">
      <c r="A110">
        <f>ROW(Source!A313)</f>
        <v>313</v>
      </c>
      <c r="B110">
        <v>1473070128</v>
      </c>
      <c r="C110">
        <v>1473071281</v>
      </c>
      <c r="D110">
        <v>1441834836</v>
      </c>
      <c r="E110">
        <v>1</v>
      </c>
      <c r="F110">
        <v>1</v>
      </c>
      <c r="G110">
        <v>15514512</v>
      </c>
      <c r="H110">
        <v>3</v>
      </c>
      <c r="I110" t="s">
        <v>723</v>
      </c>
      <c r="J110" t="s">
        <v>724</v>
      </c>
      <c r="K110" t="s">
        <v>725</v>
      </c>
      <c r="L110">
        <v>1348</v>
      </c>
      <c r="N110">
        <v>1009</v>
      </c>
      <c r="O110" t="s">
        <v>697</v>
      </c>
      <c r="P110" t="s">
        <v>697</v>
      </c>
      <c r="Q110">
        <v>1000</v>
      </c>
      <c r="W110">
        <v>0</v>
      </c>
      <c r="X110">
        <v>1434651514</v>
      </c>
      <c r="Y110">
        <f t="shared" si="36"/>
        <v>6.3000000000000003E-4</v>
      </c>
      <c r="AA110">
        <v>93194.67</v>
      </c>
      <c r="AB110">
        <v>0</v>
      </c>
      <c r="AC110">
        <v>0</v>
      </c>
      <c r="AD110">
        <v>0</v>
      </c>
      <c r="AE110">
        <v>93194.67</v>
      </c>
      <c r="AF110">
        <v>0</v>
      </c>
      <c r="AG110">
        <v>0</v>
      </c>
      <c r="AH110">
        <v>0</v>
      </c>
      <c r="AI110">
        <v>1</v>
      </c>
      <c r="AJ110">
        <v>1</v>
      </c>
      <c r="AK110">
        <v>1</v>
      </c>
      <c r="AL110">
        <v>1</v>
      </c>
      <c r="AM110">
        <v>-2</v>
      </c>
      <c r="AN110">
        <v>0</v>
      </c>
      <c r="AO110">
        <v>1</v>
      </c>
      <c r="AP110">
        <v>1</v>
      </c>
      <c r="AQ110">
        <v>0</v>
      </c>
      <c r="AR110">
        <v>0</v>
      </c>
      <c r="AS110" t="s">
        <v>3</v>
      </c>
      <c r="AT110">
        <v>6.3000000000000003E-4</v>
      </c>
      <c r="AU110" t="s">
        <v>3</v>
      </c>
      <c r="AV110">
        <v>0</v>
      </c>
      <c r="AW110">
        <v>2</v>
      </c>
      <c r="AX110">
        <v>1473071300</v>
      </c>
      <c r="AY110">
        <v>1</v>
      </c>
      <c r="AZ110">
        <v>0</v>
      </c>
      <c r="BA110">
        <v>243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V110">
        <v>0</v>
      </c>
      <c r="CW110">
        <v>0</v>
      </c>
      <c r="CX110">
        <f>ROUND(Y110*Source!I313,9)</f>
        <v>6.3000000000000003E-4</v>
      </c>
      <c r="CY110">
        <f t="shared" si="39"/>
        <v>93194.67</v>
      </c>
      <c r="CZ110">
        <f t="shared" si="40"/>
        <v>93194.67</v>
      </c>
      <c r="DA110">
        <f t="shared" si="41"/>
        <v>1</v>
      </c>
      <c r="DB110">
        <f t="shared" si="37"/>
        <v>58.71</v>
      </c>
      <c r="DC110">
        <f t="shared" si="38"/>
        <v>0</v>
      </c>
      <c r="DD110" t="s">
        <v>3</v>
      </c>
      <c r="DE110" t="s">
        <v>3</v>
      </c>
      <c r="DF110">
        <f t="shared" si="24"/>
        <v>58.71</v>
      </c>
      <c r="DG110">
        <f t="shared" si="25"/>
        <v>0</v>
      </c>
      <c r="DH110">
        <f t="shared" si="26"/>
        <v>0</v>
      </c>
      <c r="DI110">
        <f t="shared" si="27"/>
        <v>0</v>
      </c>
      <c r="DJ110">
        <f t="shared" si="42"/>
        <v>58.71</v>
      </c>
      <c r="DK110">
        <v>0</v>
      </c>
      <c r="DL110" t="s">
        <v>3</v>
      </c>
      <c r="DM110">
        <v>0</v>
      </c>
      <c r="DN110" t="s">
        <v>3</v>
      </c>
      <c r="DO110">
        <v>0</v>
      </c>
    </row>
    <row r="111" spans="1:119" x14ac:dyDescent="0.2">
      <c r="A111">
        <f>ROW(Source!A313)</f>
        <v>313</v>
      </c>
      <c r="B111">
        <v>1473070128</v>
      </c>
      <c r="C111">
        <v>1473071281</v>
      </c>
      <c r="D111">
        <v>1441822273</v>
      </c>
      <c r="E111">
        <v>15514512</v>
      </c>
      <c r="F111">
        <v>1</v>
      </c>
      <c r="G111">
        <v>15514512</v>
      </c>
      <c r="H111">
        <v>3</v>
      </c>
      <c r="I111" t="s">
        <v>729</v>
      </c>
      <c r="J111" t="s">
        <v>3</v>
      </c>
      <c r="K111" t="s">
        <v>730</v>
      </c>
      <c r="L111">
        <v>1348</v>
      </c>
      <c r="N111">
        <v>1009</v>
      </c>
      <c r="O111" t="s">
        <v>697</v>
      </c>
      <c r="P111" t="s">
        <v>697</v>
      </c>
      <c r="Q111">
        <v>1000</v>
      </c>
      <c r="W111">
        <v>0</v>
      </c>
      <c r="X111">
        <v>-1698336702</v>
      </c>
      <c r="Y111">
        <f t="shared" si="36"/>
        <v>6.9999999999999994E-5</v>
      </c>
      <c r="AA111">
        <v>94640</v>
      </c>
      <c r="AB111">
        <v>0</v>
      </c>
      <c r="AC111">
        <v>0</v>
      </c>
      <c r="AD111">
        <v>0</v>
      </c>
      <c r="AE111">
        <v>94640</v>
      </c>
      <c r="AF111">
        <v>0</v>
      </c>
      <c r="AG111">
        <v>0</v>
      </c>
      <c r="AH111">
        <v>0</v>
      </c>
      <c r="AI111">
        <v>1</v>
      </c>
      <c r="AJ111">
        <v>1</v>
      </c>
      <c r="AK111">
        <v>1</v>
      </c>
      <c r="AL111">
        <v>1</v>
      </c>
      <c r="AM111">
        <v>-2</v>
      </c>
      <c r="AN111">
        <v>0</v>
      </c>
      <c r="AO111">
        <v>1</v>
      </c>
      <c r="AP111">
        <v>1</v>
      </c>
      <c r="AQ111">
        <v>0</v>
      </c>
      <c r="AR111">
        <v>0</v>
      </c>
      <c r="AS111" t="s">
        <v>3</v>
      </c>
      <c r="AT111">
        <v>6.9999999999999994E-5</v>
      </c>
      <c r="AU111" t="s">
        <v>3</v>
      </c>
      <c r="AV111">
        <v>0</v>
      </c>
      <c r="AW111">
        <v>2</v>
      </c>
      <c r="AX111">
        <v>1473071301</v>
      </c>
      <c r="AY111">
        <v>1</v>
      </c>
      <c r="AZ111">
        <v>0</v>
      </c>
      <c r="BA111">
        <v>244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V111">
        <v>0</v>
      </c>
      <c r="CW111">
        <v>0</v>
      </c>
      <c r="CX111">
        <f>ROUND(Y111*Source!I313,9)</f>
        <v>6.9999999999999994E-5</v>
      </c>
      <c r="CY111">
        <f t="shared" si="39"/>
        <v>94640</v>
      </c>
      <c r="CZ111">
        <f t="shared" si="40"/>
        <v>94640</v>
      </c>
      <c r="DA111">
        <f t="shared" si="41"/>
        <v>1</v>
      </c>
      <c r="DB111">
        <f t="shared" si="37"/>
        <v>6.62</v>
      </c>
      <c r="DC111">
        <f t="shared" si="38"/>
        <v>0</v>
      </c>
      <c r="DD111" t="s">
        <v>3</v>
      </c>
      <c r="DE111" t="s">
        <v>3</v>
      </c>
      <c r="DF111">
        <f t="shared" si="24"/>
        <v>6.62</v>
      </c>
      <c r="DG111">
        <f t="shared" si="25"/>
        <v>0</v>
      </c>
      <c r="DH111">
        <f t="shared" si="26"/>
        <v>0</v>
      </c>
      <c r="DI111">
        <f t="shared" si="27"/>
        <v>0</v>
      </c>
      <c r="DJ111">
        <f t="shared" si="42"/>
        <v>6.62</v>
      </c>
      <c r="DK111">
        <v>0</v>
      </c>
      <c r="DL111" t="s">
        <v>3</v>
      </c>
      <c r="DM111">
        <v>0</v>
      </c>
      <c r="DN111" t="s">
        <v>3</v>
      </c>
      <c r="DO111">
        <v>0</v>
      </c>
    </row>
    <row r="112" spans="1:119" x14ac:dyDescent="0.2">
      <c r="A112">
        <f>ROW(Source!A314)</f>
        <v>314</v>
      </c>
      <c r="B112">
        <v>1473070128</v>
      </c>
      <c r="C112">
        <v>1473073701</v>
      </c>
      <c r="D112">
        <v>1441819193</v>
      </c>
      <c r="E112">
        <v>15514512</v>
      </c>
      <c r="F112">
        <v>1</v>
      </c>
      <c r="G112">
        <v>15514512</v>
      </c>
      <c r="H112">
        <v>1</v>
      </c>
      <c r="I112" t="s">
        <v>670</v>
      </c>
      <c r="J112" t="s">
        <v>3</v>
      </c>
      <c r="K112" t="s">
        <v>671</v>
      </c>
      <c r="L112">
        <v>1191</v>
      </c>
      <c r="N112">
        <v>1013</v>
      </c>
      <c r="O112" t="s">
        <v>672</v>
      </c>
      <c r="P112" t="s">
        <v>672</v>
      </c>
      <c r="Q112">
        <v>1</v>
      </c>
      <c r="W112">
        <v>0</v>
      </c>
      <c r="X112">
        <v>476480486</v>
      </c>
      <c r="Y112">
        <f t="shared" si="36"/>
        <v>3.14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1</v>
      </c>
      <c r="AJ112">
        <v>1</v>
      </c>
      <c r="AK112">
        <v>1</v>
      </c>
      <c r="AL112">
        <v>1</v>
      </c>
      <c r="AM112">
        <v>-2</v>
      </c>
      <c r="AN112">
        <v>0</v>
      </c>
      <c r="AO112">
        <v>1</v>
      </c>
      <c r="AP112">
        <v>0</v>
      </c>
      <c r="AQ112">
        <v>0</v>
      </c>
      <c r="AR112">
        <v>0</v>
      </c>
      <c r="AS112" t="s">
        <v>3</v>
      </c>
      <c r="AT112">
        <v>3.14</v>
      </c>
      <c r="AU112" t="s">
        <v>3</v>
      </c>
      <c r="AV112">
        <v>1</v>
      </c>
      <c r="AW112">
        <v>2</v>
      </c>
      <c r="AX112">
        <v>1473073705</v>
      </c>
      <c r="AY112">
        <v>1</v>
      </c>
      <c r="AZ112">
        <v>2048</v>
      </c>
      <c r="BA112">
        <v>245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U112">
        <f>ROUND(AT112*Source!I314*AH112*AL112,2)</f>
        <v>0</v>
      </c>
      <c r="CV112">
        <f>ROUND(Y112*Source!I314,9)</f>
        <v>3.14</v>
      </c>
      <c r="CW112">
        <v>0</v>
      </c>
      <c r="CX112">
        <f>ROUND(Y112*Source!I314,9)</f>
        <v>3.14</v>
      </c>
      <c r="CY112">
        <f>AD112</f>
        <v>0</v>
      </c>
      <c r="CZ112">
        <f>AH112</f>
        <v>0</v>
      </c>
      <c r="DA112">
        <f>AL112</f>
        <v>1</v>
      </c>
      <c r="DB112">
        <f t="shared" si="37"/>
        <v>0</v>
      </c>
      <c r="DC112">
        <f t="shared" si="38"/>
        <v>0</v>
      </c>
      <c r="DD112" t="s">
        <v>3</v>
      </c>
      <c r="DE112" t="s">
        <v>3</v>
      </c>
      <c r="DF112">
        <f t="shared" si="24"/>
        <v>0</v>
      </c>
      <c r="DG112">
        <f t="shared" si="25"/>
        <v>0</v>
      </c>
      <c r="DH112">
        <f t="shared" si="26"/>
        <v>0</v>
      </c>
      <c r="DI112">
        <f t="shared" si="27"/>
        <v>0</v>
      </c>
      <c r="DJ112">
        <f>DI112</f>
        <v>0</v>
      </c>
      <c r="DK112">
        <v>0</v>
      </c>
      <c r="DL112" t="s">
        <v>3</v>
      </c>
      <c r="DM112">
        <v>0</v>
      </c>
      <c r="DN112" t="s">
        <v>3</v>
      </c>
      <c r="DO112">
        <v>0</v>
      </c>
    </row>
    <row r="113" spans="1:119" x14ac:dyDescent="0.2">
      <c r="A113">
        <f>ROW(Source!A314)</f>
        <v>314</v>
      </c>
      <c r="B113">
        <v>1473070128</v>
      </c>
      <c r="C113">
        <v>1473073701</v>
      </c>
      <c r="D113">
        <v>1441833954</v>
      </c>
      <c r="E113">
        <v>1</v>
      </c>
      <c r="F113">
        <v>1</v>
      </c>
      <c r="G113">
        <v>15514512</v>
      </c>
      <c r="H113">
        <v>2</v>
      </c>
      <c r="I113" t="s">
        <v>673</v>
      </c>
      <c r="J113" t="s">
        <v>674</v>
      </c>
      <c r="K113" t="s">
        <v>675</v>
      </c>
      <c r="L113">
        <v>1368</v>
      </c>
      <c r="N113">
        <v>1011</v>
      </c>
      <c r="O113" t="s">
        <v>676</v>
      </c>
      <c r="P113" t="s">
        <v>676</v>
      </c>
      <c r="Q113">
        <v>1</v>
      </c>
      <c r="W113">
        <v>0</v>
      </c>
      <c r="X113">
        <v>-1438587603</v>
      </c>
      <c r="Y113">
        <f t="shared" si="36"/>
        <v>0.03</v>
      </c>
      <c r="AA113">
        <v>0</v>
      </c>
      <c r="AB113">
        <v>59.51</v>
      </c>
      <c r="AC113">
        <v>0.82</v>
      </c>
      <c r="AD113">
        <v>0</v>
      </c>
      <c r="AE113">
        <v>0</v>
      </c>
      <c r="AF113">
        <v>59.51</v>
      </c>
      <c r="AG113">
        <v>0.82</v>
      </c>
      <c r="AH113">
        <v>0</v>
      </c>
      <c r="AI113">
        <v>1</v>
      </c>
      <c r="AJ113">
        <v>1</v>
      </c>
      <c r="AK113">
        <v>1</v>
      </c>
      <c r="AL113">
        <v>1</v>
      </c>
      <c r="AM113">
        <v>-2</v>
      </c>
      <c r="AN113">
        <v>0</v>
      </c>
      <c r="AO113">
        <v>1</v>
      </c>
      <c r="AP113">
        <v>0</v>
      </c>
      <c r="AQ113">
        <v>0</v>
      </c>
      <c r="AR113">
        <v>0</v>
      </c>
      <c r="AS113" t="s">
        <v>3</v>
      </c>
      <c r="AT113">
        <v>0.03</v>
      </c>
      <c r="AU113" t="s">
        <v>3</v>
      </c>
      <c r="AV113">
        <v>0</v>
      </c>
      <c r="AW113">
        <v>2</v>
      </c>
      <c r="AX113">
        <v>1473073706</v>
      </c>
      <c r="AY113">
        <v>1</v>
      </c>
      <c r="AZ113">
        <v>2048</v>
      </c>
      <c r="BA113">
        <v>246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V113">
        <v>0</v>
      </c>
      <c r="CW113">
        <f>ROUND(Y113*Source!I314*DO113,9)</f>
        <v>0</v>
      </c>
      <c r="CX113">
        <f>ROUND(Y113*Source!I314,9)</f>
        <v>0.03</v>
      </c>
      <c r="CY113">
        <f>AB113</f>
        <v>59.51</v>
      </c>
      <c r="CZ113">
        <f>AF113</f>
        <v>59.51</v>
      </c>
      <c r="DA113">
        <f>AJ113</f>
        <v>1</v>
      </c>
      <c r="DB113">
        <f t="shared" si="37"/>
        <v>1.79</v>
      </c>
      <c r="DC113">
        <f t="shared" si="38"/>
        <v>0.02</v>
      </c>
      <c r="DD113" t="s">
        <v>3</v>
      </c>
      <c r="DE113" t="s">
        <v>3</v>
      </c>
      <c r="DF113">
        <f t="shared" si="24"/>
        <v>0</v>
      </c>
      <c r="DG113">
        <f t="shared" si="25"/>
        <v>1.79</v>
      </c>
      <c r="DH113">
        <f t="shared" si="26"/>
        <v>0.02</v>
      </c>
      <c r="DI113">
        <f t="shared" si="27"/>
        <v>0</v>
      </c>
      <c r="DJ113">
        <f>DG113</f>
        <v>1.79</v>
      </c>
      <c r="DK113">
        <v>0</v>
      </c>
      <c r="DL113" t="s">
        <v>3</v>
      </c>
      <c r="DM113">
        <v>0</v>
      </c>
      <c r="DN113" t="s">
        <v>3</v>
      </c>
      <c r="DO113">
        <v>0</v>
      </c>
    </row>
    <row r="114" spans="1:119" x14ac:dyDescent="0.2">
      <c r="A114">
        <f>ROW(Source!A314)</f>
        <v>314</v>
      </c>
      <c r="B114">
        <v>1473070128</v>
      </c>
      <c r="C114">
        <v>1473073701</v>
      </c>
      <c r="D114">
        <v>1441836235</v>
      </c>
      <c r="E114">
        <v>1</v>
      </c>
      <c r="F114">
        <v>1</v>
      </c>
      <c r="G114">
        <v>15514512</v>
      </c>
      <c r="H114">
        <v>3</v>
      </c>
      <c r="I114" t="s">
        <v>677</v>
      </c>
      <c r="J114" t="s">
        <v>678</v>
      </c>
      <c r="K114" t="s">
        <v>679</v>
      </c>
      <c r="L114">
        <v>1346</v>
      </c>
      <c r="N114">
        <v>1009</v>
      </c>
      <c r="O114" t="s">
        <v>680</v>
      </c>
      <c r="P114" t="s">
        <v>680</v>
      </c>
      <c r="Q114">
        <v>1</v>
      </c>
      <c r="W114">
        <v>0</v>
      </c>
      <c r="X114">
        <v>-1595335418</v>
      </c>
      <c r="Y114">
        <f t="shared" si="36"/>
        <v>0.32</v>
      </c>
      <c r="AA114">
        <v>31.49</v>
      </c>
      <c r="AB114">
        <v>0</v>
      </c>
      <c r="AC114">
        <v>0</v>
      </c>
      <c r="AD114">
        <v>0</v>
      </c>
      <c r="AE114">
        <v>31.49</v>
      </c>
      <c r="AF114">
        <v>0</v>
      </c>
      <c r="AG114">
        <v>0</v>
      </c>
      <c r="AH114">
        <v>0</v>
      </c>
      <c r="AI114">
        <v>1</v>
      </c>
      <c r="AJ114">
        <v>1</v>
      </c>
      <c r="AK114">
        <v>1</v>
      </c>
      <c r="AL114">
        <v>1</v>
      </c>
      <c r="AM114">
        <v>-2</v>
      </c>
      <c r="AN114">
        <v>0</v>
      </c>
      <c r="AO114">
        <v>1</v>
      </c>
      <c r="AP114">
        <v>0</v>
      </c>
      <c r="AQ114">
        <v>0</v>
      </c>
      <c r="AR114">
        <v>0</v>
      </c>
      <c r="AS114" t="s">
        <v>3</v>
      </c>
      <c r="AT114">
        <v>0.32</v>
      </c>
      <c r="AU114" t="s">
        <v>3</v>
      </c>
      <c r="AV114">
        <v>0</v>
      </c>
      <c r="AW114">
        <v>2</v>
      </c>
      <c r="AX114">
        <v>1473073707</v>
      </c>
      <c r="AY114">
        <v>1</v>
      </c>
      <c r="AZ114">
        <v>2048</v>
      </c>
      <c r="BA114">
        <v>247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V114">
        <v>0</v>
      </c>
      <c r="CW114">
        <v>0</v>
      </c>
      <c r="CX114">
        <f>ROUND(Y114*Source!I314,9)</f>
        <v>0.32</v>
      </c>
      <c r="CY114">
        <f>AA114</f>
        <v>31.49</v>
      </c>
      <c r="CZ114">
        <f>AE114</f>
        <v>31.49</v>
      </c>
      <c r="DA114">
        <f>AI114</f>
        <v>1</v>
      </c>
      <c r="DB114">
        <f t="shared" si="37"/>
        <v>10.08</v>
      </c>
      <c r="DC114">
        <f t="shared" si="38"/>
        <v>0</v>
      </c>
      <c r="DD114" t="s">
        <v>3</v>
      </c>
      <c r="DE114" t="s">
        <v>3</v>
      </c>
      <c r="DF114">
        <f t="shared" si="24"/>
        <v>10.08</v>
      </c>
      <c r="DG114">
        <f t="shared" si="25"/>
        <v>0</v>
      </c>
      <c r="DH114">
        <f t="shared" si="26"/>
        <v>0</v>
      </c>
      <c r="DI114">
        <f t="shared" si="27"/>
        <v>0</v>
      </c>
      <c r="DJ114">
        <f>DF114</f>
        <v>10.08</v>
      </c>
      <c r="DK114">
        <v>0</v>
      </c>
      <c r="DL114" t="s">
        <v>3</v>
      </c>
      <c r="DM114">
        <v>0</v>
      </c>
      <c r="DN114" t="s">
        <v>3</v>
      </c>
      <c r="DO114">
        <v>0</v>
      </c>
    </row>
    <row r="115" spans="1:119" x14ac:dyDescent="0.2">
      <c r="A115">
        <f>ROW(Source!A315)</f>
        <v>315</v>
      </c>
      <c r="B115">
        <v>1473070128</v>
      </c>
      <c r="C115">
        <v>1473073708</v>
      </c>
      <c r="D115">
        <v>1441819193</v>
      </c>
      <c r="E115">
        <v>15514512</v>
      </c>
      <c r="F115">
        <v>1</v>
      </c>
      <c r="G115">
        <v>15514512</v>
      </c>
      <c r="H115">
        <v>1</v>
      </c>
      <c r="I115" t="s">
        <v>670</v>
      </c>
      <c r="J115" t="s">
        <v>3</v>
      </c>
      <c r="K115" t="s">
        <v>671</v>
      </c>
      <c r="L115">
        <v>1191</v>
      </c>
      <c r="N115">
        <v>1013</v>
      </c>
      <c r="O115" t="s">
        <v>672</v>
      </c>
      <c r="P115" t="s">
        <v>672</v>
      </c>
      <c r="Q115">
        <v>1</v>
      </c>
      <c r="W115">
        <v>0</v>
      </c>
      <c r="X115">
        <v>476480486</v>
      </c>
      <c r="Y115">
        <f t="shared" si="36"/>
        <v>1.56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1</v>
      </c>
      <c r="AJ115">
        <v>1</v>
      </c>
      <c r="AK115">
        <v>1</v>
      </c>
      <c r="AL115">
        <v>1</v>
      </c>
      <c r="AM115">
        <v>-2</v>
      </c>
      <c r="AN115">
        <v>0</v>
      </c>
      <c r="AO115">
        <v>1</v>
      </c>
      <c r="AP115">
        <v>0</v>
      </c>
      <c r="AQ115">
        <v>0</v>
      </c>
      <c r="AR115">
        <v>0</v>
      </c>
      <c r="AS115" t="s">
        <v>3</v>
      </c>
      <c r="AT115">
        <v>1.56</v>
      </c>
      <c r="AU115" t="s">
        <v>3</v>
      </c>
      <c r="AV115">
        <v>1</v>
      </c>
      <c r="AW115">
        <v>2</v>
      </c>
      <c r="AX115">
        <v>1473073720</v>
      </c>
      <c r="AY115">
        <v>1</v>
      </c>
      <c r="AZ115">
        <v>2048</v>
      </c>
      <c r="BA115">
        <v>248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U115">
        <f>ROUND(AT115*Source!I315*AH115*AL115,2)</f>
        <v>0</v>
      </c>
      <c r="CV115">
        <f>ROUND(Y115*Source!I315,9)</f>
        <v>1.56</v>
      </c>
      <c r="CW115">
        <v>0</v>
      </c>
      <c r="CX115">
        <f>ROUND(Y115*Source!I315,9)</f>
        <v>1.56</v>
      </c>
      <c r="CY115">
        <f>AD115</f>
        <v>0</v>
      </c>
      <c r="CZ115">
        <f>AH115</f>
        <v>0</v>
      </c>
      <c r="DA115">
        <f>AL115</f>
        <v>1</v>
      </c>
      <c r="DB115">
        <f t="shared" si="37"/>
        <v>0</v>
      </c>
      <c r="DC115">
        <f t="shared" si="38"/>
        <v>0</v>
      </c>
      <c r="DD115" t="s">
        <v>3</v>
      </c>
      <c r="DE115" t="s">
        <v>3</v>
      </c>
      <c r="DF115">
        <f t="shared" si="24"/>
        <v>0</v>
      </c>
      <c r="DG115">
        <f t="shared" si="25"/>
        <v>0</v>
      </c>
      <c r="DH115">
        <f t="shared" si="26"/>
        <v>0</v>
      </c>
      <c r="DI115">
        <f t="shared" si="27"/>
        <v>0</v>
      </c>
      <c r="DJ115">
        <f>DI115</f>
        <v>0</v>
      </c>
      <c r="DK115">
        <v>0</v>
      </c>
      <c r="DL115" t="s">
        <v>3</v>
      </c>
      <c r="DM115">
        <v>0</v>
      </c>
      <c r="DN115" t="s">
        <v>3</v>
      </c>
      <c r="DO115">
        <v>0</v>
      </c>
    </row>
    <row r="116" spans="1:119" x14ac:dyDescent="0.2">
      <c r="A116">
        <f>ROW(Source!A315)</f>
        <v>315</v>
      </c>
      <c r="B116">
        <v>1473070128</v>
      </c>
      <c r="C116">
        <v>1473073708</v>
      </c>
      <c r="D116">
        <v>1441833954</v>
      </c>
      <c r="E116">
        <v>1</v>
      </c>
      <c r="F116">
        <v>1</v>
      </c>
      <c r="G116">
        <v>15514512</v>
      </c>
      <c r="H116">
        <v>2</v>
      </c>
      <c r="I116" t="s">
        <v>673</v>
      </c>
      <c r="J116" t="s">
        <v>674</v>
      </c>
      <c r="K116" t="s">
        <v>675</v>
      </c>
      <c r="L116">
        <v>1368</v>
      </c>
      <c r="N116">
        <v>1011</v>
      </c>
      <c r="O116" t="s">
        <v>676</v>
      </c>
      <c r="P116" t="s">
        <v>676</v>
      </c>
      <c r="Q116">
        <v>1</v>
      </c>
      <c r="W116">
        <v>0</v>
      </c>
      <c r="X116">
        <v>-1438587603</v>
      </c>
      <c r="Y116">
        <f t="shared" si="36"/>
        <v>0.03</v>
      </c>
      <c r="AA116">
        <v>0</v>
      </c>
      <c r="AB116">
        <v>59.51</v>
      </c>
      <c r="AC116">
        <v>0.82</v>
      </c>
      <c r="AD116">
        <v>0</v>
      </c>
      <c r="AE116">
        <v>0</v>
      </c>
      <c r="AF116">
        <v>59.51</v>
      </c>
      <c r="AG116">
        <v>0.82</v>
      </c>
      <c r="AH116">
        <v>0</v>
      </c>
      <c r="AI116">
        <v>1</v>
      </c>
      <c r="AJ116">
        <v>1</v>
      </c>
      <c r="AK116">
        <v>1</v>
      </c>
      <c r="AL116">
        <v>1</v>
      </c>
      <c r="AM116">
        <v>-2</v>
      </c>
      <c r="AN116">
        <v>0</v>
      </c>
      <c r="AO116">
        <v>1</v>
      </c>
      <c r="AP116">
        <v>0</v>
      </c>
      <c r="AQ116">
        <v>0</v>
      </c>
      <c r="AR116">
        <v>0</v>
      </c>
      <c r="AS116" t="s">
        <v>3</v>
      </c>
      <c r="AT116">
        <v>0.03</v>
      </c>
      <c r="AU116" t="s">
        <v>3</v>
      </c>
      <c r="AV116">
        <v>0</v>
      </c>
      <c r="AW116">
        <v>2</v>
      </c>
      <c r="AX116">
        <v>1473073721</v>
      </c>
      <c r="AY116">
        <v>1</v>
      </c>
      <c r="AZ116">
        <v>2048</v>
      </c>
      <c r="BA116">
        <v>249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V116">
        <v>0</v>
      </c>
      <c r="CW116">
        <f>ROUND(Y116*Source!I315*DO116,9)</f>
        <v>0</v>
      </c>
      <c r="CX116">
        <f>ROUND(Y116*Source!I315,9)</f>
        <v>0.03</v>
      </c>
      <c r="CY116">
        <f>AB116</f>
        <v>59.51</v>
      </c>
      <c r="CZ116">
        <f>AF116</f>
        <v>59.51</v>
      </c>
      <c r="DA116">
        <f>AJ116</f>
        <v>1</v>
      </c>
      <c r="DB116">
        <f t="shared" si="37"/>
        <v>1.79</v>
      </c>
      <c r="DC116">
        <f t="shared" si="38"/>
        <v>0.02</v>
      </c>
      <c r="DD116" t="s">
        <v>3</v>
      </c>
      <c r="DE116" t="s">
        <v>3</v>
      </c>
      <c r="DF116">
        <f t="shared" si="24"/>
        <v>0</v>
      </c>
      <c r="DG116">
        <f t="shared" si="25"/>
        <v>1.79</v>
      </c>
      <c r="DH116">
        <f t="shared" si="26"/>
        <v>0.02</v>
      </c>
      <c r="DI116">
        <f t="shared" si="27"/>
        <v>0</v>
      </c>
      <c r="DJ116">
        <f>DG116</f>
        <v>1.79</v>
      </c>
      <c r="DK116">
        <v>0</v>
      </c>
      <c r="DL116" t="s">
        <v>3</v>
      </c>
      <c r="DM116">
        <v>0</v>
      </c>
      <c r="DN116" t="s">
        <v>3</v>
      </c>
      <c r="DO116">
        <v>0</v>
      </c>
    </row>
    <row r="117" spans="1:119" x14ac:dyDescent="0.2">
      <c r="A117">
        <f>ROW(Source!A315)</f>
        <v>315</v>
      </c>
      <c r="B117">
        <v>1473070128</v>
      </c>
      <c r="C117">
        <v>1473073708</v>
      </c>
      <c r="D117">
        <v>1441836235</v>
      </c>
      <c r="E117">
        <v>1</v>
      </c>
      <c r="F117">
        <v>1</v>
      </c>
      <c r="G117">
        <v>15514512</v>
      </c>
      <c r="H117">
        <v>3</v>
      </c>
      <c r="I117" t="s">
        <v>677</v>
      </c>
      <c r="J117" t="s">
        <v>678</v>
      </c>
      <c r="K117" t="s">
        <v>679</v>
      </c>
      <c r="L117">
        <v>1346</v>
      </c>
      <c r="N117">
        <v>1009</v>
      </c>
      <c r="O117" t="s">
        <v>680</v>
      </c>
      <c r="P117" t="s">
        <v>680</v>
      </c>
      <c r="Q117">
        <v>1</v>
      </c>
      <c r="W117">
        <v>0</v>
      </c>
      <c r="X117">
        <v>-1595335418</v>
      </c>
      <c r="Y117">
        <f t="shared" si="36"/>
        <v>0.02</v>
      </c>
      <c r="AA117">
        <v>31.49</v>
      </c>
      <c r="AB117">
        <v>0</v>
      </c>
      <c r="AC117">
        <v>0</v>
      </c>
      <c r="AD117">
        <v>0</v>
      </c>
      <c r="AE117">
        <v>31.49</v>
      </c>
      <c r="AF117">
        <v>0</v>
      </c>
      <c r="AG117">
        <v>0</v>
      </c>
      <c r="AH117">
        <v>0</v>
      </c>
      <c r="AI117">
        <v>1</v>
      </c>
      <c r="AJ117">
        <v>1</v>
      </c>
      <c r="AK117">
        <v>1</v>
      </c>
      <c r="AL117">
        <v>1</v>
      </c>
      <c r="AM117">
        <v>-2</v>
      </c>
      <c r="AN117">
        <v>0</v>
      </c>
      <c r="AO117">
        <v>1</v>
      </c>
      <c r="AP117">
        <v>0</v>
      </c>
      <c r="AQ117">
        <v>0</v>
      </c>
      <c r="AR117">
        <v>0</v>
      </c>
      <c r="AS117" t="s">
        <v>3</v>
      </c>
      <c r="AT117">
        <v>0.02</v>
      </c>
      <c r="AU117" t="s">
        <v>3</v>
      </c>
      <c r="AV117">
        <v>0</v>
      </c>
      <c r="AW117">
        <v>2</v>
      </c>
      <c r="AX117">
        <v>1473073722</v>
      </c>
      <c r="AY117">
        <v>1</v>
      </c>
      <c r="AZ117">
        <v>2048</v>
      </c>
      <c r="BA117">
        <v>250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V117">
        <v>0</v>
      </c>
      <c r="CW117">
        <v>0</v>
      </c>
      <c r="CX117">
        <f>ROUND(Y117*Source!I315,9)</f>
        <v>0.02</v>
      </c>
      <c r="CY117">
        <f>AA117</f>
        <v>31.49</v>
      </c>
      <c r="CZ117">
        <f>AE117</f>
        <v>31.49</v>
      </c>
      <c r="DA117">
        <f>AI117</f>
        <v>1</v>
      </c>
      <c r="DB117">
        <f t="shared" si="37"/>
        <v>0.63</v>
      </c>
      <c r="DC117">
        <f t="shared" si="38"/>
        <v>0</v>
      </c>
      <c r="DD117" t="s">
        <v>3</v>
      </c>
      <c r="DE117" t="s">
        <v>3</v>
      </c>
      <c r="DF117">
        <f t="shared" si="24"/>
        <v>0.63</v>
      </c>
      <c r="DG117">
        <f t="shared" si="25"/>
        <v>0</v>
      </c>
      <c r="DH117">
        <f t="shared" si="26"/>
        <v>0</v>
      </c>
      <c r="DI117">
        <f t="shared" si="27"/>
        <v>0</v>
      </c>
      <c r="DJ117">
        <f>DF117</f>
        <v>0.63</v>
      </c>
      <c r="DK117">
        <v>0</v>
      </c>
      <c r="DL117" t="s">
        <v>3</v>
      </c>
      <c r="DM117">
        <v>0</v>
      </c>
      <c r="DN117" t="s">
        <v>3</v>
      </c>
      <c r="DO117">
        <v>0</v>
      </c>
    </row>
    <row r="118" spans="1:119" x14ac:dyDescent="0.2">
      <c r="A118">
        <f>ROW(Source!A316)</f>
        <v>316</v>
      </c>
      <c r="B118">
        <v>1473070128</v>
      </c>
      <c r="C118">
        <v>1473071302</v>
      </c>
      <c r="D118">
        <v>1441819193</v>
      </c>
      <c r="E118">
        <v>15514512</v>
      </c>
      <c r="F118">
        <v>1</v>
      </c>
      <c r="G118">
        <v>15514512</v>
      </c>
      <c r="H118">
        <v>1</v>
      </c>
      <c r="I118" t="s">
        <v>670</v>
      </c>
      <c r="J118" t="s">
        <v>3</v>
      </c>
      <c r="K118" t="s">
        <v>671</v>
      </c>
      <c r="L118">
        <v>1191</v>
      </c>
      <c r="N118">
        <v>1013</v>
      </c>
      <c r="O118" t="s">
        <v>672</v>
      </c>
      <c r="P118" t="s">
        <v>672</v>
      </c>
      <c r="Q118">
        <v>1</v>
      </c>
      <c r="W118">
        <v>0</v>
      </c>
      <c r="X118">
        <v>476480486</v>
      </c>
      <c r="Y118">
        <f>(AT118*4)</f>
        <v>25.76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1</v>
      </c>
      <c r="AJ118">
        <v>1</v>
      </c>
      <c r="AK118">
        <v>1</v>
      </c>
      <c r="AL118">
        <v>1</v>
      </c>
      <c r="AM118">
        <v>-2</v>
      </c>
      <c r="AN118">
        <v>0</v>
      </c>
      <c r="AO118">
        <v>1</v>
      </c>
      <c r="AP118">
        <v>1</v>
      </c>
      <c r="AQ118">
        <v>0</v>
      </c>
      <c r="AR118">
        <v>0</v>
      </c>
      <c r="AS118" t="s">
        <v>3</v>
      </c>
      <c r="AT118">
        <v>6.44</v>
      </c>
      <c r="AU118" t="s">
        <v>66</v>
      </c>
      <c r="AV118">
        <v>1</v>
      </c>
      <c r="AW118">
        <v>2</v>
      </c>
      <c r="AX118">
        <v>1473071307</v>
      </c>
      <c r="AY118">
        <v>1</v>
      </c>
      <c r="AZ118">
        <v>0</v>
      </c>
      <c r="BA118">
        <v>251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U118">
        <f>ROUND(AT118*Source!I316*AH118*AL118,2)</f>
        <v>0</v>
      </c>
      <c r="CV118">
        <f>ROUND(Y118*Source!I316,9)</f>
        <v>25.76</v>
      </c>
      <c r="CW118">
        <v>0</v>
      </c>
      <c r="CX118">
        <f>ROUND(Y118*Source!I316,9)</f>
        <v>25.76</v>
      </c>
      <c r="CY118">
        <f>AD118</f>
        <v>0</v>
      </c>
      <c r="CZ118">
        <f>AH118</f>
        <v>0</v>
      </c>
      <c r="DA118">
        <f>AL118</f>
        <v>1</v>
      </c>
      <c r="DB118">
        <f>ROUND((ROUND(AT118*CZ118,2)*4),6)</f>
        <v>0</v>
      </c>
      <c r="DC118">
        <f>ROUND((ROUND(AT118*AG118,2)*4),6)</f>
        <v>0</v>
      </c>
      <c r="DD118" t="s">
        <v>3</v>
      </c>
      <c r="DE118" t="s">
        <v>3</v>
      </c>
      <c r="DF118">
        <f t="shared" si="24"/>
        <v>0</v>
      </c>
      <c r="DG118">
        <f t="shared" si="25"/>
        <v>0</v>
      </c>
      <c r="DH118">
        <f t="shared" si="26"/>
        <v>0</v>
      </c>
      <c r="DI118">
        <f t="shared" si="27"/>
        <v>0</v>
      </c>
      <c r="DJ118">
        <f>DI118</f>
        <v>0</v>
      </c>
      <c r="DK118">
        <v>0</v>
      </c>
      <c r="DL118" t="s">
        <v>3</v>
      </c>
      <c r="DM118">
        <v>0</v>
      </c>
      <c r="DN118" t="s">
        <v>3</v>
      </c>
      <c r="DO118">
        <v>0</v>
      </c>
    </row>
    <row r="119" spans="1:119" x14ac:dyDescent="0.2">
      <c r="A119">
        <f>ROW(Source!A316)</f>
        <v>316</v>
      </c>
      <c r="B119">
        <v>1473070128</v>
      </c>
      <c r="C119">
        <v>1473071302</v>
      </c>
      <c r="D119">
        <v>1441833954</v>
      </c>
      <c r="E119">
        <v>1</v>
      </c>
      <c r="F119">
        <v>1</v>
      </c>
      <c r="G119">
        <v>15514512</v>
      </c>
      <c r="H119">
        <v>2</v>
      </c>
      <c r="I119" t="s">
        <v>673</v>
      </c>
      <c r="J119" t="s">
        <v>674</v>
      </c>
      <c r="K119" t="s">
        <v>675</v>
      </c>
      <c r="L119">
        <v>1368</v>
      </c>
      <c r="N119">
        <v>1011</v>
      </c>
      <c r="O119" t="s">
        <v>676</v>
      </c>
      <c r="P119" t="s">
        <v>676</v>
      </c>
      <c r="Q119">
        <v>1</v>
      </c>
      <c r="W119">
        <v>0</v>
      </c>
      <c r="X119">
        <v>-1438587603</v>
      </c>
      <c r="Y119">
        <f>(AT119*4)</f>
        <v>0.68</v>
      </c>
      <c r="AA119">
        <v>0</v>
      </c>
      <c r="AB119">
        <v>59.51</v>
      </c>
      <c r="AC119">
        <v>0.82</v>
      </c>
      <c r="AD119">
        <v>0</v>
      </c>
      <c r="AE119">
        <v>0</v>
      </c>
      <c r="AF119">
        <v>59.51</v>
      </c>
      <c r="AG119">
        <v>0.82</v>
      </c>
      <c r="AH119">
        <v>0</v>
      </c>
      <c r="AI119">
        <v>1</v>
      </c>
      <c r="AJ119">
        <v>1</v>
      </c>
      <c r="AK119">
        <v>1</v>
      </c>
      <c r="AL119">
        <v>1</v>
      </c>
      <c r="AM119">
        <v>-2</v>
      </c>
      <c r="AN119">
        <v>0</v>
      </c>
      <c r="AO119">
        <v>1</v>
      </c>
      <c r="AP119">
        <v>1</v>
      </c>
      <c r="AQ119">
        <v>0</v>
      </c>
      <c r="AR119">
        <v>0</v>
      </c>
      <c r="AS119" t="s">
        <v>3</v>
      </c>
      <c r="AT119">
        <v>0.17</v>
      </c>
      <c r="AU119" t="s">
        <v>66</v>
      </c>
      <c r="AV119">
        <v>0</v>
      </c>
      <c r="AW119">
        <v>2</v>
      </c>
      <c r="AX119">
        <v>1473071308</v>
      </c>
      <c r="AY119">
        <v>1</v>
      </c>
      <c r="AZ119">
        <v>0</v>
      </c>
      <c r="BA119">
        <v>252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V119">
        <v>0</v>
      </c>
      <c r="CW119">
        <f>ROUND(Y119*Source!I316*DO119,9)</f>
        <v>0</v>
      </c>
      <c r="CX119">
        <f>ROUND(Y119*Source!I316,9)</f>
        <v>0.68</v>
      </c>
      <c r="CY119">
        <f>AB119</f>
        <v>59.51</v>
      </c>
      <c r="CZ119">
        <f>AF119</f>
        <v>59.51</v>
      </c>
      <c r="DA119">
        <f>AJ119</f>
        <v>1</v>
      </c>
      <c r="DB119">
        <f>ROUND((ROUND(AT119*CZ119,2)*4),6)</f>
        <v>40.479999999999997</v>
      </c>
      <c r="DC119">
        <f>ROUND((ROUND(AT119*AG119,2)*4),6)</f>
        <v>0.56000000000000005</v>
      </c>
      <c r="DD119" t="s">
        <v>3</v>
      </c>
      <c r="DE119" t="s">
        <v>3</v>
      </c>
      <c r="DF119">
        <f t="shared" si="24"/>
        <v>0</v>
      </c>
      <c r="DG119">
        <f t="shared" si="25"/>
        <v>40.47</v>
      </c>
      <c r="DH119">
        <f t="shared" si="26"/>
        <v>0.56000000000000005</v>
      </c>
      <c r="DI119">
        <f t="shared" si="27"/>
        <v>0</v>
      </c>
      <c r="DJ119">
        <f>DG119</f>
        <v>40.47</v>
      </c>
      <c r="DK119">
        <v>0</v>
      </c>
      <c r="DL119" t="s">
        <v>3</v>
      </c>
      <c r="DM119">
        <v>0</v>
      </c>
      <c r="DN119" t="s">
        <v>3</v>
      </c>
      <c r="DO119">
        <v>0</v>
      </c>
    </row>
    <row r="120" spans="1:119" x14ac:dyDescent="0.2">
      <c r="A120">
        <f>ROW(Source!A316)</f>
        <v>316</v>
      </c>
      <c r="B120">
        <v>1473070128</v>
      </c>
      <c r="C120">
        <v>1473071302</v>
      </c>
      <c r="D120">
        <v>1441834258</v>
      </c>
      <c r="E120">
        <v>1</v>
      </c>
      <c r="F120">
        <v>1</v>
      </c>
      <c r="G120">
        <v>15514512</v>
      </c>
      <c r="H120">
        <v>2</v>
      </c>
      <c r="I120" t="s">
        <v>691</v>
      </c>
      <c r="J120" t="s">
        <v>692</v>
      </c>
      <c r="K120" t="s">
        <v>693</v>
      </c>
      <c r="L120">
        <v>1368</v>
      </c>
      <c r="N120">
        <v>1011</v>
      </c>
      <c r="O120" t="s">
        <v>676</v>
      </c>
      <c r="P120" t="s">
        <v>676</v>
      </c>
      <c r="Q120">
        <v>1</v>
      </c>
      <c r="W120">
        <v>0</v>
      </c>
      <c r="X120">
        <v>1077756263</v>
      </c>
      <c r="Y120">
        <f>(AT120*4)</f>
        <v>9.7200000000000006</v>
      </c>
      <c r="AA120">
        <v>0</v>
      </c>
      <c r="AB120">
        <v>1303.01</v>
      </c>
      <c r="AC120">
        <v>826.2</v>
      </c>
      <c r="AD120">
        <v>0</v>
      </c>
      <c r="AE120">
        <v>0</v>
      </c>
      <c r="AF120">
        <v>1303.01</v>
      </c>
      <c r="AG120">
        <v>826.2</v>
      </c>
      <c r="AH120">
        <v>0</v>
      </c>
      <c r="AI120">
        <v>1</v>
      </c>
      <c r="AJ120">
        <v>1</v>
      </c>
      <c r="AK120">
        <v>1</v>
      </c>
      <c r="AL120">
        <v>1</v>
      </c>
      <c r="AM120">
        <v>-2</v>
      </c>
      <c r="AN120">
        <v>0</v>
      </c>
      <c r="AO120">
        <v>1</v>
      </c>
      <c r="AP120">
        <v>1</v>
      </c>
      <c r="AQ120">
        <v>0</v>
      </c>
      <c r="AR120">
        <v>0</v>
      </c>
      <c r="AS120" t="s">
        <v>3</v>
      </c>
      <c r="AT120">
        <v>2.4300000000000002</v>
      </c>
      <c r="AU120" t="s">
        <v>66</v>
      </c>
      <c r="AV120">
        <v>0</v>
      </c>
      <c r="AW120">
        <v>2</v>
      </c>
      <c r="AX120">
        <v>1473071309</v>
      </c>
      <c r="AY120">
        <v>1</v>
      </c>
      <c r="AZ120">
        <v>0</v>
      </c>
      <c r="BA120">
        <v>253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V120">
        <v>0</v>
      </c>
      <c r="CW120">
        <f>ROUND(Y120*Source!I316*DO120,9)</f>
        <v>0</v>
      </c>
      <c r="CX120">
        <f>ROUND(Y120*Source!I316,9)</f>
        <v>9.7200000000000006</v>
      </c>
      <c r="CY120">
        <f>AB120</f>
        <v>1303.01</v>
      </c>
      <c r="CZ120">
        <f>AF120</f>
        <v>1303.01</v>
      </c>
      <c r="DA120">
        <f>AJ120</f>
        <v>1</v>
      </c>
      <c r="DB120">
        <f>ROUND((ROUND(AT120*CZ120,2)*4),6)</f>
        <v>12665.24</v>
      </c>
      <c r="DC120">
        <f>ROUND((ROUND(AT120*AG120,2)*4),6)</f>
        <v>8030.68</v>
      </c>
      <c r="DD120" t="s">
        <v>3</v>
      </c>
      <c r="DE120" t="s">
        <v>3</v>
      </c>
      <c r="DF120">
        <f t="shared" si="24"/>
        <v>0</v>
      </c>
      <c r="DG120">
        <f t="shared" si="25"/>
        <v>12665.26</v>
      </c>
      <c r="DH120">
        <f t="shared" si="26"/>
        <v>8030.66</v>
      </c>
      <c r="DI120">
        <f t="shared" si="27"/>
        <v>0</v>
      </c>
      <c r="DJ120">
        <f>DG120</f>
        <v>12665.26</v>
      </c>
      <c r="DK120">
        <v>0</v>
      </c>
      <c r="DL120" t="s">
        <v>3</v>
      </c>
      <c r="DM120">
        <v>0</v>
      </c>
      <c r="DN120" t="s">
        <v>3</v>
      </c>
      <c r="DO120">
        <v>0</v>
      </c>
    </row>
    <row r="121" spans="1:119" x14ac:dyDescent="0.2">
      <c r="A121">
        <f>ROW(Source!A316)</f>
        <v>316</v>
      </c>
      <c r="B121">
        <v>1473070128</v>
      </c>
      <c r="C121">
        <v>1473071302</v>
      </c>
      <c r="D121">
        <v>1441836235</v>
      </c>
      <c r="E121">
        <v>1</v>
      </c>
      <c r="F121">
        <v>1</v>
      </c>
      <c r="G121">
        <v>15514512</v>
      </c>
      <c r="H121">
        <v>3</v>
      </c>
      <c r="I121" t="s">
        <v>677</v>
      </c>
      <c r="J121" t="s">
        <v>678</v>
      </c>
      <c r="K121" t="s">
        <v>679</v>
      </c>
      <c r="L121">
        <v>1346</v>
      </c>
      <c r="N121">
        <v>1009</v>
      </c>
      <c r="O121" t="s">
        <v>680</v>
      </c>
      <c r="P121" t="s">
        <v>680</v>
      </c>
      <c r="Q121">
        <v>1</v>
      </c>
      <c r="W121">
        <v>0</v>
      </c>
      <c r="X121">
        <v>-1595335418</v>
      </c>
      <c r="Y121">
        <f>(AT121*4)</f>
        <v>0.6</v>
      </c>
      <c r="AA121">
        <v>31.49</v>
      </c>
      <c r="AB121">
        <v>0</v>
      </c>
      <c r="AC121">
        <v>0</v>
      </c>
      <c r="AD121">
        <v>0</v>
      </c>
      <c r="AE121">
        <v>31.49</v>
      </c>
      <c r="AF121">
        <v>0</v>
      </c>
      <c r="AG121">
        <v>0</v>
      </c>
      <c r="AH121">
        <v>0</v>
      </c>
      <c r="AI121">
        <v>1</v>
      </c>
      <c r="AJ121">
        <v>1</v>
      </c>
      <c r="AK121">
        <v>1</v>
      </c>
      <c r="AL121">
        <v>1</v>
      </c>
      <c r="AM121">
        <v>-2</v>
      </c>
      <c r="AN121">
        <v>0</v>
      </c>
      <c r="AO121">
        <v>1</v>
      </c>
      <c r="AP121">
        <v>1</v>
      </c>
      <c r="AQ121">
        <v>0</v>
      </c>
      <c r="AR121">
        <v>0</v>
      </c>
      <c r="AS121" t="s">
        <v>3</v>
      </c>
      <c r="AT121">
        <v>0.15</v>
      </c>
      <c r="AU121" t="s">
        <v>66</v>
      </c>
      <c r="AV121">
        <v>0</v>
      </c>
      <c r="AW121">
        <v>2</v>
      </c>
      <c r="AX121">
        <v>1473071310</v>
      </c>
      <c r="AY121">
        <v>1</v>
      </c>
      <c r="AZ121">
        <v>0</v>
      </c>
      <c r="BA121">
        <v>254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V121">
        <v>0</v>
      </c>
      <c r="CW121">
        <v>0</v>
      </c>
      <c r="CX121">
        <f>ROUND(Y121*Source!I316,9)</f>
        <v>0.6</v>
      </c>
      <c r="CY121">
        <f>AA121</f>
        <v>31.49</v>
      </c>
      <c r="CZ121">
        <f>AE121</f>
        <v>31.49</v>
      </c>
      <c r="DA121">
        <f>AI121</f>
        <v>1</v>
      </c>
      <c r="DB121">
        <f>ROUND((ROUND(AT121*CZ121,2)*4),6)</f>
        <v>18.88</v>
      </c>
      <c r="DC121">
        <f>ROUND((ROUND(AT121*AG121,2)*4),6)</f>
        <v>0</v>
      </c>
      <c r="DD121" t="s">
        <v>3</v>
      </c>
      <c r="DE121" t="s">
        <v>3</v>
      </c>
      <c r="DF121">
        <f t="shared" si="24"/>
        <v>18.89</v>
      </c>
      <c r="DG121">
        <f t="shared" si="25"/>
        <v>0</v>
      </c>
      <c r="DH121">
        <f t="shared" si="26"/>
        <v>0</v>
      </c>
      <c r="DI121">
        <f t="shared" si="27"/>
        <v>0</v>
      </c>
      <c r="DJ121">
        <f>DF121</f>
        <v>18.89</v>
      </c>
      <c r="DK121">
        <v>0</v>
      </c>
      <c r="DL121" t="s">
        <v>3</v>
      </c>
      <c r="DM121">
        <v>0</v>
      </c>
      <c r="DN121" t="s">
        <v>3</v>
      </c>
      <c r="DO121">
        <v>0</v>
      </c>
    </row>
    <row r="122" spans="1:119" x14ac:dyDescent="0.2">
      <c r="A122">
        <f>ROW(Source!A317)</f>
        <v>317</v>
      </c>
      <c r="B122">
        <v>1473070128</v>
      </c>
      <c r="C122">
        <v>1473071311</v>
      </c>
      <c r="D122">
        <v>1441819193</v>
      </c>
      <c r="E122">
        <v>15514512</v>
      </c>
      <c r="F122">
        <v>1</v>
      </c>
      <c r="G122">
        <v>15514512</v>
      </c>
      <c r="H122">
        <v>1</v>
      </c>
      <c r="I122" t="s">
        <v>670</v>
      </c>
      <c r="J122" t="s">
        <v>3</v>
      </c>
      <c r="K122" t="s">
        <v>671</v>
      </c>
      <c r="L122">
        <v>1191</v>
      </c>
      <c r="N122">
        <v>1013</v>
      </c>
      <c r="O122" t="s">
        <v>672</v>
      </c>
      <c r="P122" t="s">
        <v>672</v>
      </c>
      <c r="Q122">
        <v>1</v>
      </c>
      <c r="W122">
        <v>0</v>
      </c>
      <c r="X122">
        <v>476480486</v>
      </c>
      <c r="Y122">
        <f t="shared" ref="Y122:Y157" si="43">AT122</f>
        <v>84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1</v>
      </c>
      <c r="AJ122">
        <v>1</v>
      </c>
      <c r="AK122">
        <v>1</v>
      </c>
      <c r="AL122">
        <v>1</v>
      </c>
      <c r="AM122">
        <v>-2</v>
      </c>
      <c r="AN122">
        <v>0</v>
      </c>
      <c r="AO122">
        <v>1</v>
      </c>
      <c r="AP122">
        <v>1</v>
      </c>
      <c r="AQ122">
        <v>0</v>
      </c>
      <c r="AR122">
        <v>0</v>
      </c>
      <c r="AS122" t="s">
        <v>3</v>
      </c>
      <c r="AT122">
        <v>84</v>
      </c>
      <c r="AU122" t="s">
        <v>3</v>
      </c>
      <c r="AV122">
        <v>1</v>
      </c>
      <c r="AW122">
        <v>2</v>
      </c>
      <c r="AX122">
        <v>1473071326</v>
      </c>
      <c r="AY122">
        <v>1</v>
      </c>
      <c r="AZ122">
        <v>0</v>
      </c>
      <c r="BA122">
        <v>255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U122">
        <f>ROUND(AT122*Source!I317*AH122*AL122,2)</f>
        <v>0</v>
      </c>
      <c r="CV122">
        <f>ROUND(Y122*Source!I317,9)</f>
        <v>84</v>
      </c>
      <c r="CW122">
        <v>0</v>
      </c>
      <c r="CX122">
        <f>ROUND(Y122*Source!I317,9)</f>
        <v>84</v>
      </c>
      <c r="CY122">
        <f>AD122</f>
        <v>0</v>
      </c>
      <c r="CZ122">
        <f>AH122</f>
        <v>0</v>
      </c>
      <c r="DA122">
        <f>AL122</f>
        <v>1</v>
      </c>
      <c r="DB122">
        <f t="shared" ref="DB122:DB157" si="44">ROUND(ROUND(AT122*CZ122,2),6)</f>
        <v>0</v>
      </c>
      <c r="DC122">
        <f t="shared" ref="DC122:DC157" si="45">ROUND(ROUND(AT122*AG122,2),6)</f>
        <v>0</v>
      </c>
      <c r="DD122" t="s">
        <v>3</v>
      </c>
      <c r="DE122" t="s">
        <v>3</v>
      </c>
      <c r="DF122">
        <f t="shared" si="24"/>
        <v>0</v>
      </c>
      <c r="DG122">
        <f t="shared" si="25"/>
        <v>0</v>
      </c>
      <c r="DH122">
        <f t="shared" si="26"/>
        <v>0</v>
      </c>
      <c r="DI122">
        <f t="shared" si="27"/>
        <v>0</v>
      </c>
      <c r="DJ122">
        <f>DI122</f>
        <v>0</v>
      </c>
      <c r="DK122">
        <v>0</v>
      </c>
      <c r="DL122" t="s">
        <v>3</v>
      </c>
      <c r="DM122">
        <v>0</v>
      </c>
      <c r="DN122" t="s">
        <v>3</v>
      </c>
      <c r="DO122">
        <v>0</v>
      </c>
    </row>
    <row r="123" spans="1:119" x14ac:dyDescent="0.2">
      <c r="A123">
        <f>ROW(Source!A317)</f>
        <v>317</v>
      </c>
      <c r="B123">
        <v>1473070128</v>
      </c>
      <c r="C123">
        <v>1473071311</v>
      </c>
      <c r="D123">
        <v>1441835475</v>
      </c>
      <c r="E123">
        <v>1</v>
      </c>
      <c r="F123">
        <v>1</v>
      </c>
      <c r="G123">
        <v>15514512</v>
      </c>
      <c r="H123">
        <v>3</v>
      </c>
      <c r="I123" t="s">
        <v>694</v>
      </c>
      <c r="J123" t="s">
        <v>695</v>
      </c>
      <c r="K123" t="s">
        <v>696</v>
      </c>
      <c r="L123">
        <v>1348</v>
      </c>
      <c r="N123">
        <v>1009</v>
      </c>
      <c r="O123" t="s">
        <v>697</v>
      </c>
      <c r="P123" t="s">
        <v>697</v>
      </c>
      <c r="Q123">
        <v>1000</v>
      </c>
      <c r="W123">
        <v>0</v>
      </c>
      <c r="X123">
        <v>438248051</v>
      </c>
      <c r="Y123">
        <f t="shared" si="43"/>
        <v>8.0000000000000004E-4</v>
      </c>
      <c r="AA123">
        <v>155908.07999999999</v>
      </c>
      <c r="AB123">
        <v>0</v>
      </c>
      <c r="AC123">
        <v>0</v>
      </c>
      <c r="AD123">
        <v>0</v>
      </c>
      <c r="AE123">
        <v>155908.07999999999</v>
      </c>
      <c r="AF123">
        <v>0</v>
      </c>
      <c r="AG123">
        <v>0</v>
      </c>
      <c r="AH123">
        <v>0</v>
      </c>
      <c r="AI123">
        <v>1</v>
      </c>
      <c r="AJ123">
        <v>1</v>
      </c>
      <c r="AK123">
        <v>1</v>
      </c>
      <c r="AL123">
        <v>1</v>
      </c>
      <c r="AM123">
        <v>-2</v>
      </c>
      <c r="AN123">
        <v>0</v>
      </c>
      <c r="AO123">
        <v>1</v>
      </c>
      <c r="AP123">
        <v>1</v>
      </c>
      <c r="AQ123">
        <v>0</v>
      </c>
      <c r="AR123">
        <v>0</v>
      </c>
      <c r="AS123" t="s">
        <v>3</v>
      </c>
      <c r="AT123">
        <v>8.0000000000000004E-4</v>
      </c>
      <c r="AU123" t="s">
        <v>3</v>
      </c>
      <c r="AV123">
        <v>0</v>
      </c>
      <c r="AW123">
        <v>2</v>
      </c>
      <c r="AX123">
        <v>1473071327</v>
      </c>
      <c r="AY123">
        <v>1</v>
      </c>
      <c r="AZ123">
        <v>0</v>
      </c>
      <c r="BA123">
        <v>256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V123">
        <v>0</v>
      </c>
      <c r="CW123">
        <v>0</v>
      </c>
      <c r="CX123">
        <f>ROUND(Y123*Source!I317,9)</f>
        <v>8.0000000000000004E-4</v>
      </c>
      <c r="CY123">
        <f t="shared" ref="CY123:CY135" si="46">AA123</f>
        <v>155908.07999999999</v>
      </c>
      <c r="CZ123">
        <f t="shared" ref="CZ123:CZ135" si="47">AE123</f>
        <v>155908.07999999999</v>
      </c>
      <c r="DA123">
        <f t="shared" ref="DA123:DA135" si="48">AI123</f>
        <v>1</v>
      </c>
      <c r="DB123">
        <f t="shared" si="44"/>
        <v>124.73</v>
      </c>
      <c r="DC123">
        <f t="shared" si="45"/>
        <v>0</v>
      </c>
      <c r="DD123" t="s">
        <v>3</v>
      </c>
      <c r="DE123" t="s">
        <v>3</v>
      </c>
      <c r="DF123">
        <f t="shared" si="24"/>
        <v>124.73</v>
      </c>
      <c r="DG123">
        <f t="shared" si="25"/>
        <v>0</v>
      </c>
      <c r="DH123">
        <f t="shared" si="26"/>
        <v>0</v>
      </c>
      <c r="DI123">
        <f t="shared" si="27"/>
        <v>0</v>
      </c>
      <c r="DJ123">
        <f t="shared" ref="DJ123:DJ135" si="49">DF123</f>
        <v>124.73</v>
      </c>
      <c r="DK123">
        <v>0</v>
      </c>
      <c r="DL123" t="s">
        <v>3</v>
      </c>
      <c r="DM123">
        <v>0</v>
      </c>
      <c r="DN123" t="s">
        <v>3</v>
      </c>
      <c r="DO123">
        <v>0</v>
      </c>
    </row>
    <row r="124" spans="1:119" x14ac:dyDescent="0.2">
      <c r="A124">
        <f>ROW(Source!A317)</f>
        <v>317</v>
      </c>
      <c r="B124">
        <v>1473070128</v>
      </c>
      <c r="C124">
        <v>1473071311</v>
      </c>
      <c r="D124">
        <v>1441835549</v>
      </c>
      <c r="E124">
        <v>1</v>
      </c>
      <c r="F124">
        <v>1</v>
      </c>
      <c r="G124">
        <v>15514512</v>
      </c>
      <c r="H124">
        <v>3</v>
      </c>
      <c r="I124" t="s">
        <v>698</v>
      </c>
      <c r="J124" t="s">
        <v>699</v>
      </c>
      <c r="K124" t="s">
        <v>700</v>
      </c>
      <c r="L124">
        <v>1348</v>
      </c>
      <c r="N124">
        <v>1009</v>
      </c>
      <c r="O124" t="s">
        <v>697</v>
      </c>
      <c r="P124" t="s">
        <v>697</v>
      </c>
      <c r="Q124">
        <v>1000</v>
      </c>
      <c r="W124">
        <v>0</v>
      </c>
      <c r="X124">
        <v>-2009451208</v>
      </c>
      <c r="Y124">
        <f t="shared" si="43"/>
        <v>1E-4</v>
      </c>
      <c r="AA124">
        <v>194655.19</v>
      </c>
      <c r="AB124">
        <v>0</v>
      </c>
      <c r="AC124">
        <v>0</v>
      </c>
      <c r="AD124">
        <v>0</v>
      </c>
      <c r="AE124">
        <v>194655.19</v>
      </c>
      <c r="AF124">
        <v>0</v>
      </c>
      <c r="AG124">
        <v>0</v>
      </c>
      <c r="AH124">
        <v>0</v>
      </c>
      <c r="AI124">
        <v>1</v>
      </c>
      <c r="AJ124">
        <v>1</v>
      </c>
      <c r="AK124">
        <v>1</v>
      </c>
      <c r="AL124">
        <v>1</v>
      </c>
      <c r="AM124">
        <v>-2</v>
      </c>
      <c r="AN124">
        <v>0</v>
      </c>
      <c r="AO124">
        <v>1</v>
      </c>
      <c r="AP124">
        <v>1</v>
      </c>
      <c r="AQ124">
        <v>0</v>
      </c>
      <c r="AR124">
        <v>0</v>
      </c>
      <c r="AS124" t="s">
        <v>3</v>
      </c>
      <c r="AT124">
        <v>1E-4</v>
      </c>
      <c r="AU124" t="s">
        <v>3</v>
      </c>
      <c r="AV124">
        <v>0</v>
      </c>
      <c r="AW124">
        <v>2</v>
      </c>
      <c r="AX124">
        <v>1473071328</v>
      </c>
      <c r="AY124">
        <v>1</v>
      </c>
      <c r="AZ124">
        <v>0</v>
      </c>
      <c r="BA124">
        <v>257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V124">
        <v>0</v>
      </c>
      <c r="CW124">
        <v>0</v>
      </c>
      <c r="CX124">
        <f>ROUND(Y124*Source!I317,9)</f>
        <v>1E-4</v>
      </c>
      <c r="CY124">
        <f t="shared" si="46"/>
        <v>194655.19</v>
      </c>
      <c r="CZ124">
        <f t="shared" si="47"/>
        <v>194655.19</v>
      </c>
      <c r="DA124">
        <f t="shared" si="48"/>
        <v>1</v>
      </c>
      <c r="DB124">
        <f t="shared" si="44"/>
        <v>19.47</v>
      </c>
      <c r="DC124">
        <f t="shared" si="45"/>
        <v>0</v>
      </c>
      <c r="DD124" t="s">
        <v>3</v>
      </c>
      <c r="DE124" t="s">
        <v>3</v>
      </c>
      <c r="DF124">
        <f t="shared" si="24"/>
        <v>19.47</v>
      </c>
      <c r="DG124">
        <f t="shared" si="25"/>
        <v>0</v>
      </c>
      <c r="DH124">
        <f t="shared" si="26"/>
        <v>0</v>
      </c>
      <c r="DI124">
        <f t="shared" si="27"/>
        <v>0</v>
      </c>
      <c r="DJ124">
        <f t="shared" si="49"/>
        <v>19.47</v>
      </c>
      <c r="DK124">
        <v>0</v>
      </c>
      <c r="DL124" t="s">
        <v>3</v>
      </c>
      <c r="DM124">
        <v>0</v>
      </c>
      <c r="DN124" t="s">
        <v>3</v>
      </c>
      <c r="DO124">
        <v>0</v>
      </c>
    </row>
    <row r="125" spans="1:119" x14ac:dyDescent="0.2">
      <c r="A125">
        <f>ROW(Source!A317)</f>
        <v>317</v>
      </c>
      <c r="B125">
        <v>1473070128</v>
      </c>
      <c r="C125">
        <v>1473071311</v>
      </c>
      <c r="D125">
        <v>1441836325</v>
      </c>
      <c r="E125">
        <v>1</v>
      </c>
      <c r="F125">
        <v>1</v>
      </c>
      <c r="G125">
        <v>15514512</v>
      </c>
      <c r="H125">
        <v>3</v>
      </c>
      <c r="I125" t="s">
        <v>701</v>
      </c>
      <c r="J125" t="s">
        <v>702</v>
      </c>
      <c r="K125" t="s">
        <v>703</v>
      </c>
      <c r="L125">
        <v>1348</v>
      </c>
      <c r="N125">
        <v>1009</v>
      </c>
      <c r="O125" t="s">
        <v>697</v>
      </c>
      <c r="P125" t="s">
        <v>697</v>
      </c>
      <c r="Q125">
        <v>1000</v>
      </c>
      <c r="W125">
        <v>0</v>
      </c>
      <c r="X125">
        <v>-1093051030</v>
      </c>
      <c r="Y125">
        <f t="shared" si="43"/>
        <v>8.0000000000000004E-4</v>
      </c>
      <c r="AA125">
        <v>108798.39999999999</v>
      </c>
      <c r="AB125">
        <v>0</v>
      </c>
      <c r="AC125">
        <v>0</v>
      </c>
      <c r="AD125">
        <v>0</v>
      </c>
      <c r="AE125">
        <v>108798.39999999999</v>
      </c>
      <c r="AF125">
        <v>0</v>
      </c>
      <c r="AG125">
        <v>0</v>
      </c>
      <c r="AH125">
        <v>0</v>
      </c>
      <c r="AI125">
        <v>1</v>
      </c>
      <c r="AJ125">
        <v>1</v>
      </c>
      <c r="AK125">
        <v>1</v>
      </c>
      <c r="AL125">
        <v>1</v>
      </c>
      <c r="AM125">
        <v>-2</v>
      </c>
      <c r="AN125">
        <v>0</v>
      </c>
      <c r="AO125">
        <v>1</v>
      </c>
      <c r="AP125">
        <v>1</v>
      </c>
      <c r="AQ125">
        <v>0</v>
      </c>
      <c r="AR125">
        <v>0</v>
      </c>
      <c r="AS125" t="s">
        <v>3</v>
      </c>
      <c r="AT125">
        <v>8.0000000000000004E-4</v>
      </c>
      <c r="AU125" t="s">
        <v>3</v>
      </c>
      <c r="AV125">
        <v>0</v>
      </c>
      <c r="AW125">
        <v>2</v>
      </c>
      <c r="AX125">
        <v>1473071329</v>
      </c>
      <c r="AY125">
        <v>1</v>
      </c>
      <c r="AZ125">
        <v>0</v>
      </c>
      <c r="BA125">
        <v>258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V125">
        <v>0</v>
      </c>
      <c r="CW125">
        <v>0</v>
      </c>
      <c r="CX125">
        <f>ROUND(Y125*Source!I317,9)</f>
        <v>8.0000000000000004E-4</v>
      </c>
      <c r="CY125">
        <f t="shared" si="46"/>
        <v>108798.39999999999</v>
      </c>
      <c r="CZ125">
        <f t="shared" si="47"/>
        <v>108798.39999999999</v>
      </c>
      <c r="DA125">
        <f t="shared" si="48"/>
        <v>1</v>
      </c>
      <c r="DB125">
        <f t="shared" si="44"/>
        <v>87.04</v>
      </c>
      <c r="DC125">
        <f t="shared" si="45"/>
        <v>0</v>
      </c>
      <c r="DD125" t="s">
        <v>3</v>
      </c>
      <c r="DE125" t="s">
        <v>3</v>
      </c>
      <c r="DF125">
        <f t="shared" si="24"/>
        <v>87.04</v>
      </c>
      <c r="DG125">
        <f t="shared" si="25"/>
        <v>0</v>
      </c>
      <c r="DH125">
        <f t="shared" si="26"/>
        <v>0</v>
      </c>
      <c r="DI125">
        <f t="shared" si="27"/>
        <v>0</v>
      </c>
      <c r="DJ125">
        <f t="shared" si="49"/>
        <v>87.04</v>
      </c>
      <c r="DK125">
        <v>0</v>
      </c>
      <c r="DL125" t="s">
        <v>3</v>
      </c>
      <c r="DM125">
        <v>0</v>
      </c>
      <c r="DN125" t="s">
        <v>3</v>
      </c>
      <c r="DO125">
        <v>0</v>
      </c>
    </row>
    <row r="126" spans="1:119" x14ac:dyDescent="0.2">
      <c r="A126">
        <f>ROW(Source!A317)</f>
        <v>317</v>
      </c>
      <c r="B126">
        <v>1473070128</v>
      </c>
      <c r="C126">
        <v>1473071311</v>
      </c>
      <c r="D126">
        <v>1441838531</v>
      </c>
      <c r="E126">
        <v>1</v>
      </c>
      <c r="F126">
        <v>1</v>
      </c>
      <c r="G126">
        <v>15514512</v>
      </c>
      <c r="H126">
        <v>3</v>
      </c>
      <c r="I126" t="s">
        <v>704</v>
      </c>
      <c r="J126" t="s">
        <v>705</v>
      </c>
      <c r="K126" t="s">
        <v>706</v>
      </c>
      <c r="L126">
        <v>1348</v>
      </c>
      <c r="N126">
        <v>1009</v>
      </c>
      <c r="O126" t="s">
        <v>697</v>
      </c>
      <c r="P126" t="s">
        <v>697</v>
      </c>
      <c r="Q126">
        <v>1000</v>
      </c>
      <c r="W126">
        <v>0</v>
      </c>
      <c r="X126">
        <v>1694696001</v>
      </c>
      <c r="Y126">
        <f t="shared" si="43"/>
        <v>6.9999999999999999E-4</v>
      </c>
      <c r="AA126">
        <v>370783.55</v>
      </c>
      <c r="AB126">
        <v>0</v>
      </c>
      <c r="AC126">
        <v>0</v>
      </c>
      <c r="AD126">
        <v>0</v>
      </c>
      <c r="AE126">
        <v>370783.55</v>
      </c>
      <c r="AF126">
        <v>0</v>
      </c>
      <c r="AG126">
        <v>0</v>
      </c>
      <c r="AH126">
        <v>0</v>
      </c>
      <c r="AI126">
        <v>1</v>
      </c>
      <c r="AJ126">
        <v>1</v>
      </c>
      <c r="AK126">
        <v>1</v>
      </c>
      <c r="AL126">
        <v>1</v>
      </c>
      <c r="AM126">
        <v>-2</v>
      </c>
      <c r="AN126">
        <v>0</v>
      </c>
      <c r="AO126">
        <v>1</v>
      </c>
      <c r="AP126">
        <v>1</v>
      </c>
      <c r="AQ126">
        <v>0</v>
      </c>
      <c r="AR126">
        <v>0</v>
      </c>
      <c r="AS126" t="s">
        <v>3</v>
      </c>
      <c r="AT126">
        <v>6.9999999999999999E-4</v>
      </c>
      <c r="AU126" t="s">
        <v>3</v>
      </c>
      <c r="AV126">
        <v>0</v>
      </c>
      <c r="AW126">
        <v>2</v>
      </c>
      <c r="AX126">
        <v>1473071330</v>
      </c>
      <c r="AY126">
        <v>1</v>
      </c>
      <c r="AZ126">
        <v>0</v>
      </c>
      <c r="BA126">
        <v>259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V126">
        <v>0</v>
      </c>
      <c r="CW126">
        <v>0</v>
      </c>
      <c r="CX126">
        <f>ROUND(Y126*Source!I317,9)</f>
        <v>6.9999999999999999E-4</v>
      </c>
      <c r="CY126">
        <f t="shared" si="46"/>
        <v>370783.55</v>
      </c>
      <c r="CZ126">
        <f t="shared" si="47"/>
        <v>370783.55</v>
      </c>
      <c r="DA126">
        <f t="shared" si="48"/>
        <v>1</v>
      </c>
      <c r="DB126">
        <f t="shared" si="44"/>
        <v>259.55</v>
      </c>
      <c r="DC126">
        <f t="shared" si="45"/>
        <v>0</v>
      </c>
      <c r="DD126" t="s">
        <v>3</v>
      </c>
      <c r="DE126" t="s">
        <v>3</v>
      </c>
      <c r="DF126">
        <f t="shared" si="24"/>
        <v>259.55</v>
      </c>
      <c r="DG126">
        <f t="shared" si="25"/>
        <v>0</v>
      </c>
      <c r="DH126">
        <f t="shared" si="26"/>
        <v>0</v>
      </c>
      <c r="DI126">
        <f t="shared" si="27"/>
        <v>0</v>
      </c>
      <c r="DJ126">
        <f t="shared" si="49"/>
        <v>259.55</v>
      </c>
      <c r="DK126">
        <v>0</v>
      </c>
      <c r="DL126" t="s">
        <v>3</v>
      </c>
      <c r="DM126">
        <v>0</v>
      </c>
      <c r="DN126" t="s">
        <v>3</v>
      </c>
      <c r="DO126">
        <v>0</v>
      </c>
    </row>
    <row r="127" spans="1:119" x14ac:dyDescent="0.2">
      <c r="A127">
        <f>ROW(Source!A317)</f>
        <v>317</v>
      </c>
      <c r="B127">
        <v>1473070128</v>
      </c>
      <c r="C127">
        <v>1473071311</v>
      </c>
      <c r="D127">
        <v>1441838759</v>
      </c>
      <c r="E127">
        <v>1</v>
      </c>
      <c r="F127">
        <v>1</v>
      </c>
      <c r="G127">
        <v>15514512</v>
      </c>
      <c r="H127">
        <v>3</v>
      </c>
      <c r="I127" t="s">
        <v>707</v>
      </c>
      <c r="J127" t="s">
        <v>708</v>
      </c>
      <c r="K127" t="s">
        <v>709</v>
      </c>
      <c r="L127">
        <v>1348</v>
      </c>
      <c r="N127">
        <v>1009</v>
      </c>
      <c r="O127" t="s">
        <v>697</v>
      </c>
      <c r="P127" t="s">
        <v>697</v>
      </c>
      <c r="Q127">
        <v>1000</v>
      </c>
      <c r="W127">
        <v>0</v>
      </c>
      <c r="X127">
        <v>-1635103781</v>
      </c>
      <c r="Y127">
        <f t="shared" si="43"/>
        <v>6.9999999999999999E-4</v>
      </c>
      <c r="AA127">
        <v>1590701.16</v>
      </c>
      <c r="AB127">
        <v>0</v>
      </c>
      <c r="AC127">
        <v>0</v>
      </c>
      <c r="AD127">
        <v>0</v>
      </c>
      <c r="AE127">
        <v>1590701.16</v>
      </c>
      <c r="AF127">
        <v>0</v>
      </c>
      <c r="AG127">
        <v>0</v>
      </c>
      <c r="AH127">
        <v>0</v>
      </c>
      <c r="AI127">
        <v>1</v>
      </c>
      <c r="AJ127">
        <v>1</v>
      </c>
      <c r="AK127">
        <v>1</v>
      </c>
      <c r="AL127">
        <v>1</v>
      </c>
      <c r="AM127">
        <v>-2</v>
      </c>
      <c r="AN127">
        <v>0</v>
      </c>
      <c r="AO127">
        <v>1</v>
      </c>
      <c r="AP127">
        <v>1</v>
      </c>
      <c r="AQ127">
        <v>0</v>
      </c>
      <c r="AR127">
        <v>0</v>
      </c>
      <c r="AS127" t="s">
        <v>3</v>
      </c>
      <c r="AT127">
        <v>6.9999999999999999E-4</v>
      </c>
      <c r="AU127" t="s">
        <v>3</v>
      </c>
      <c r="AV127">
        <v>0</v>
      </c>
      <c r="AW127">
        <v>2</v>
      </c>
      <c r="AX127">
        <v>1473071331</v>
      </c>
      <c r="AY127">
        <v>1</v>
      </c>
      <c r="AZ127">
        <v>0</v>
      </c>
      <c r="BA127">
        <v>260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V127">
        <v>0</v>
      </c>
      <c r="CW127">
        <v>0</v>
      </c>
      <c r="CX127">
        <f>ROUND(Y127*Source!I317,9)</f>
        <v>6.9999999999999999E-4</v>
      </c>
      <c r="CY127">
        <f t="shared" si="46"/>
        <v>1590701.16</v>
      </c>
      <c r="CZ127">
        <f t="shared" si="47"/>
        <v>1590701.16</v>
      </c>
      <c r="DA127">
        <f t="shared" si="48"/>
        <v>1</v>
      </c>
      <c r="DB127">
        <f t="shared" si="44"/>
        <v>1113.49</v>
      </c>
      <c r="DC127">
        <f t="shared" si="45"/>
        <v>0</v>
      </c>
      <c r="DD127" t="s">
        <v>3</v>
      </c>
      <c r="DE127" t="s">
        <v>3</v>
      </c>
      <c r="DF127">
        <f t="shared" si="24"/>
        <v>1113.49</v>
      </c>
      <c r="DG127">
        <f t="shared" si="25"/>
        <v>0</v>
      </c>
      <c r="DH127">
        <f t="shared" si="26"/>
        <v>0</v>
      </c>
      <c r="DI127">
        <f t="shared" si="27"/>
        <v>0</v>
      </c>
      <c r="DJ127">
        <f t="shared" si="49"/>
        <v>1113.49</v>
      </c>
      <c r="DK127">
        <v>0</v>
      </c>
      <c r="DL127" t="s">
        <v>3</v>
      </c>
      <c r="DM127">
        <v>0</v>
      </c>
      <c r="DN127" t="s">
        <v>3</v>
      </c>
      <c r="DO127">
        <v>0</v>
      </c>
    </row>
    <row r="128" spans="1:119" x14ac:dyDescent="0.2">
      <c r="A128">
        <f>ROW(Source!A317)</f>
        <v>317</v>
      </c>
      <c r="B128">
        <v>1473070128</v>
      </c>
      <c r="C128">
        <v>1473071311</v>
      </c>
      <c r="D128">
        <v>1441834635</v>
      </c>
      <c r="E128">
        <v>1</v>
      </c>
      <c r="F128">
        <v>1</v>
      </c>
      <c r="G128">
        <v>15514512</v>
      </c>
      <c r="H128">
        <v>3</v>
      </c>
      <c r="I128" t="s">
        <v>710</v>
      </c>
      <c r="J128" t="s">
        <v>711</v>
      </c>
      <c r="K128" t="s">
        <v>712</v>
      </c>
      <c r="L128">
        <v>1339</v>
      </c>
      <c r="N128">
        <v>1007</v>
      </c>
      <c r="O128" t="s">
        <v>713</v>
      </c>
      <c r="P128" t="s">
        <v>713</v>
      </c>
      <c r="Q128">
        <v>1</v>
      </c>
      <c r="W128">
        <v>0</v>
      </c>
      <c r="X128">
        <v>-389859187</v>
      </c>
      <c r="Y128">
        <f t="shared" si="43"/>
        <v>1.8</v>
      </c>
      <c r="AA128">
        <v>103.4</v>
      </c>
      <c r="AB128">
        <v>0</v>
      </c>
      <c r="AC128">
        <v>0</v>
      </c>
      <c r="AD128">
        <v>0</v>
      </c>
      <c r="AE128">
        <v>103.4</v>
      </c>
      <c r="AF128">
        <v>0</v>
      </c>
      <c r="AG128">
        <v>0</v>
      </c>
      <c r="AH128">
        <v>0</v>
      </c>
      <c r="AI128">
        <v>1</v>
      </c>
      <c r="AJ128">
        <v>1</v>
      </c>
      <c r="AK128">
        <v>1</v>
      </c>
      <c r="AL128">
        <v>1</v>
      </c>
      <c r="AM128">
        <v>-2</v>
      </c>
      <c r="AN128">
        <v>0</v>
      </c>
      <c r="AO128">
        <v>1</v>
      </c>
      <c r="AP128">
        <v>1</v>
      </c>
      <c r="AQ128">
        <v>0</v>
      </c>
      <c r="AR128">
        <v>0</v>
      </c>
      <c r="AS128" t="s">
        <v>3</v>
      </c>
      <c r="AT128">
        <v>1.8</v>
      </c>
      <c r="AU128" t="s">
        <v>3</v>
      </c>
      <c r="AV128">
        <v>0</v>
      </c>
      <c r="AW128">
        <v>2</v>
      </c>
      <c r="AX128">
        <v>1473071332</v>
      </c>
      <c r="AY128">
        <v>1</v>
      </c>
      <c r="AZ128">
        <v>0</v>
      </c>
      <c r="BA128">
        <v>261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V128">
        <v>0</v>
      </c>
      <c r="CW128">
        <v>0</v>
      </c>
      <c r="CX128">
        <f>ROUND(Y128*Source!I317,9)</f>
        <v>1.8</v>
      </c>
      <c r="CY128">
        <f t="shared" si="46"/>
        <v>103.4</v>
      </c>
      <c r="CZ128">
        <f t="shared" si="47"/>
        <v>103.4</v>
      </c>
      <c r="DA128">
        <f t="shared" si="48"/>
        <v>1</v>
      </c>
      <c r="DB128">
        <f t="shared" si="44"/>
        <v>186.12</v>
      </c>
      <c r="DC128">
        <f t="shared" si="45"/>
        <v>0</v>
      </c>
      <c r="DD128" t="s">
        <v>3</v>
      </c>
      <c r="DE128" t="s">
        <v>3</v>
      </c>
      <c r="DF128">
        <f t="shared" si="24"/>
        <v>186.12</v>
      </c>
      <c r="DG128">
        <f t="shared" si="25"/>
        <v>0</v>
      </c>
      <c r="DH128">
        <f t="shared" si="26"/>
        <v>0</v>
      </c>
      <c r="DI128">
        <f t="shared" si="27"/>
        <v>0</v>
      </c>
      <c r="DJ128">
        <f t="shared" si="49"/>
        <v>186.12</v>
      </c>
      <c r="DK128">
        <v>0</v>
      </c>
      <c r="DL128" t="s">
        <v>3</v>
      </c>
      <c r="DM128">
        <v>0</v>
      </c>
      <c r="DN128" t="s">
        <v>3</v>
      </c>
      <c r="DO128">
        <v>0</v>
      </c>
    </row>
    <row r="129" spans="1:119" x14ac:dyDescent="0.2">
      <c r="A129">
        <f>ROW(Source!A317)</f>
        <v>317</v>
      </c>
      <c r="B129">
        <v>1473070128</v>
      </c>
      <c r="C129">
        <v>1473071311</v>
      </c>
      <c r="D129">
        <v>1441834627</v>
      </c>
      <c r="E129">
        <v>1</v>
      </c>
      <c r="F129">
        <v>1</v>
      </c>
      <c r="G129">
        <v>15514512</v>
      </c>
      <c r="H129">
        <v>3</v>
      </c>
      <c r="I129" t="s">
        <v>714</v>
      </c>
      <c r="J129" t="s">
        <v>715</v>
      </c>
      <c r="K129" t="s">
        <v>716</v>
      </c>
      <c r="L129">
        <v>1339</v>
      </c>
      <c r="N129">
        <v>1007</v>
      </c>
      <c r="O129" t="s">
        <v>713</v>
      </c>
      <c r="P129" t="s">
        <v>713</v>
      </c>
      <c r="Q129">
        <v>1</v>
      </c>
      <c r="W129">
        <v>0</v>
      </c>
      <c r="X129">
        <v>709656040</v>
      </c>
      <c r="Y129">
        <f t="shared" si="43"/>
        <v>0.9</v>
      </c>
      <c r="AA129">
        <v>875.46</v>
      </c>
      <c r="AB129">
        <v>0</v>
      </c>
      <c r="AC129">
        <v>0</v>
      </c>
      <c r="AD129">
        <v>0</v>
      </c>
      <c r="AE129">
        <v>875.46</v>
      </c>
      <c r="AF129">
        <v>0</v>
      </c>
      <c r="AG129">
        <v>0</v>
      </c>
      <c r="AH129">
        <v>0</v>
      </c>
      <c r="AI129">
        <v>1</v>
      </c>
      <c r="AJ129">
        <v>1</v>
      </c>
      <c r="AK129">
        <v>1</v>
      </c>
      <c r="AL129">
        <v>1</v>
      </c>
      <c r="AM129">
        <v>-2</v>
      </c>
      <c r="AN129">
        <v>0</v>
      </c>
      <c r="AO129">
        <v>1</v>
      </c>
      <c r="AP129">
        <v>1</v>
      </c>
      <c r="AQ129">
        <v>0</v>
      </c>
      <c r="AR129">
        <v>0</v>
      </c>
      <c r="AS129" t="s">
        <v>3</v>
      </c>
      <c r="AT129">
        <v>0.9</v>
      </c>
      <c r="AU129" t="s">
        <v>3</v>
      </c>
      <c r="AV129">
        <v>0</v>
      </c>
      <c r="AW129">
        <v>2</v>
      </c>
      <c r="AX129">
        <v>1473071333</v>
      </c>
      <c r="AY129">
        <v>1</v>
      </c>
      <c r="AZ129">
        <v>0</v>
      </c>
      <c r="BA129">
        <v>262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V129">
        <v>0</v>
      </c>
      <c r="CW129">
        <v>0</v>
      </c>
      <c r="CX129">
        <f>ROUND(Y129*Source!I317,9)</f>
        <v>0.9</v>
      </c>
      <c r="CY129">
        <f t="shared" si="46"/>
        <v>875.46</v>
      </c>
      <c r="CZ129">
        <f t="shared" si="47"/>
        <v>875.46</v>
      </c>
      <c r="DA129">
        <f t="shared" si="48"/>
        <v>1</v>
      </c>
      <c r="DB129">
        <f t="shared" si="44"/>
        <v>787.91</v>
      </c>
      <c r="DC129">
        <f t="shared" si="45"/>
        <v>0</v>
      </c>
      <c r="DD129" t="s">
        <v>3</v>
      </c>
      <c r="DE129" t="s">
        <v>3</v>
      </c>
      <c r="DF129">
        <f t="shared" ref="DF129:DF192" si="50">ROUND(ROUND(AE129,2)*CX129,2)</f>
        <v>787.91</v>
      </c>
      <c r="DG129">
        <f t="shared" ref="DG129:DG192" si="51">ROUND(ROUND(AF129,2)*CX129,2)</f>
        <v>0</v>
      </c>
      <c r="DH129">
        <f t="shared" ref="DH129:DH192" si="52">ROUND(ROUND(AG129,2)*CX129,2)</f>
        <v>0</v>
      </c>
      <c r="DI129">
        <f t="shared" ref="DI129:DI192" si="53">ROUND(ROUND(AH129,2)*CX129,2)</f>
        <v>0</v>
      </c>
      <c r="DJ129">
        <f t="shared" si="49"/>
        <v>787.91</v>
      </c>
      <c r="DK129">
        <v>0</v>
      </c>
      <c r="DL129" t="s">
        <v>3</v>
      </c>
      <c r="DM129">
        <v>0</v>
      </c>
      <c r="DN129" t="s">
        <v>3</v>
      </c>
      <c r="DO129">
        <v>0</v>
      </c>
    </row>
    <row r="130" spans="1:119" x14ac:dyDescent="0.2">
      <c r="A130">
        <f>ROW(Source!A317)</f>
        <v>317</v>
      </c>
      <c r="B130">
        <v>1473070128</v>
      </c>
      <c r="C130">
        <v>1473071311</v>
      </c>
      <c r="D130">
        <v>1441834671</v>
      </c>
      <c r="E130">
        <v>1</v>
      </c>
      <c r="F130">
        <v>1</v>
      </c>
      <c r="G130">
        <v>15514512</v>
      </c>
      <c r="H130">
        <v>3</v>
      </c>
      <c r="I130" t="s">
        <v>717</v>
      </c>
      <c r="J130" t="s">
        <v>718</v>
      </c>
      <c r="K130" t="s">
        <v>719</v>
      </c>
      <c r="L130">
        <v>1348</v>
      </c>
      <c r="N130">
        <v>1009</v>
      </c>
      <c r="O130" t="s">
        <v>697</v>
      </c>
      <c r="P130" t="s">
        <v>697</v>
      </c>
      <c r="Q130">
        <v>1000</v>
      </c>
      <c r="W130">
        <v>0</v>
      </c>
      <c r="X130">
        <v>-19071303</v>
      </c>
      <c r="Y130">
        <f t="shared" si="43"/>
        <v>5.9999999999999995E-4</v>
      </c>
      <c r="AA130">
        <v>184462.17</v>
      </c>
      <c r="AB130">
        <v>0</v>
      </c>
      <c r="AC130">
        <v>0</v>
      </c>
      <c r="AD130">
        <v>0</v>
      </c>
      <c r="AE130">
        <v>184462.17</v>
      </c>
      <c r="AF130">
        <v>0</v>
      </c>
      <c r="AG130">
        <v>0</v>
      </c>
      <c r="AH130">
        <v>0</v>
      </c>
      <c r="AI130">
        <v>1</v>
      </c>
      <c r="AJ130">
        <v>1</v>
      </c>
      <c r="AK130">
        <v>1</v>
      </c>
      <c r="AL130">
        <v>1</v>
      </c>
      <c r="AM130">
        <v>-2</v>
      </c>
      <c r="AN130">
        <v>0</v>
      </c>
      <c r="AO130">
        <v>1</v>
      </c>
      <c r="AP130">
        <v>1</v>
      </c>
      <c r="AQ130">
        <v>0</v>
      </c>
      <c r="AR130">
        <v>0</v>
      </c>
      <c r="AS130" t="s">
        <v>3</v>
      </c>
      <c r="AT130">
        <v>5.9999999999999995E-4</v>
      </c>
      <c r="AU130" t="s">
        <v>3</v>
      </c>
      <c r="AV130">
        <v>0</v>
      </c>
      <c r="AW130">
        <v>2</v>
      </c>
      <c r="AX130">
        <v>1473071334</v>
      </c>
      <c r="AY130">
        <v>1</v>
      </c>
      <c r="AZ130">
        <v>0</v>
      </c>
      <c r="BA130">
        <v>263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V130">
        <v>0</v>
      </c>
      <c r="CW130">
        <v>0</v>
      </c>
      <c r="CX130">
        <f>ROUND(Y130*Source!I317,9)</f>
        <v>5.9999999999999995E-4</v>
      </c>
      <c r="CY130">
        <f t="shared" si="46"/>
        <v>184462.17</v>
      </c>
      <c r="CZ130">
        <f t="shared" si="47"/>
        <v>184462.17</v>
      </c>
      <c r="DA130">
        <f t="shared" si="48"/>
        <v>1</v>
      </c>
      <c r="DB130">
        <f t="shared" si="44"/>
        <v>110.68</v>
      </c>
      <c r="DC130">
        <f t="shared" si="45"/>
        <v>0</v>
      </c>
      <c r="DD130" t="s">
        <v>3</v>
      </c>
      <c r="DE130" t="s">
        <v>3</v>
      </c>
      <c r="DF130">
        <f t="shared" si="50"/>
        <v>110.68</v>
      </c>
      <c r="DG130">
        <f t="shared" si="51"/>
        <v>0</v>
      </c>
      <c r="DH130">
        <f t="shared" si="52"/>
        <v>0</v>
      </c>
      <c r="DI130">
        <f t="shared" si="53"/>
        <v>0</v>
      </c>
      <c r="DJ130">
        <f t="shared" si="49"/>
        <v>110.68</v>
      </c>
      <c r="DK130">
        <v>0</v>
      </c>
      <c r="DL130" t="s">
        <v>3</v>
      </c>
      <c r="DM130">
        <v>0</v>
      </c>
      <c r="DN130" t="s">
        <v>3</v>
      </c>
      <c r="DO130">
        <v>0</v>
      </c>
    </row>
    <row r="131" spans="1:119" x14ac:dyDescent="0.2">
      <c r="A131">
        <f>ROW(Source!A317)</f>
        <v>317</v>
      </c>
      <c r="B131">
        <v>1473070128</v>
      </c>
      <c r="C131">
        <v>1473071311</v>
      </c>
      <c r="D131">
        <v>1441834634</v>
      </c>
      <c r="E131">
        <v>1</v>
      </c>
      <c r="F131">
        <v>1</v>
      </c>
      <c r="G131">
        <v>15514512</v>
      </c>
      <c r="H131">
        <v>3</v>
      </c>
      <c r="I131" t="s">
        <v>720</v>
      </c>
      <c r="J131" t="s">
        <v>721</v>
      </c>
      <c r="K131" t="s">
        <v>722</v>
      </c>
      <c r="L131">
        <v>1348</v>
      </c>
      <c r="N131">
        <v>1009</v>
      </c>
      <c r="O131" t="s">
        <v>697</v>
      </c>
      <c r="P131" t="s">
        <v>697</v>
      </c>
      <c r="Q131">
        <v>1000</v>
      </c>
      <c r="W131">
        <v>0</v>
      </c>
      <c r="X131">
        <v>1869974630</v>
      </c>
      <c r="Y131">
        <f t="shared" si="43"/>
        <v>1E-3</v>
      </c>
      <c r="AA131">
        <v>88053.759999999995</v>
      </c>
      <c r="AB131">
        <v>0</v>
      </c>
      <c r="AC131">
        <v>0</v>
      </c>
      <c r="AD131">
        <v>0</v>
      </c>
      <c r="AE131">
        <v>88053.759999999995</v>
      </c>
      <c r="AF131">
        <v>0</v>
      </c>
      <c r="AG131">
        <v>0</v>
      </c>
      <c r="AH131">
        <v>0</v>
      </c>
      <c r="AI131">
        <v>1</v>
      </c>
      <c r="AJ131">
        <v>1</v>
      </c>
      <c r="AK131">
        <v>1</v>
      </c>
      <c r="AL131">
        <v>1</v>
      </c>
      <c r="AM131">
        <v>-2</v>
      </c>
      <c r="AN131">
        <v>0</v>
      </c>
      <c r="AO131">
        <v>1</v>
      </c>
      <c r="AP131">
        <v>1</v>
      </c>
      <c r="AQ131">
        <v>0</v>
      </c>
      <c r="AR131">
        <v>0</v>
      </c>
      <c r="AS131" t="s">
        <v>3</v>
      </c>
      <c r="AT131">
        <v>1E-3</v>
      </c>
      <c r="AU131" t="s">
        <v>3</v>
      </c>
      <c r="AV131">
        <v>0</v>
      </c>
      <c r="AW131">
        <v>2</v>
      </c>
      <c r="AX131">
        <v>1473071335</v>
      </c>
      <c r="AY131">
        <v>1</v>
      </c>
      <c r="AZ131">
        <v>0</v>
      </c>
      <c r="BA131">
        <v>264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V131">
        <v>0</v>
      </c>
      <c r="CW131">
        <v>0</v>
      </c>
      <c r="CX131">
        <f>ROUND(Y131*Source!I317,9)</f>
        <v>1E-3</v>
      </c>
      <c r="CY131">
        <f t="shared" si="46"/>
        <v>88053.759999999995</v>
      </c>
      <c r="CZ131">
        <f t="shared" si="47"/>
        <v>88053.759999999995</v>
      </c>
      <c r="DA131">
        <f t="shared" si="48"/>
        <v>1</v>
      </c>
      <c r="DB131">
        <f t="shared" si="44"/>
        <v>88.05</v>
      </c>
      <c r="DC131">
        <f t="shared" si="45"/>
        <v>0</v>
      </c>
      <c r="DD131" t="s">
        <v>3</v>
      </c>
      <c r="DE131" t="s">
        <v>3</v>
      </c>
      <c r="DF131">
        <f t="shared" si="50"/>
        <v>88.05</v>
      </c>
      <c r="DG131">
        <f t="shared" si="51"/>
        <v>0</v>
      </c>
      <c r="DH131">
        <f t="shared" si="52"/>
        <v>0</v>
      </c>
      <c r="DI131">
        <f t="shared" si="53"/>
        <v>0</v>
      </c>
      <c r="DJ131">
        <f t="shared" si="49"/>
        <v>88.05</v>
      </c>
      <c r="DK131">
        <v>0</v>
      </c>
      <c r="DL131" t="s">
        <v>3</v>
      </c>
      <c r="DM131">
        <v>0</v>
      </c>
      <c r="DN131" t="s">
        <v>3</v>
      </c>
      <c r="DO131">
        <v>0</v>
      </c>
    </row>
    <row r="132" spans="1:119" x14ac:dyDescent="0.2">
      <c r="A132">
        <f>ROW(Source!A317)</f>
        <v>317</v>
      </c>
      <c r="B132">
        <v>1473070128</v>
      </c>
      <c r="C132">
        <v>1473071311</v>
      </c>
      <c r="D132">
        <v>1441834836</v>
      </c>
      <c r="E132">
        <v>1</v>
      </c>
      <c r="F132">
        <v>1</v>
      </c>
      <c r="G132">
        <v>15514512</v>
      </c>
      <c r="H132">
        <v>3</v>
      </c>
      <c r="I132" t="s">
        <v>723</v>
      </c>
      <c r="J132" t="s">
        <v>724</v>
      </c>
      <c r="K132" t="s">
        <v>725</v>
      </c>
      <c r="L132">
        <v>1348</v>
      </c>
      <c r="N132">
        <v>1009</v>
      </c>
      <c r="O132" t="s">
        <v>697</v>
      </c>
      <c r="P132" t="s">
        <v>697</v>
      </c>
      <c r="Q132">
        <v>1000</v>
      </c>
      <c r="W132">
        <v>0</v>
      </c>
      <c r="X132">
        <v>1434651514</v>
      </c>
      <c r="Y132">
        <f t="shared" si="43"/>
        <v>2.16E-3</v>
      </c>
      <c r="AA132">
        <v>93194.67</v>
      </c>
      <c r="AB132">
        <v>0</v>
      </c>
      <c r="AC132">
        <v>0</v>
      </c>
      <c r="AD132">
        <v>0</v>
      </c>
      <c r="AE132">
        <v>93194.67</v>
      </c>
      <c r="AF132">
        <v>0</v>
      </c>
      <c r="AG132">
        <v>0</v>
      </c>
      <c r="AH132">
        <v>0</v>
      </c>
      <c r="AI132">
        <v>1</v>
      </c>
      <c r="AJ132">
        <v>1</v>
      </c>
      <c r="AK132">
        <v>1</v>
      </c>
      <c r="AL132">
        <v>1</v>
      </c>
      <c r="AM132">
        <v>-2</v>
      </c>
      <c r="AN132">
        <v>0</v>
      </c>
      <c r="AO132">
        <v>1</v>
      </c>
      <c r="AP132">
        <v>1</v>
      </c>
      <c r="AQ132">
        <v>0</v>
      </c>
      <c r="AR132">
        <v>0</v>
      </c>
      <c r="AS132" t="s">
        <v>3</v>
      </c>
      <c r="AT132">
        <v>2.16E-3</v>
      </c>
      <c r="AU132" t="s">
        <v>3</v>
      </c>
      <c r="AV132">
        <v>0</v>
      </c>
      <c r="AW132">
        <v>2</v>
      </c>
      <c r="AX132">
        <v>1473071336</v>
      </c>
      <c r="AY132">
        <v>1</v>
      </c>
      <c r="AZ132">
        <v>0</v>
      </c>
      <c r="BA132">
        <v>265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V132">
        <v>0</v>
      </c>
      <c r="CW132">
        <v>0</v>
      </c>
      <c r="CX132">
        <f>ROUND(Y132*Source!I317,9)</f>
        <v>2.16E-3</v>
      </c>
      <c r="CY132">
        <f t="shared" si="46"/>
        <v>93194.67</v>
      </c>
      <c r="CZ132">
        <f t="shared" si="47"/>
        <v>93194.67</v>
      </c>
      <c r="DA132">
        <f t="shared" si="48"/>
        <v>1</v>
      </c>
      <c r="DB132">
        <f t="shared" si="44"/>
        <v>201.3</v>
      </c>
      <c r="DC132">
        <f t="shared" si="45"/>
        <v>0</v>
      </c>
      <c r="DD132" t="s">
        <v>3</v>
      </c>
      <c r="DE132" t="s">
        <v>3</v>
      </c>
      <c r="DF132">
        <f t="shared" si="50"/>
        <v>201.3</v>
      </c>
      <c r="DG132">
        <f t="shared" si="51"/>
        <v>0</v>
      </c>
      <c r="DH132">
        <f t="shared" si="52"/>
        <v>0</v>
      </c>
      <c r="DI132">
        <f t="shared" si="53"/>
        <v>0</v>
      </c>
      <c r="DJ132">
        <f t="shared" si="49"/>
        <v>201.3</v>
      </c>
      <c r="DK132">
        <v>0</v>
      </c>
      <c r="DL132" t="s">
        <v>3</v>
      </c>
      <c r="DM132">
        <v>0</v>
      </c>
      <c r="DN132" t="s">
        <v>3</v>
      </c>
      <c r="DO132">
        <v>0</v>
      </c>
    </row>
    <row r="133" spans="1:119" x14ac:dyDescent="0.2">
      <c r="A133">
        <f>ROW(Source!A317)</f>
        <v>317</v>
      </c>
      <c r="B133">
        <v>1473070128</v>
      </c>
      <c r="C133">
        <v>1473071311</v>
      </c>
      <c r="D133">
        <v>1441834853</v>
      </c>
      <c r="E133">
        <v>1</v>
      </c>
      <c r="F133">
        <v>1</v>
      </c>
      <c r="G133">
        <v>15514512</v>
      </c>
      <c r="H133">
        <v>3</v>
      </c>
      <c r="I133" t="s">
        <v>726</v>
      </c>
      <c r="J133" t="s">
        <v>727</v>
      </c>
      <c r="K133" t="s">
        <v>728</v>
      </c>
      <c r="L133">
        <v>1348</v>
      </c>
      <c r="N133">
        <v>1009</v>
      </c>
      <c r="O133" t="s">
        <v>697</v>
      </c>
      <c r="P133" t="s">
        <v>697</v>
      </c>
      <c r="Q133">
        <v>1000</v>
      </c>
      <c r="W133">
        <v>0</v>
      </c>
      <c r="X133">
        <v>-1847698748</v>
      </c>
      <c r="Y133">
        <f t="shared" si="43"/>
        <v>8.0000000000000004E-4</v>
      </c>
      <c r="AA133">
        <v>78065.73</v>
      </c>
      <c r="AB133">
        <v>0</v>
      </c>
      <c r="AC133">
        <v>0</v>
      </c>
      <c r="AD133">
        <v>0</v>
      </c>
      <c r="AE133">
        <v>78065.73</v>
      </c>
      <c r="AF133">
        <v>0</v>
      </c>
      <c r="AG133">
        <v>0</v>
      </c>
      <c r="AH133">
        <v>0</v>
      </c>
      <c r="AI133">
        <v>1</v>
      </c>
      <c r="AJ133">
        <v>1</v>
      </c>
      <c r="AK133">
        <v>1</v>
      </c>
      <c r="AL133">
        <v>1</v>
      </c>
      <c r="AM133">
        <v>-2</v>
      </c>
      <c r="AN133">
        <v>0</v>
      </c>
      <c r="AO133">
        <v>1</v>
      </c>
      <c r="AP133">
        <v>1</v>
      </c>
      <c r="AQ133">
        <v>0</v>
      </c>
      <c r="AR133">
        <v>0</v>
      </c>
      <c r="AS133" t="s">
        <v>3</v>
      </c>
      <c r="AT133">
        <v>8.0000000000000004E-4</v>
      </c>
      <c r="AU133" t="s">
        <v>3</v>
      </c>
      <c r="AV133">
        <v>0</v>
      </c>
      <c r="AW133">
        <v>2</v>
      </c>
      <c r="AX133">
        <v>1473071337</v>
      </c>
      <c r="AY133">
        <v>1</v>
      </c>
      <c r="AZ133">
        <v>0</v>
      </c>
      <c r="BA133">
        <v>266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V133">
        <v>0</v>
      </c>
      <c r="CW133">
        <v>0</v>
      </c>
      <c r="CX133">
        <f>ROUND(Y133*Source!I317,9)</f>
        <v>8.0000000000000004E-4</v>
      </c>
      <c r="CY133">
        <f t="shared" si="46"/>
        <v>78065.73</v>
      </c>
      <c r="CZ133">
        <f t="shared" si="47"/>
        <v>78065.73</v>
      </c>
      <c r="DA133">
        <f t="shared" si="48"/>
        <v>1</v>
      </c>
      <c r="DB133">
        <f t="shared" si="44"/>
        <v>62.45</v>
      </c>
      <c r="DC133">
        <f t="shared" si="45"/>
        <v>0</v>
      </c>
      <c r="DD133" t="s">
        <v>3</v>
      </c>
      <c r="DE133" t="s">
        <v>3</v>
      </c>
      <c r="DF133">
        <f t="shared" si="50"/>
        <v>62.45</v>
      </c>
      <c r="DG133">
        <f t="shared" si="51"/>
        <v>0</v>
      </c>
      <c r="DH133">
        <f t="shared" si="52"/>
        <v>0</v>
      </c>
      <c r="DI133">
        <f t="shared" si="53"/>
        <v>0</v>
      </c>
      <c r="DJ133">
        <f t="shared" si="49"/>
        <v>62.45</v>
      </c>
      <c r="DK133">
        <v>0</v>
      </c>
      <c r="DL133" t="s">
        <v>3</v>
      </c>
      <c r="DM133">
        <v>0</v>
      </c>
      <c r="DN133" t="s">
        <v>3</v>
      </c>
      <c r="DO133">
        <v>0</v>
      </c>
    </row>
    <row r="134" spans="1:119" x14ac:dyDescent="0.2">
      <c r="A134">
        <f>ROW(Source!A317)</f>
        <v>317</v>
      </c>
      <c r="B134">
        <v>1473070128</v>
      </c>
      <c r="C134">
        <v>1473071311</v>
      </c>
      <c r="D134">
        <v>1441822273</v>
      </c>
      <c r="E134">
        <v>15514512</v>
      </c>
      <c r="F134">
        <v>1</v>
      </c>
      <c r="G134">
        <v>15514512</v>
      </c>
      <c r="H134">
        <v>3</v>
      </c>
      <c r="I134" t="s">
        <v>729</v>
      </c>
      <c r="J134" t="s">
        <v>3</v>
      </c>
      <c r="K134" t="s">
        <v>730</v>
      </c>
      <c r="L134">
        <v>1348</v>
      </c>
      <c r="N134">
        <v>1009</v>
      </c>
      <c r="O134" t="s">
        <v>697</v>
      </c>
      <c r="P134" t="s">
        <v>697</v>
      </c>
      <c r="Q134">
        <v>1000</v>
      </c>
      <c r="W134">
        <v>0</v>
      </c>
      <c r="X134">
        <v>-1698336702</v>
      </c>
      <c r="Y134">
        <f t="shared" si="43"/>
        <v>2.4000000000000001E-4</v>
      </c>
      <c r="AA134">
        <v>94640</v>
      </c>
      <c r="AB134">
        <v>0</v>
      </c>
      <c r="AC134">
        <v>0</v>
      </c>
      <c r="AD134">
        <v>0</v>
      </c>
      <c r="AE134">
        <v>94640</v>
      </c>
      <c r="AF134">
        <v>0</v>
      </c>
      <c r="AG134">
        <v>0</v>
      </c>
      <c r="AH134">
        <v>0</v>
      </c>
      <c r="AI134">
        <v>1</v>
      </c>
      <c r="AJ134">
        <v>1</v>
      </c>
      <c r="AK134">
        <v>1</v>
      </c>
      <c r="AL134">
        <v>1</v>
      </c>
      <c r="AM134">
        <v>-2</v>
      </c>
      <c r="AN134">
        <v>0</v>
      </c>
      <c r="AO134">
        <v>1</v>
      </c>
      <c r="AP134">
        <v>1</v>
      </c>
      <c r="AQ134">
        <v>0</v>
      </c>
      <c r="AR134">
        <v>0</v>
      </c>
      <c r="AS134" t="s">
        <v>3</v>
      </c>
      <c r="AT134">
        <v>2.4000000000000001E-4</v>
      </c>
      <c r="AU134" t="s">
        <v>3</v>
      </c>
      <c r="AV134">
        <v>0</v>
      </c>
      <c r="AW134">
        <v>2</v>
      </c>
      <c r="AX134">
        <v>1473071339</v>
      </c>
      <c r="AY134">
        <v>1</v>
      </c>
      <c r="AZ134">
        <v>0</v>
      </c>
      <c r="BA134">
        <v>267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V134">
        <v>0</v>
      </c>
      <c r="CW134">
        <v>0</v>
      </c>
      <c r="CX134">
        <f>ROUND(Y134*Source!I317,9)</f>
        <v>2.4000000000000001E-4</v>
      </c>
      <c r="CY134">
        <f t="shared" si="46"/>
        <v>94640</v>
      </c>
      <c r="CZ134">
        <f t="shared" si="47"/>
        <v>94640</v>
      </c>
      <c r="DA134">
        <f t="shared" si="48"/>
        <v>1</v>
      </c>
      <c r="DB134">
        <f t="shared" si="44"/>
        <v>22.71</v>
      </c>
      <c r="DC134">
        <f t="shared" si="45"/>
        <v>0</v>
      </c>
      <c r="DD134" t="s">
        <v>3</v>
      </c>
      <c r="DE134" t="s">
        <v>3</v>
      </c>
      <c r="DF134">
        <f t="shared" si="50"/>
        <v>22.71</v>
      </c>
      <c r="DG134">
        <f t="shared" si="51"/>
        <v>0</v>
      </c>
      <c r="DH134">
        <f t="shared" si="52"/>
        <v>0</v>
      </c>
      <c r="DI134">
        <f t="shared" si="53"/>
        <v>0</v>
      </c>
      <c r="DJ134">
        <f t="shared" si="49"/>
        <v>22.71</v>
      </c>
      <c r="DK134">
        <v>0</v>
      </c>
      <c r="DL134" t="s">
        <v>3</v>
      </c>
      <c r="DM134">
        <v>0</v>
      </c>
      <c r="DN134" t="s">
        <v>3</v>
      </c>
      <c r="DO134">
        <v>0</v>
      </c>
    </row>
    <row r="135" spans="1:119" x14ac:dyDescent="0.2">
      <c r="A135">
        <f>ROW(Source!A317)</f>
        <v>317</v>
      </c>
      <c r="B135">
        <v>1473070128</v>
      </c>
      <c r="C135">
        <v>1473071311</v>
      </c>
      <c r="D135">
        <v>1441850453</v>
      </c>
      <c r="E135">
        <v>1</v>
      </c>
      <c r="F135">
        <v>1</v>
      </c>
      <c r="G135">
        <v>15514512</v>
      </c>
      <c r="H135">
        <v>3</v>
      </c>
      <c r="I135" t="s">
        <v>731</v>
      </c>
      <c r="J135" t="s">
        <v>732</v>
      </c>
      <c r="K135" t="s">
        <v>733</v>
      </c>
      <c r="L135">
        <v>1348</v>
      </c>
      <c r="N135">
        <v>1009</v>
      </c>
      <c r="O135" t="s">
        <v>697</v>
      </c>
      <c r="P135" t="s">
        <v>697</v>
      </c>
      <c r="Q135">
        <v>1000</v>
      </c>
      <c r="W135">
        <v>0</v>
      </c>
      <c r="X135">
        <v>-1449669889</v>
      </c>
      <c r="Y135">
        <f t="shared" si="43"/>
        <v>8.9999999999999998E-4</v>
      </c>
      <c r="AA135">
        <v>178433.97</v>
      </c>
      <c r="AB135">
        <v>0</v>
      </c>
      <c r="AC135">
        <v>0</v>
      </c>
      <c r="AD135">
        <v>0</v>
      </c>
      <c r="AE135">
        <v>178433.97</v>
      </c>
      <c r="AF135">
        <v>0</v>
      </c>
      <c r="AG135">
        <v>0</v>
      </c>
      <c r="AH135">
        <v>0</v>
      </c>
      <c r="AI135">
        <v>1</v>
      </c>
      <c r="AJ135">
        <v>1</v>
      </c>
      <c r="AK135">
        <v>1</v>
      </c>
      <c r="AL135">
        <v>1</v>
      </c>
      <c r="AM135">
        <v>-2</v>
      </c>
      <c r="AN135">
        <v>0</v>
      </c>
      <c r="AO135">
        <v>1</v>
      </c>
      <c r="AP135">
        <v>1</v>
      </c>
      <c r="AQ135">
        <v>0</v>
      </c>
      <c r="AR135">
        <v>0</v>
      </c>
      <c r="AS135" t="s">
        <v>3</v>
      </c>
      <c r="AT135">
        <v>8.9999999999999998E-4</v>
      </c>
      <c r="AU135" t="s">
        <v>3</v>
      </c>
      <c r="AV135">
        <v>0</v>
      </c>
      <c r="AW135">
        <v>2</v>
      </c>
      <c r="AX135">
        <v>1473071338</v>
      </c>
      <c r="AY135">
        <v>1</v>
      </c>
      <c r="AZ135">
        <v>0</v>
      </c>
      <c r="BA135">
        <v>268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V135">
        <v>0</v>
      </c>
      <c r="CW135">
        <v>0</v>
      </c>
      <c r="CX135">
        <f>ROUND(Y135*Source!I317,9)</f>
        <v>8.9999999999999998E-4</v>
      </c>
      <c r="CY135">
        <f t="shared" si="46"/>
        <v>178433.97</v>
      </c>
      <c r="CZ135">
        <f t="shared" si="47"/>
        <v>178433.97</v>
      </c>
      <c r="DA135">
        <f t="shared" si="48"/>
        <v>1</v>
      </c>
      <c r="DB135">
        <f t="shared" si="44"/>
        <v>160.59</v>
      </c>
      <c r="DC135">
        <f t="shared" si="45"/>
        <v>0</v>
      </c>
      <c r="DD135" t="s">
        <v>3</v>
      </c>
      <c r="DE135" t="s">
        <v>3</v>
      </c>
      <c r="DF135">
        <f t="shared" si="50"/>
        <v>160.59</v>
      </c>
      <c r="DG135">
        <f t="shared" si="51"/>
        <v>0</v>
      </c>
      <c r="DH135">
        <f t="shared" si="52"/>
        <v>0</v>
      </c>
      <c r="DI135">
        <f t="shared" si="53"/>
        <v>0</v>
      </c>
      <c r="DJ135">
        <f t="shared" si="49"/>
        <v>160.59</v>
      </c>
      <c r="DK135">
        <v>0</v>
      </c>
      <c r="DL135" t="s">
        <v>3</v>
      </c>
      <c r="DM135">
        <v>0</v>
      </c>
      <c r="DN135" t="s">
        <v>3</v>
      </c>
      <c r="DO135">
        <v>0</v>
      </c>
    </row>
    <row r="136" spans="1:119" x14ac:dyDescent="0.2">
      <c r="A136">
        <f>ROW(Source!A318)</f>
        <v>318</v>
      </c>
      <c r="B136">
        <v>1473070128</v>
      </c>
      <c r="C136">
        <v>1473073739</v>
      </c>
      <c r="D136">
        <v>1441819193</v>
      </c>
      <c r="E136">
        <v>15514512</v>
      </c>
      <c r="F136">
        <v>1</v>
      </c>
      <c r="G136">
        <v>15514512</v>
      </c>
      <c r="H136">
        <v>1</v>
      </c>
      <c r="I136" t="s">
        <v>670</v>
      </c>
      <c r="J136" t="s">
        <v>3</v>
      </c>
      <c r="K136" t="s">
        <v>671</v>
      </c>
      <c r="L136">
        <v>1191</v>
      </c>
      <c r="N136">
        <v>1013</v>
      </c>
      <c r="O136" t="s">
        <v>672</v>
      </c>
      <c r="P136" t="s">
        <v>672</v>
      </c>
      <c r="Q136">
        <v>1</v>
      </c>
      <c r="W136">
        <v>0</v>
      </c>
      <c r="X136">
        <v>476480486</v>
      </c>
      <c r="Y136">
        <f t="shared" si="43"/>
        <v>3.14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1</v>
      </c>
      <c r="AJ136">
        <v>1</v>
      </c>
      <c r="AK136">
        <v>1</v>
      </c>
      <c r="AL136">
        <v>1</v>
      </c>
      <c r="AM136">
        <v>-2</v>
      </c>
      <c r="AN136">
        <v>0</v>
      </c>
      <c r="AO136">
        <v>1</v>
      </c>
      <c r="AP136">
        <v>0</v>
      </c>
      <c r="AQ136">
        <v>0</v>
      </c>
      <c r="AR136">
        <v>0</v>
      </c>
      <c r="AS136" t="s">
        <v>3</v>
      </c>
      <c r="AT136">
        <v>3.14</v>
      </c>
      <c r="AU136" t="s">
        <v>3</v>
      </c>
      <c r="AV136">
        <v>1</v>
      </c>
      <c r="AW136">
        <v>2</v>
      </c>
      <c r="AX136">
        <v>1473073744</v>
      </c>
      <c r="AY136">
        <v>1</v>
      </c>
      <c r="AZ136">
        <v>2048</v>
      </c>
      <c r="BA136">
        <v>269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U136">
        <f>ROUND(AT136*Source!I318*AH136*AL136,2)</f>
        <v>0</v>
      </c>
      <c r="CV136">
        <f>ROUND(Y136*Source!I318,9)</f>
        <v>3.14</v>
      </c>
      <c r="CW136">
        <v>0</v>
      </c>
      <c r="CX136">
        <f>ROUND(Y136*Source!I318,9)</f>
        <v>3.14</v>
      </c>
      <c r="CY136">
        <f>AD136</f>
        <v>0</v>
      </c>
      <c r="CZ136">
        <f>AH136</f>
        <v>0</v>
      </c>
      <c r="DA136">
        <f>AL136</f>
        <v>1</v>
      </c>
      <c r="DB136">
        <f t="shared" si="44"/>
        <v>0</v>
      </c>
      <c r="DC136">
        <f t="shared" si="45"/>
        <v>0</v>
      </c>
      <c r="DD136" t="s">
        <v>3</v>
      </c>
      <c r="DE136" t="s">
        <v>3</v>
      </c>
      <c r="DF136">
        <f t="shared" si="50"/>
        <v>0</v>
      </c>
      <c r="DG136">
        <f t="shared" si="51"/>
        <v>0</v>
      </c>
      <c r="DH136">
        <f t="shared" si="52"/>
        <v>0</v>
      </c>
      <c r="DI136">
        <f t="shared" si="53"/>
        <v>0</v>
      </c>
      <c r="DJ136">
        <f>DI136</f>
        <v>0</v>
      </c>
      <c r="DK136">
        <v>0</v>
      </c>
      <c r="DL136" t="s">
        <v>3</v>
      </c>
      <c r="DM136">
        <v>0</v>
      </c>
      <c r="DN136" t="s">
        <v>3</v>
      </c>
      <c r="DO136">
        <v>0</v>
      </c>
    </row>
    <row r="137" spans="1:119" x14ac:dyDescent="0.2">
      <c r="A137">
        <f>ROW(Source!A318)</f>
        <v>318</v>
      </c>
      <c r="B137">
        <v>1473070128</v>
      </c>
      <c r="C137">
        <v>1473073739</v>
      </c>
      <c r="D137">
        <v>1441833954</v>
      </c>
      <c r="E137">
        <v>1</v>
      </c>
      <c r="F137">
        <v>1</v>
      </c>
      <c r="G137">
        <v>15514512</v>
      </c>
      <c r="H137">
        <v>2</v>
      </c>
      <c r="I137" t="s">
        <v>673</v>
      </c>
      <c r="J137" t="s">
        <v>674</v>
      </c>
      <c r="K137" t="s">
        <v>675</v>
      </c>
      <c r="L137">
        <v>1368</v>
      </c>
      <c r="N137">
        <v>1011</v>
      </c>
      <c r="O137" t="s">
        <v>676</v>
      </c>
      <c r="P137" t="s">
        <v>676</v>
      </c>
      <c r="Q137">
        <v>1</v>
      </c>
      <c r="W137">
        <v>0</v>
      </c>
      <c r="X137">
        <v>-1438587603</v>
      </c>
      <c r="Y137">
        <f t="shared" si="43"/>
        <v>0.03</v>
      </c>
      <c r="AA137">
        <v>0</v>
      </c>
      <c r="AB137">
        <v>59.51</v>
      </c>
      <c r="AC137">
        <v>0.82</v>
      </c>
      <c r="AD137">
        <v>0</v>
      </c>
      <c r="AE137">
        <v>0</v>
      </c>
      <c r="AF137">
        <v>59.51</v>
      </c>
      <c r="AG137">
        <v>0.82</v>
      </c>
      <c r="AH137">
        <v>0</v>
      </c>
      <c r="AI137">
        <v>1</v>
      </c>
      <c r="AJ137">
        <v>1</v>
      </c>
      <c r="AK137">
        <v>1</v>
      </c>
      <c r="AL137">
        <v>1</v>
      </c>
      <c r="AM137">
        <v>-2</v>
      </c>
      <c r="AN137">
        <v>0</v>
      </c>
      <c r="AO137">
        <v>1</v>
      </c>
      <c r="AP137">
        <v>0</v>
      </c>
      <c r="AQ137">
        <v>0</v>
      </c>
      <c r="AR137">
        <v>0</v>
      </c>
      <c r="AS137" t="s">
        <v>3</v>
      </c>
      <c r="AT137">
        <v>0.03</v>
      </c>
      <c r="AU137" t="s">
        <v>3</v>
      </c>
      <c r="AV137">
        <v>0</v>
      </c>
      <c r="AW137">
        <v>2</v>
      </c>
      <c r="AX137">
        <v>1473073745</v>
      </c>
      <c r="AY137">
        <v>1</v>
      </c>
      <c r="AZ137">
        <v>2048</v>
      </c>
      <c r="BA137">
        <v>270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V137">
        <v>0</v>
      </c>
      <c r="CW137">
        <f>ROUND(Y137*Source!I318*DO137,9)</f>
        <v>0</v>
      </c>
      <c r="CX137">
        <f>ROUND(Y137*Source!I318,9)</f>
        <v>0.03</v>
      </c>
      <c r="CY137">
        <f>AB137</f>
        <v>59.51</v>
      </c>
      <c r="CZ137">
        <f>AF137</f>
        <v>59.51</v>
      </c>
      <c r="DA137">
        <f>AJ137</f>
        <v>1</v>
      </c>
      <c r="DB137">
        <f t="shared" si="44"/>
        <v>1.79</v>
      </c>
      <c r="DC137">
        <f t="shared" si="45"/>
        <v>0.02</v>
      </c>
      <c r="DD137" t="s">
        <v>3</v>
      </c>
      <c r="DE137" t="s">
        <v>3</v>
      </c>
      <c r="DF137">
        <f t="shared" si="50"/>
        <v>0</v>
      </c>
      <c r="DG137">
        <f t="shared" si="51"/>
        <v>1.79</v>
      </c>
      <c r="DH137">
        <f t="shared" si="52"/>
        <v>0.02</v>
      </c>
      <c r="DI137">
        <f t="shared" si="53"/>
        <v>0</v>
      </c>
      <c r="DJ137">
        <f>DG137</f>
        <v>1.79</v>
      </c>
      <c r="DK137">
        <v>0</v>
      </c>
      <c r="DL137" t="s">
        <v>3</v>
      </c>
      <c r="DM137">
        <v>0</v>
      </c>
      <c r="DN137" t="s">
        <v>3</v>
      </c>
      <c r="DO137">
        <v>0</v>
      </c>
    </row>
    <row r="138" spans="1:119" x14ac:dyDescent="0.2">
      <c r="A138">
        <f>ROW(Source!A318)</f>
        <v>318</v>
      </c>
      <c r="B138">
        <v>1473070128</v>
      </c>
      <c r="C138">
        <v>1473073739</v>
      </c>
      <c r="D138">
        <v>1441836235</v>
      </c>
      <c r="E138">
        <v>1</v>
      </c>
      <c r="F138">
        <v>1</v>
      </c>
      <c r="G138">
        <v>15514512</v>
      </c>
      <c r="H138">
        <v>3</v>
      </c>
      <c r="I138" t="s">
        <v>677</v>
      </c>
      <c r="J138" t="s">
        <v>678</v>
      </c>
      <c r="K138" t="s">
        <v>679</v>
      </c>
      <c r="L138">
        <v>1346</v>
      </c>
      <c r="N138">
        <v>1009</v>
      </c>
      <c r="O138" t="s">
        <v>680</v>
      </c>
      <c r="P138" t="s">
        <v>680</v>
      </c>
      <c r="Q138">
        <v>1</v>
      </c>
      <c r="W138">
        <v>0</v>
      </c>
      <c r="X138">
        <v>-1595335418</v>
      </c>
      <c r="Y138">
        <f t="shared" si="43"/>
        <v>0.32</v>
      </c>
      <c r="AA138">
        <v>31.49</v>
      </c>
      <c r="AB138">
        <v>0</v>
      </c>
      <c r="AC138">
        <v>0</v>
      </c>
      <c r="AD138">
        <v>0</v>
      </c>
      <c r="AE138">
        <v>31.49</v>
      </c>
      <c r="AF138">
        <v>0</v>
      </c>
      <c r="AG138">
        <v>0</v>
      </c>
      <c r="AH138">
        <v>0</v>
      </c>
      <c r="AI138">
        <v>1</v>
      </c>
      <c r="AJ138">
        <v>1</v>
      </c>
      <c r="AK138">
        <v>1</v>
      </c>
      <c r="AL138">
        <v>1</v>
      </c>
      <c r="AM138">
        <v>-2</v>
      </c>
      <c r="AN138">
        <v>0</v>
      </c>
      <c r="AO138">
        <v>1</v>
      </c>
      <c r="AP138">
        <v>0</v>
      </c>
      <c r="AQ138">
        <v>0</v>
      </c>
      <c r="AR138">
        <v>0</v>
      </c>
      <c r="AS138" t="s">
        <v>3</v>
      </c>
      <c r="AT138">
        <v>0.32</v>
      </c>
      <c r="AU138" t="s">
        <v>3</v>
      </c>
      <c r="AV138">
        <v>0</v>
      </c>
      <c r="AW138">
        <v>2</v>
      </c>
      <c r="AX138">
        <v>1473073746</v>
      </c>
      <c r="AY138">
        <v>1</v>
      </c>
      <c r="AZ138">
        <v>2048</v>
      </c>
      <c r="BA138">
        <v>271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CV138">
        <v>0</v>
      </c>
      <c r="CW138">
        <v>0</v>
      </c>
      <c r="CX138">
        <f>ROUND(Y138*Source!I318,9)</f>
        <v>0.32</v>
      </c>
      <c r="CY138">
        <f>AA138</f>
        <v>31.49</v>
      </c>
      <c r="CZ138">
        <f>AE138</f>
        <v>31.49</v>
      </c>
      <c r="DA138">
        <f>AI138</f>
        <v>1</v>
      </c>
      <c r="DB138">
        <f t="shared" si="44"/>
        <v>10.08</v>
      </c>
      <c r="DC138">
        <f t="shared" si="45"/>
        <v>0</v>
      </c>
      <c r="DD138" t="s">
        <v>3</v>
      </c>
      <c r="DE138" t="s">
        <v>3</v>
      </c>
      <c r="DF138">
        <f t="shared" si="50"/>
        <v>10.08</v>
      </c>
      <c r="DG138">
        <f t="shared" si="51"/>
        <v>0</v>
      </c>
      <c r="DH138">
        <f t="shared" si="52"/>
        <v>0</v>
      </c>
      <c r="DI138">
        <f t="shared" si="53"/>
        <v>0</v>
      </c>
      <c r="DJ138">
        <f>DF138</f>
        <v>10.08</v>
      </c>
      <c r="DK138">
        <v>0</v>
      </c>
      <c r="DL138" t="s">
        <v>3</v>
      </c>
      <c r="DM138">
        <v>0</v>
      </c>
      <c r="DN138" t="s">
        <v>3</v>
      </c>
      <c r="DO138">
        <v>0</v>
      </c>
    </row>
    <row r="139" spans="1:119" x14ac:dyDescent="0.2">
      <c r="A139">
        <f>ROW(Source!A319)</f>
        <v>319</v>
      </c>
      <c r="B139">
        <v>1473070128</v>
      </c>
      <c r="C139">
        <v>1473073747</v>
      </c>
      <c r="D139">
        <v>1441819193</v>
      </c>
      <c r="E139">
        <v>15514512</v>
      </c>
      <c r="F139">
        <v>1</v>
      </c>
      <c r="G139">
        <v>15514512</v>
      </c>
      <c r="H139">
        <v>1</v>
      </c>
      <c r="I139" t="s">
        <v>670</v>
      </c>
      <c r="J139" t="s">
        <v>3</v>
      </c>
      <c r="K139" t="s">
        <v>671</v>
      </c>
      <c r="L139">
        <v>1191</v>
      </c>
      <c r="N139">
        <v>1013</v>
      </c>
      <c r="O139" t="s">
        <v>672</v>
      </c>
      <c r="P139" t="s">
        <v>672</v>
      </c>
      <c r="Q139">
        <v>1</v>
      </c>
      <c r="W139">
        <v>0</v>
      </c>
      <c r="X139">
        <v>476480486</v>
      </c>
      <c r="Y139">
        <f t="shared" si="43"/>
        <v>1.56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1</v>
      </c>
      <c r="AJ139">
        <v>1</v>
      </c>
      <c r="AK139">
        <v>1</v>
      </c>
      <c r="AL139">
        <v>1</v>
      </c>
      <c r="AM139">
        <v>-2</v>
      </c>
      <c r="AN139">
        <v>0</v>
      </c>
      <c r="AO139">
        <v>1</v>
      </c>
      <c r="AP139">
        <v>0</v>
      </c>
      <c r="AQ139">
        <v>0</v>
      </c>
      <c r="AR139">
        <v>0</v>
      </c>
      <c r="AS139" t="s">
        <v>3</v>
      </c>
      <c r="AT139">
        <v>1.56</v>
      </c>
      <c r="AU139" t="s">
        <v>3</v>
      </c>
      <c r="AV139">
        <v>1</v>
      </c>
      <c r="AW139">
        <v>2</v>
      </c>
      <c r="AX139">
        <v>1473073752</v>
      </c>
      <c r="AY139">
        <v>1</v>
      </c>
      <c r="AZ139">
        <v>2048</v>
      </c>
      <c r="BA139">
        <v>272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CU139">
        <f>ROUND(AT139*Source!I319*AH139*AL139,2)</f>
        <v>0</v>
      </c>
      <c r="CV139">
        <f>ROUND(Y139*Source!I319,9)</f>
        <v>1.56</v>
      </c>
      <c r="CW139">
        <v>0</v>
      </c>
      <c r="CX139">
        <f>ROUND(Y139*Source!I319,9)</f>
        <v>1.56</v>
      </c>
      <c r="CY139">
        <f>AD139</f>
        <v>0</v>
      </c>
      <c r="CZ139">
        <f>AH139</f>
        <v>0</v>
      </c>
      <c r="DA139">
        <f>AL139</f>
        <v>1</v>
      </c>
      <c r="DB139">
        <f t="shared" si="44"/>
        <v>0</v>
      </c>
      <c r="DC139">
        <f t="shared" si="45"/>
        <v>0</v>
      </c>
      <c r="DD139" t="s">
        <v>3</v>
      </c>
      <c r="DE139" t="s">
        <v>3</v>
      </c>
      <c r="DF139">
        <f t="shared" si="50"/>
        <v>0</v>
      </c>
      <c r="DG139">
        <f t="shared" si="51"/>
        <v>0</v>
      </c>
      <c r="DH139">
        <f t="shared" si="52"/>
        <v>0</v>
      </c>
      <c r="DI139">
        <f t="shared" si="53"/>
        <v>0</v>
      </c>
      <c r="DJ139">
        <f>DI139</f>
        <v>0</v>
      </c>
      <c r="DK139">
        <v>0</v>
      </c>
      <c r="DL139" t="s">
        <v>3</v>
      </c>
      <c r="DM139">
        <v>0</v>
      </c>
      <c r="DN139" t="s">
        <v>3</v>
      </c>
      <c r="DO139">
        <v>0</v>
      </c>
    </row>
    <row r="140" spans="1:119" x14ac:dyDescent="0.2">
      <c r="A140">
        <f>ROW(Source!A319)</f>
        <v>319</v>
      </c>
      <c r="B140">
        <v>1473070128</v>
      </c>
      <c r="C140">
        <v>1473073747</v>
      </c>
      <c r="D140">
        <v>1441833954</v>
      </c>
      <c r="E140">
        <v>1</v>
      </c>
      <c r="F140">
        <v>1</v>
      </c>
      <c r="G140">
        <v>15514512</v>
      </c>
      <c r="H140">
        <v>2</v>
      </c>
      <c r="I140" t="s">
        <v>673</v>
      </c>
      <c r="J140" t="s">
        <v>674</v>
      </c>
      <c r="K140" t="s">
        <v>675</v>
      </c>
      <c r="L140">
        <v>1368</v>
      </c>
      <c r="N140">
        <v>1011</v>
      </c>
      <c r="O140" t="s">
        <v>676</v>
      </c>
      <c r="P140" t="s">
        <v>676</v>
      </c>
      <c r="Q140">
        <v>1</v>
      </c>
      <c r="W140">
        <v>0</v>
      </c>
      <c r="X140">
        <v>-1438587603</v>
      </c>
      <c r="Y140">
        <f t="shared" si="43"/>
        <v>0.03</v>
      </c>
      <c r="AA140">
        <v>0</v>
      </c>
      <c r="AB140">
        <v>59.51</v>
      </c>
      <c r="AC140">
        <v>0.82</v>
      </c>
      <c r="AD140">
        <v>0</v>
      </c>
      <c r="AE140">
        <v>0</v>
      </c>
      <c r="AF140">
        <v>59.51</v>
      </c>
      <c r="AG140">
        <v>0.82</v>
      </c>
      <c r="AH140">
        <v>0</v>
      </c>
      <c r="AI140">
        <v>1</v>
      </c>
      <c r="AJ140">
        <v>1</v>
      </c>
      <c r="AK140">
        <v>1</v>
      </c>
      <c r="AL140">
        <v>1</v>
      </c>
      <c r="AM140">
        <v>-2</v>
      </c>
      <c r="AN140">
        <v>0</v>
      </c>
      <c r="AO140">
        <v>1</v>
      </c>
      <c r="AP140">
        <v>0</v>
      </c>
      <c r="AQ140">
        <v>0</v>
      </c>
      <c r="AR140">
        <v>0</v>
      </c>
      <c r="AS140" t="s">
        <v>3</v>
      </c>
      <c r="AT140">
        <v>0.03</v>
      </c>
      <c r="AU140" t="s">
        <v>3</v>
      </c>
      <c r="AV140">
        <v>0</v>
      </c>
      <c r="AW140">
        <v>2</v>
      </c>
      <c r="AX140">
        <v>1473073753</v>
      </c>
      <c r="AY140">
        <v>1</v>
      </c>
      <c r="AZ140">
        <v>2048</v>
      </c>
      <c r="BA140">
        <v>273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V140">
        <v>0</v>
      </c>
      <c r="CW140">
        <f>ROUND(Y140*Source!I319*DO140,9)</f>
        <v>0</v>
      </c>
      <c r="CX140">
        <f>ROUND(Y140*Source!I319,9)</f>
        <v>0.03</v>
      </c>
      <c r="CY140">
        <f>AB140</f>
        <v>59.51</v>
      </c>
      <c r="CZ140">
        <f>AF140</f>
        <v>59.51</v>
      </c>
      <c r="DA140">
        <f>AJ140</f>
        <v>1</v>
      </c>
      <c r="DB140">
        <f t="shared" si="44"/>
        <v>1.79</v>
      </c>
      <c r="DC140">
        <f t="shared" si="45"/>
        <v>0.02</v>
      </c>
      <c r="DD140" t="s">
        <v>3</v>
      </c>
      <c r="DE140" t="s">
        <v>3</v>
      </c>
      <c r="DF140">
        <f t="shared" si="50"/>
        <v>0</v>
      </c>
      <c r="DG140">
        <f t="shared" si="51"/>
        <v>1.79</v>
      </c>
      <c r="DH140">
        <f t="shared" si="52"/>
        <v>0.02</v>
      </c>
      <c r="DI140">
        <f t="shared" si="53"/>
        <v>0</v>
      </c>
      <c r="DJ140">
        <f>DG140</f>
        <v>1.79</v>
      </c>
      <c r="DK140">
        <v>0</v>
      </c>
      <c r="DL140" t="s">
        <v>3</v>
      </c>
      <c r="DM140">
        <v>0</v>
      </c>
      <c r="DN140" t="s">
        <v>3</v>
      </c>
      <c r="DO140">
        <v>0</v>
      </c>
    </row>
    <row r="141" spans="1:119" x14ac:dyDescent="0.2">
      <c r="A141">
        <f>ROW(Source!A319)</f>
        <v>319</v>
      </c>
      <c r="B141">
        <v>1473070128</v>
      </c>
      <c r="C141">
        <v>1473073747</v>
      </c>
      <c r="D141">
        <v>1441836235</v>
      </c>
      <c r="E141">
        <v>1</v>
      </c>
      <c r="F141">
        <v>1</v>
      </c>
      <c r="G141">
        <v>15514512</v>
      </c>
      <c r="H141">
        <v>3</v>
      </c>
      <c r="I141" t="s">
        <v>677</v>
      </c>
      <c r="J141" t="s">
        <v>678</v>
      </c>
      <c r="K141" t="s">
        <v>679</v>
      </c>
      <c r="L141">
        <v>1346</v>
      </c>
      <c r="N141">
        <v>1009</v>
      </c>
      <c r="O141" t="s">
        <v>680</v>
      </c>
      <c r="P141" t="s">
        <v>680</v>
      </c>
      <c r="Q141">
        <v>1</v>
      </c>
      <c r="W141">
        <v>0</v>
      </c>
      <c r="X141">
        <v>-1595335418</v>
      </c>
      <c r="Y141">
        <f t="shared" si="43"/>
        <v>0.02</v>
      </c>
      <c r="AA141">
        <v>31.49</v>
      </c>
      <c r="AB141">
        <v>0</v>
      </c>
      <c r="AC141">
        <v>0</v>
      </c>
      <c r="AD141">
        <v>0</v>
      </c>
      <c r="AE141">
        <v>31.49</v>
      </c>
      <c r="AF141">
        <v>0</v>
      </c>
      <c r="AG141">
        <v>0</v>
      </c>
      <c r="AH141">
        <v>0</v>
      </c>
      <c r="AI141">
        <v>1</v>
      </c>
      <c r="AJ141">
        <v>1</v>
      </c>
      <c r="AK141">
        <v>1</v>
      </c>
      <c r="AL141">
        <v>1</v>
      </c>
      <c r="AM141">
        <v>-2</v>
      </c>
      <c r="AN141">
        <v>0</v>
      </c>
      <c r="AO141">
        <v>1</v>
      </c>
      <c r="AP141">
        <v>0</v>
      </c>
      <c r="AQ141">
        <v>0</v>
      </c>
      <c r="AR141">
        <v>0</v>
      </c>
      <c r="AS141" t="s">
        <v>3</v>
      </c>
      <c r="AT141">
        <v>0.02</v>
      </c>
      <c r="AU141" t="s">
        <v>3</v>
      </c>
      <c r="AV141">
        <v>0</v>
      </c>
      <c r="AW141">
        <v>2</v>
      </c>
      <c r="AX141">
        <v>1473073754</v>
      </c>
      <c r="AY141">
        <v>1</v>
      </c>
      <c r="AZ141">
        <v>2048</v>
      </c>
      <c r="BA141">
        <v>274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CV141">
        <v>0</v>
      </c>
      <c r="CW141">
        <v>0</v>
      </c>
      <c r="CX141">
        <f>ROUND(Y141*Source!I319,9)</f>
        <v>0.02</v>
      </c>
      <c r="CY141">
        <f>AA141</f>
        <v>31.49</v>
      </c>
      <c r="CZ141">
        <f>AE141</f>
        <v>31.49</v>
      </c>
      <c r="DA141">
        <f>AI141</f>
        <v>1</v>
      </c>
      <c r="DB141">
        <f t="shared" si="44"/>
        <v>0.63</v>
      </c>
      <c r="DC141">
        <f t="shared" si="45"/>
        <v>0</v>
      </c>
      <c r="DD141" t="s">
        <v>3</v>
      </c>
      <c r="DE141" t="s">
        <v>3</v>
      </c>
      <c r="DF141">
        <f t="shared" si="50"/>
        <v>0.63</v>
      </c>
      <c r="DG141">
        <f t="shared" si="51"/>
        <v>0</v>
      </c>
      <c r="DH141">
        <f t="shared" si="52"/>
        <v>0</v>
      </c>
      <c r="DI141">
        <f t="shared" si="53"/>
        <v>0</v>
      </c>
      <c r="DJ141">
        <f>DF141</f>
        <v>0.63</v>
      </c>
      <c r="DK141">
        <v>0</v>
      </c>
      <c r="DL141" t="s">
        <v>3</v>
      </c>
      <c r="DM141">
        <v>0</v>
      </c>
      <c r="DN141" t="s">
        <v>3</v>
      </c>
      <c r="DO141">
        <v>0</v>
      </c>
    </row>
    <row r="142" spans="1:119" x14ac:dyDescent="0.2">
      <c r="A142">
        <f>ROW(Source!A320)</f>
        <v>320</v>
      </c>
      <c r="B142">
        <v>1473070128</v>
      </c>
      <c r="C142">
        <v>1473071340</v>
      </c>
      <c r="D142">
        <v>1441819193</v>
      </c>
      <c r="E142">
        <v>15514512</v>
      </c>
      <c r="F142">
        <v>1</v>
      </c>
      <c r="G142">
        <v>15514512</v>
      </c>
      <c r="H142">
        <v>1</v>
      </c>
      <c r="I142" t="s">
        <v>670</v>
      </c>
      <c r="J142" t="s">
        <v>3</v>
      </c>
      <c r="K142" t="s">
        <v>671</v>
      </c>
      <c r="L142">
        <v>1191</v>
      </c>
      <c r="N142">
        <v>1013</v>
      </c>
      <c r="O142" t="s">
        <v>672</v>
      </c>
      <c r="P142" t="s">
        <v>672</v>
      </c>
      <c r="Q142">
        <v>1</v>
      </c>
      <c r="W142">
        <v>0</v>
      </c>
      <c r="X142">
        <v>476480486</v>
      </c>
      <c r="Y142">
        <f t="shared" si="43"/>
        <v>42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1</v>
      </c>
      <c r="AJ142">
        <v>1</v>
      </c>
      <c r="AK142">
        <v>1</v>
      </c>
      <c r="AL142">
        <v>1</v>
      </c>
      <c r="AM142">
        <v>-2</v>
      </c>
      <c r="AN142">
        <v>0</v>
      </c>
      <c r="AO142">
        <v>1</v>
      </c>
      <c r="AP142">
        <v>1</v>
      </c>
      <c r="AQ142">
        <v>0</v>
      </c>
      <c r="AR142">
        <v>0</v>
      </c>
      <c r="AS142" t="s">
        <v>3</v>
      </c>
      <c r="AT142">
        <v>42</v>
      </c>
      <c r="AU142" t="s">
        <v>3</v>
      </c>
      <c r="AV142">
        <v>1</v>
      </c>
      <c r="AW142">
        <v>2</v>
      </c>
      <c r="AX142">
        <v>1473071351</v>
      </c>
      <c r="AY142">
        <v>1</v>
      </c>
      <c r="AZ142">
        <v>0</v>
      </c>
      <c r="BA142">
        <v>275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CU142">
        <f>ROUND(AT142*Source!I320*AH142*AL142,2)</f>
        <v>0</v>
      </c>
      <c r="CV142">
        <f>ROUND(Y142*Source!I320,9)</f>
        <v>42</v>
      </c>
      <c r="CW142">
        <v>0</v>
      </c>
      <c r="CX142">
        <f>ROUND(Y142*Source!I320,9)</f>
        <v>42</v>
      </c>
      <c r="CY142">
        <f>AD142</f>
        <v>0</v>
      </c>
      <c r="CZ142">
        <f>AH142</f>
        <v>0</v>
      </c>
      <c r="DA142">
        <f>AL142</f>
        <v>1</v>
      </c>
      <c r="DB142">
        <f t="shared" si="44"/>
        <v>0</v>
      </c>
      <c r="DC142">
        <f t="shared" si="45"/>
        <v>0</v>
      </c>
      <c r="DD142" t="s">
        <v>3</v>
      </c>
      <c r="DE142" t="s">
        <v>3</v>
      </c>
      <c r="DF142">
        <f t="shared" si="50"/>
        <v>0</v>
      </c>
      <c r="DG142">
        <f t="shared" si="51"/>
        <v>0</v>
      </c>
      <c r="DH142">
        <f t="shared" si="52"/>
        <v>0</v>
      </c>
      <c r="DI142">
        <f t="shared" si="53"/>
        <v>0</v>
      </c>
      <c r="DJ142">
        <f>DI142</f>
        <v>0</v>
      </c>
      <c r="DK142">
        <v>0</v>
      </c>
      <c r="DL142" t="s">
        <v>3</v>
      </c>
      <c r="DM142">
        <v>0</v>
      </c>
      <c r="DN142" t="s">
        <v>3</v>
      </c>
      <c r="DO142">
        <v>0</v>
      </c>
    </row>
    <row r="143" spans="1:119" x14ac:dyDescent="0.2">
      <c r="A143">
        <f>ROW(Source!A320)</f>
        <v>320</v>
      </c>
      <c r="B143">
        <v>1473070128</v>
      </c>
      <c r="C143">
        <v>1473071340</v>
      </c>
      <c r="D143">
        <v>1441835475</v>
      </c>
      <c r="E143">
        <v>1</v>
      </c>
      <c r="F143">
        <v>1</v>
      </c>
      <c r="G143">
        <v>15514512</v>
      </c>
      <c r="H143">
        <v>3</v>
      </c>
      <c r="I143" t="s">
        <v>694</v>
      </c>
      <c r="J143" t="s">
        <v>695</v>
      </c>
      <c r="K143" t="s">
        <v>696</v>
      </c>
      <c r="L143">
        <v>1348</v>
      </c>
      <c r="N143">
        <v>1009</v>
      </c>
      <c r="O143" t="s">
        <v>697</v>
      </c>
      <c r="P143" t="s">
        <v>697</v>
      </c>
      <c r="Q143">
        <v>1000</v>
      </c>
      <c r="W143">
        <v>0</v>
      </c>
      <c r="X143">
        <v>438248051</v>
      </c>
      <c r="Y143">
        <f t="shared" si="43"/>
        <v>2.9999999999999997E-4</v>
      </c>
      <c r="AA143">
        <v>155908.07999999999</v>
      </c>
      <c r="AB143">
        <v>0</v>
      </c>
      <c r="AC143">
        <v>0</v>
      </c>
      <c r="AD143">
        <v>0</v>
      </c>
      <c r="AE143">
        <v>155908.07999999999</v>
      </c>
      <c r="AF143">
        <v>0</v>
      </c>
      <c r="AG143">
        <v>0</v>
      </c>
      <c r="AH143">
        <v>0</v>
      </c>
      <c r="AI143">
        <v>1</v>
      </c>
      <c r="AJ143">
        <v>1</v>
      </c>
      <c r="AK143">
        <v>1</v>
      </c>
      <c r="AL143">
        <v>1</v>
      </c>
      <c r="AM143">
        <v>-2</v>
      </c>
      <c r="AN143">
        <v>0</v>
      </c>
      <c r="AO143">
        <v>1</v>
      </c>
      <c r="AP143">
        <v>1</v>
      </c>
      <c r="AQ143">
        <v>0</v>
      </c>
      <c r="AR143">
        <v>0</v>
      </c>
      <c r="AS143" t="s">
        <v>3</v>
      </c>
      <c r="AT143">
        <v>2.9999999999999997E-4</v>
      </c>
      <c r="AU143" t="s">
        <v>3</v>
      </c>
      <c r="AV143">
        <v>0</v>
      </c>
      <c r="AW143">
        <v>2</v>
      </c>
      <c r="AX143">
        <v>1473071352</v>
      </c>
      <c r="AY143">
        <v>1</v>
      </c>
      <c r="AZ143">
        <v>0</v>
      </c>
      <c r="BA143">
        <v>276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CV143">
        <v>0</v>
      </c>
      <c r="CW143">
        <v>0</v>
      </c>
      <c r="CX143">
        <f>ROUND(Y143*Source!I320,9)</f>
        <v>2.9999999999999997E-4</v>
      </c>
      <c r="CY143">
        <f t="shared" ref="CY143:CY151" si="54">AA143</f>
        <v>155908.07999999999</v>
      </c>
      <c r="CZ143">
        <f t="shared" ref="CZ143:CZ151" si="55">AE143</f>
        <v>155908.07999999999</v>
      </c>
      <c r="DA143">
        <f t="shared" ref="DA143:DA151" si="56">AI143</f>
        <v>1</v>
      </c>
      <c r="DB143">
        <f t="shared" si="44"/>
        <v>46.77</v>
      </c>
      <c r="DC143">
        <f t="shared" si="45"/>
        <v>0</v>
      </c>
      <c r="DD143" t="s">
        <v>3</v>
      </c>
      <c r="DE143" t="s">
        <v>3</v>
      </c>
      <c r="DF143">
        <f t="shared" si="50"/>
        <v>46.77</v>
      </c>
      <c r="DG143">
        <f t="shared" si="51"/>
        <v>0</v>
      </c>
      <c r="DH143">
        <f t="shared" si="52"/>
        <v>0</v>
      </c>
      <c r="DI143">
        <f t="shared" si="53"/>
        <v>0</v>
      </c>
      <c r="DJ143">
        <f t="shared" ref="DJ143:DJ151" si="57">DF143</f>
        <v>46.77</v>
      </c>
      <c r="DK143">
        <v>0</v>
      </c>
      <c r="DL143" t="s">
        <v>3</v>
      </c>
      <c r="DM143">
        <v>0</v>
      </c>
      <c r="DN143" t="s">
        <v>3</v>
      </c>
      <c r="DO143">
        <v>0</v>
      </c>
    </row>
    <row r="144" spans="1:119" x14ac:dyDescent="0.2">
      <c r="A144">
        <f>ROW(Source!A320)</f>
        <v>320</v>
      </c>
      <c r="B144">
        <v>1473070128</v>
      </c>
      <c r="C144">
        <v>1473071340</v>
      </c>
      <c r="D144">
        <v>1441835549</v>
      </c>
      <c r="E144">
        <v>1</v>
      </c>
      <c r="F144">
        <v>1</v>
      </c>
      <c r="G144">
        <v>15514512</v>
      </c>
      <c r="H144">
        <v>3</v>
      </c>
      <c r="I144" t="s">
        <v>698</v>
      </c>
      <c r="J144" t="s">
        <v>699</v>
      </c>
      <c r="K144" t="s">
        <v>700</v>
      </c>
      <c r="L144">
        <v>1348</v>
      </c>
      <c r="N144">
        <v>1009</v>
      </c>
      <c r="O144" t="s">
        <v>697</v>
      </c>
      <c r="P144" t="s">
        <v>697</v>
      </c>
      <c r="Q144">
        <v>1000</v>
      </c>
      <c r="W144">
        <v>0</v>
      </c>
      <c r="X144">
        <v>-2009451208</v>
      </c>
      <c r="Y144">
        <f t="shared" si="43"/>
        <v>1E-4</v>
      </c>
      <c r="AA144">
        <v>194655.19</v>
      </c>
      <c r="AB144">
        <v>0</v>
      </c>
      <c r="AC144">
        <v>0</v>
      </c>
      <c r="AD144">
        <v>0</v>
      </c>
      <c r="AE144">
        <v>194655.19</v>
      </c>
      <c r="AF144">
        <v>0</v>
      </c>
      <c r="AG144">
        <v>0</v>
      </c>
      <c r="AH144">
        <v>0</v>
      </c>
      <c r="AI144">
        <v>1</v>
      </c>
      <c r="AJ144">
        <v>1</v>
      </c>
      <c r="AK144">
        <v>1</v>
      </c>
      <c r="AL144">
        <v>1</v>
      </c>
      <c r="AM144">
        <v>-2</v>
      </c>
      <c r="AN144">
        <v>0</v>
      </c>
      <c r="AO144">
        <v>1</v>
      </c>
      <c r="AP144">
        <v>1</v>
      </c>
      <c r="AQ144">
        <v>0</v>
      </c>
      <c r="AR144">
        <v>0</v>
      </c>
      <c r="AS144" t="s">
        <v>3</v>
      </c>
      <c r="AT144">
        <v>1E-4</v>
      </c>
      <c r="AU144" t="s">
        <v>3</v>
      </c>
      <c r="AV144">
        <v>0</v>
      </c>
      <c r="AW144">
        <v>2</v>
      </c>
      <c r="AX144">
        <v>1473071353</v>
      </c>
      <c r="AY144">
        <v>1</v>
      </c>
      <c r="AZ144">
        <v>0</v>
      </c>
      <c r="BA144">
        <v>277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CV144">
        <v>0</v>
      </c>
      <c r="CW144">
        <v>0</v>
      </c>
      <c r="CX144">
        <f>ROUND(Y144*Source!I320,9)</f>
        <v>1E-4</v>
      </c>
      <c r="CY144">
        <f t="shared" si="54"/>
        <v>194655.19</v>
      </c>
      <c r="CZ144">
        <f t="shared" si="55"/>
        <v>194655.19</v>
      </c>
      <c r="DA144">
        <f t="shared" si="56"/>
        <v>1</v>
      </c>
      <c r="DB144">
        <f t="shared" si="44"/>
        <v>19.47</v>
      </c>
      <c r="DC144">
        <f t="shared" si="45"/>
        <v>0</v>
      </c>
      <c r="DD144" t="s">
        <v>3</v>
      </c>
      <c r="DE144" t="s">
        <v>3</v>
      </c>
      <c r="DF144">
        <f t="shared" si="50"/>
        <v>19.47</v>
      </c>
      <c r="DG144">
        <f t="shared" si="51"/>
        <v>0</v>
      </c>
      <c r="DH144">
        <f t="shared" si="52"/>
        <v>0</v>
      </c>
      <c r="DI144">
        <f t="shared" si="53"/>
        <v>0</v>
      </c>
      <c r="DJ144">
        <f t="shared" si="57"/>
        <v>19.47</v>
      </c>
      <c r="DK144">
        <v>0</v>
      </c>
      <c r="DL144" t="s">
        <v>3</v>
      </c>
      <c r="DM144">
        <v>0</v>
      </c>
      <c r="DN144" t="s">
        <v>3</v>
      </c>
      <c r="DO144">
        <v>0</v>
      </c>
    </row>
    <row r="145" spans="1:119" x14ac:dyDescent="0.2">
      <c r="A145">
        <f>ROW(Source!A320)</f>
        <v>320</v>
      </c>
      <c r="B145">
        <v>1473070128</v>
      </c>
      <c r="C145">
        <v>1473071340</v>
      </c>
      <c r="D145">
        <v>1441836250</v>
      </c>
      <c r="E145">
        <v>1</v>
      </c>
      <c r="F145">
        <v>1</v>
      </c>
      <c r="G145">
        <v>15514512</v>
      </c>
      <c r="H145">
        <v>3</v>
      </c>
      <c r="I145" t="s">
        <v>736</v>
      </c>
      <c r="J145" t="s">
        <v>737</v>
      </c>
      <c r="K145" t="s">
        <v>738</v>
      </c>
      <c r="L145">
        <v>1327</v>
      </c>
      <c r="N145">
        <v>1005</v>
      </c>
      <c r="O145" t="s">
        <v>739</v>
      </c>
      <c r="P145" t="s">
        <v>739</v>
      </c>
      <c r="Q145">
        <v>1</v>
      </c>
      <c r="W145">
        <v>0</v>
      </c>
      <c r="X145">
        <v>1447035648</v>
      </c>
      <c r="Y145">
        <f t="shared" si="43"/>
        <v>1.4</v>
      </c>
      <c r="AA145">
        <v>149.25</v>
      </c>
      <c r="AB145">
        <v>0</v>
      </c>
      <c r="AC145">
        <v>0</v>
      </c>
      <c r="AD145">
        <v>0</v>
      </c>
      <c r="AE145">
        <v>149.25</v>
      </c>
      <c r="AF145">
        <v>0</v>
      </c>
      <c r="AG145">
        <v>0</v>
      </c>
      <c r="AH145">
        <v>0</v>
      </c>
      <c r="AI145">
        <v>1</v>
      </c>
      <c r="AJ145">
        <v>1</v>
      </c>
      <c r="AK145">
        <v>1</v>
      </c>
      <c r="AL145">
        <v>1</v>
      </c>
      <c r="AM145">
        <v>-2</v>
      </c>
      <c r="AN145">
        <v>0</v>
      </c>
      <c r="AO145">
        <v>1</v>
      </c>
      <c r="AP145">
        <v>1</v>
      </c>
      <c r="AQ145">
        <v>0</v>
      </c>
      <c r="AR145">
        <v>0</v>
      </c>
      <c r="AS145" t="s">
        <v>3</v>
      </c>
      <c r="AT145">
        <v>1.4</v>
      </c>
      <c r="AU145" t="s">
        <v>3</v>
      </c>
      <c r="AV145">
        <v>0</v>
      </c>
      <c r="AW145">
        <v>2</v>
      </c>
      <c r="AX145">
        <v>1473071354</v>
      </c>
      <c r="AY145">
        <v>1</v>
      </c>
      <c r="AZ145">
        <v>0</v>
      </c>
      <c r="BA145">
        <v>278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V145">
        <v>0</v>
      </c>
      <c r="CW145">
        <v>0</v>
      </c>
      <c r="CX145">
        <f>ROUND(Y145*Source!I320,9)</f>
        <v>1.4</v>
      </c>
      <c r="CY145">
        <f t="shared" si="54"/>
        <v>149.25</v>
      </c>
      <c r="CZ145">
        <f t="shared" si="55"/>
        <v>149.25</v>
      </c>
      <c r="DA145">
        <f t="shared" si="56"/>
        <v>1</v>
      </c>
      <c r="DB145">
        <f t="shared" si="44"/>
        <v>208.95</v>
      </c>
      <c r="DC145">
        <f t="shared" si="45"/>
        <v>0</v>
      </c>
      <c r="DD145" t="s">
        <v>3</v>
      </c>
      <c r="DE145" t="s">
        <v>3</v>
      </c>
      <c r="DF145">
        <f t="shared" si="50"/>
        <v>208.95</v>
      </c>
      <c r="DG145">
        <f t="shared" si="51"/>
        <v>0</v>
      </c>
      <c r="DH145">
        <f t="shared" si="52"/>
        <v>0</v>
      </c>
      <c r="DI145">
        <f t="shared" si="53"/>
        <v>0</v>
      </c>
      <c r="DJ145">
        <f t="shared" si="57"/>
        <v>208.95</v>
      </c>
      <c r="DK145">
        <v>0</v>
      </c>
      <c r="DL145" t="s">
        <v>3</v>
      </c>
      <c r="DM145">
        <v>0</v>
      </c>
      <c r="DN145" t="s">
        <v>3</v>
      </c>
      <c r="DO145">
        <v>0</v>
      </c>
    </row>
    <row r="146" spans="1:119" x14ac:dyDescent="0.2">
      <c r="A146">
        <f>ROW(Source!A320)</f>
        <v>320</v>
      </c>
      <c r="B146">
        <v>1473070128</v>
      </c>
      <c r="C146">
        <v>1473071340</v>
      </c>
      <c r="D146">
        <v>1441834635</v>
      </c>
      <c r="E146">
        <v>1</v>
      </c>
      <c r="F146">
        <v>1</v>
      </c>
      <c r="G146">
        <v>15514512</v>
      </c>
      <c r="H146">
        <v>3</v>
      </c>
      <c r="I146" t="s">
        <v>710</v>
      </c>
      <c r="J146" t="s">
        <v>711</v>
      </c>
      <c r="K146" t="s">
        <v>712</v>
      </c>
      <c r="L146">
        <v>1339</v>
      </c>
      <c r="N146">
        <v>1007</v>
      </c>
      <c r="O146" t="s">
        <v>713</v>
      </c>
      <c r="P146" t="s">
        <v>713</v>
      </c>
      <c r="Q146">
        <v>1</v>
      </c>
      <c r="W146">
        <v>0</v>
      </c>
      <c r="X146">
        <v>-389859187</v>
      </c>
      <c r="Y146">
        <f t="shared" si="43"/>
        <v>0.5</v>
      </c>
      <c r="AA146">
        <v>103.4</v>
      </c>
      <c r="AB146">
        <v>0</v>
      </c>
      <c r="AC146">
        <v>0</v>
      </c>
      <c r="AD146">
        <v>0</v>
      </c>
      <c r="AE146">
        <v>103.4</v>
      </c>
      <c r="AF146">
        <v>0</v>
      </c>
      <c r="AG146">
        <v>0</v>
      </c>
      <c r="AH146">
        <v>0</v>
      </c>
      <c r="AI146">
        <v>1</v>
      </c>
      <c r="AJ146">
        <v>1</v>
      </c>
      <c r="AK146">
        <v>1</v>
      </c>
      <c r="AL146">
        <v>1</v>
      </c>
      <c r="AM146">
        <v>-2</v>
      </c>
      <c r="AN146">
        <v>0</v>
      </c>
      <c r="AO146">
        <v>1</v>
      </c>
      <c r="AP146">
        <v>1</v>
      </c>
      <c r="AQ146">
        <v>0</v>
      </c>
      <c r="AR146">
        <v>0</v>
      </c>
      <c r="AS146" t="s">
        <v>3</v>
      </c>
      <c r="AT146">
        <v>0.5</v>
      </c>
      <c r="AU146" t="s">
        <v>3</v>
      </c>
      <c r="AV146">
        <v>0</v>
      </c>
      <c r="AW146">
        <v>2</v>
      </c>
      <c r="AX146">
        <v>1473071355</v>
      </c>
      <c r="AY146">
        <v>1</v>
      </c>
      <c r="AZ146">
        <v>0</v>
      </c>
      <c r="BA146">
        <v>279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V146">
        <v>0</v>
      </c>
      <c r="CW146">
        <v>0</v>
      </c>
      <c r="CX146">
        <f>ROUND(Y146*Source!I320,9)</f>
        <v>0.5</v>
      </c>
      <c r="CY146">
        <f t="shared" si="54"/>
        <v>103.4</v>
      </c>
      <c r="CZ146">
        <f t="shared" si="55"/>
        <v>103.4</v>
      </c>
      <c r="DA146">
        <f t="shared" si="56"/>
        <v>1</v>
      </c>
      <c r="DB146">
        <f t="shared" si="44"/>
        <v>51.7</v>
      </c>
      <c r="DC146">
        <f t="shared" si="45"/>
        <v>0</v>
      </c>
      <c r="DD146" t="s">
        <v>3</v>
      </c>
      <c r="DE146" t="s">
        <v>3</v>
      </c>
      <c r="DF146">
        <f t="shared" si="50"/>
        <v>51.7</v>
      </c>
      <c r="DG146">
        <f t="shared" si="51"/>
        <v>0</v>
      </c>
      <c r="DH146">
        <f t="shared" si="52"/>
        <v>0</v>
      </c>
      <c r="DI146">
        <f t="shared" si="53"/>
        <v>0</v>
      </c>
      <c r="DJ146">
        <f t="shared" si="57"/>
        <v>51.7</v>
      </c>
      <c r="DK146">
        <v>0</v>
      </c>
      <c r="DL146" t="s">
        <v>3</v>
      </c>
      <c r="DM146">
        <v>0</v>
      </c>
      <c r="DN146" t="s">
        <v>3</v>
      </c>
      <c r="DO146">
        <v>0</v>
      </c>
    </row>
    <row r="147" spans="1:119" x14ac:dyDescent="0.2">
      <c r="A147">
        <f>ROW(Source!A320)</f>
        <v>320</v>
      </c>
      <c r="B147">
        <v>1473070128</v>
      </c>
      <c r="C147">
        <v>1473071340</v>
      </c>
      <c r="D147">
        <v>1441834627</v>
      </c>
      <c r="E147">
        <v>1</v>
      </c>
      <c r="F147">
        <v>1</v>
      </c>
      <c r="G147">
        <v>15514512</v>
      </c>
      <c r="H147">
        <v>3</v>
      </c>
      <c r="I147" t="s">
        <v>714</v>
      </c>
      <c r="J147" t="s">
        <v>715</v>
      </c>
      <c r="K147" t="s">
        <v>716</v>
      </c>
      <c r="L147">
        <v>1339</v>
      </c>
      <c r="N147">
        <v>1007</v>
      </c>
      <c r="O147" t="s">
        <v>713</v>
      </c>
      <c r="P147" t="s">
        <v>713</v>
      </c>
      <c r="Q147">
        <v>1</v>
      </c>
      <c r="W147">
        <v>0</v>
      </c>
      <c r="X147">
        <v>709656040</v>
      </c>
      <c r="Y147">
        <f t="shared" si="43"/>
        <v>0.3</v>
      </c>
      <c r="AA147">
        <v>875.46</v>
      </c>
      <c r="AB147">
        <v>0</v>
      </c>
      <c r="AC147">
        <v>0</v>
      </c>
      <c r="AD147">
        <v>0</v>
      </c>
      <c r="AE147">
        <v>875.46</v>
      </c>
      <c r="AF147">
        <v>0</v>
      </c>
      <c r="AG147">
        <v>0</v>
      </c>
      <c r="AH147">
        <v>0</v>
      </c>
      <c r="AI147">
        <v>1</v>
      </c>
      <c r="AJ147">
        <v>1</v>
      </c>
      <c r="AK147">
        <v>1</v>
      </c>
      <c r="AL147">
        <v>1</v>
      </c>
      <c r="AM147">
        <v>-2</v>
      </c>
      <c r="AN147">
        <v>0</v>
      </c>
      <c r="AO147">
        <v>1</v>
      </c>
      <c r="AP147">
        <v>1</v>
      </c>
      <c r="AQ147">
        <v>0</v>
      </c>
      <c r="AR147">
        <v>0</v>
      </c>
      <c r="AS147" t="s">
        <v>3</v>
      </c>
      <c r="AT147">
        <v>0.3</v>
      </c>
      <c r="AU147" t="s">
        <v>3</v>
      </c>
      <c r="AV147">
        <v>0</v>
      </c>
      <c r="AW147">
        <v>2</v>
      </c>
      <c r="AX147">
        <v>1473071356</v>
      </c>
      <c r="AY147">
        <v>1</v>
      </c>
      <c r="AZ147">
        <v>0</v>
      </c>
      <c r="BA147">
        <v>280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V147">
        <v>0</v>
      </c>
      <c r="CW147">
        <v>0</v>
      </c>
      <c r="CX147">
        <f>ROUND(Y147*Source!I320,9)</f>
        <v>0.3</v>
      </c>
      <c r="CY147">
        <f t="shared" si="54"/>
        <v>875.46</v>
      </c>
      <c r="CZ147">
        <f t="shared" si="55"/>
        <v>875.46</v>
      </c>
      <c r="DA147">
        <f t="shared" si="56"/>
        <v>1</v>
      </c>
      <c r="DB147">
        <f t="shared" si="44"/>
        <v>262.64</v>
      </c>
      <c r="DC147">
        <f t="shared" si="45"/>
        <v>0</v>
      </c>
      <c r="DD147" t="s">
        <v>3</v>
      </c>
      <c r="DE147" t="s">
        <v>3</v>
      </c>
      <c r="DF147">
        <f t="shared" si="50"/>
        <v>262.64</v>
      </c>
      <c r="DG147">
        <f t="shared" si="51"/>
        <v>0</v>
      </c>
      <c r="DH147">
        <f t="shared" si="52"/>
        <v>0</v>
      </c>
      <c r="DI147">
        <f t="shared" si="53"/>
        <v>0</v>
      </c>
      <c r="DJ147">
        <f t="shared" si="57"/>
        <v>262.64</v>
      </c>
      <c r="DK147">
        <v>0</v>
      </c>
      <c r="DL147" t="s">
        <v>3</v>
      </c>
      <c r="DM147">
        <v>0</v>
      </c>
      <c r="DN147" t="s">
        <v>3</v>
      </c>
      <c r="DO147">
        <v>0</v>
      </c>
    </row>
    <row r="148" spans="1:119" x14ac:dyDescent="0.2">
      <c r="A148">
        <f>ROW(Source!A320)</f>
        <v>320</v>
      </c>
      <c r="B148">
        <v>1473070128</v>
      </c>
      <c r="C148">
        <v>1473071340</v>
      </c>
      <c r="D148">
        <v>1441834671</v>
      </c>
      <c r="E148">
        <v>1</v>
      </c>
      <c r="F148">
        <v>1</v>
      </c>
      <c r="G148">
        <v>15514512</v>
      </c>
      <c r="H148">
        <v>3</v>
      </c>
      <c r="I148" t="s">
        <v>717</v>
      </c>
      <c r="J148" t="s">
        <v>718</v>
      </c>
      <c r="K148" t="s">
        <v>719</v>
      </c>
      <c r="L148">
        <v>1348</v>
      </c>
      <c r="N148">
        <v>1009</v>
      </c>
      <c r="O148" t="s">
        <v>697</v>
      </c>
      <c r="P148" t="s">
        <v>697</v>
      </c>
      <c r="Q148">
        <v>1000</v>
      </c>
      <c r="W148">
        <v>0</v>
      </c>
      <c r="X148">
        <v>-19071303</v>
      </c>
      <c r="Y148">
        <f t="shared" si="43"/>
        <v>1E-4</v>
      </c>
      <c r="AA148">
        <v>184462.17</v>
      </c>
      <c r="AB148">
        <v>0</v>
      </c>
      <c r="AC148">
        <v>0</v>
      </c>
      <c r="AD148">
        <v>0</v>
      </c>
      <c r="AE148">
        <v>184462.17</v>
      </c>
      <c r="AF148">
        <v>0</v>
      </c>
      <c r="AG148">
        <v>0</v>
      </c>
      <c r="AH148">
        <v>0</v>
      </c>
      <c r="AI148">
        <v>1</v>
      </c>
      <c r="AJ148">
        <v>1</v>
      </c>
      <c r="AK148">
        <v>1</v>
      </c>
      <c r="AL148">
        <v>1</v>
      </c>
      <c r="AM148">
        <v>-2</v>
      </c>
      <c r="AN148">
        <v>0</v>
      </c>
      <c r="AO148">
        <v>1</v>
      </c>
      <c r="AP148">
        <v>1</v>
      </c>
      <c r="AQ148">
        <v>0</v>
      </c>
      <c r="AR148">
        <v>0</v>
      </c>
      <c r="AS148" t="s">
        <v>3</v>
      </c>
      <c r="AT148">
        <v>1E-4</v>
      </c>
      <c r="AU148" t="s">
        <v>3</v>
      </c>
      <c r="AV148">
        <v>0</v>
      </c>
      <c r="AW148">
        <v>2</v>
      </c>
      <c r="AX148">
        <v>1473071357</v>
      </c>
      <c r="AY148">
        <v>1</v>
      </c>
      <c r="AZ148">
        <v>0</v>
      </c>
      <c r="BA148">
        <v>281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CV148">
        <v>0</v>
      </c>
      <c r="CW148">
        <v>0</v>
      </c>
      <c r="CX148">
        <f>ROUND(Y148*Source!I320,9)</f>
        <v>1E-4</v>
      </c>
      <c r="CY148">
        <f t="shared" si="54"/>
        <v>184462.17</v>
      </c>
      <c r="CZ148">
        <f t="shared" si="55"/>
        <v>184462.17</v>
      </c>
      <c r="DA148">
        <f t="shared" si="56"/>
        <v>1</v>
      </c>
      <c r="DB148">
        <f t="shared" si="44"/>
        <v>18.45</v>
      </c>
      <c r="DC148">
        <f t="shared" si="45"/>
        <v>0</v>
      </c>
      <c r="DD148" t="s">
        <v>3</v>
      </c>
      <c r="DE148" t="s">
        <v>3</v>
      </c>
      <c r="DF148">
        <f t="shared" si="50"/>
        <v>18.45</v>
      </c>
      <c r="DG148">
        <f t="shared" si="51"/>
        <v>0</v>
      </c>
      <c r="DH148">
        <f t="shared" si="52"/>
        <v>0</v>
      </c>
      <c r="DI148">
        <f t="shared" si="53"/>
        <v>0</v>
      </c>
      <c r="DJ148">
        <f t="shared" si="57"/>
        <v>18.45</v>
      </c>
      <c r="DK148">
        <v>0</v>
      </c>
      <c r="DL148" t="s">
        <v>3</v>
      </c>
      <c r="DM148">
        <v>0</v>
      </c>
      <c r="DN148" t="s">
        <v>3</v>
      </c>
      <c r="DO148">
        <v>0</v>
      </c>
    </row>
    <row r="149" spans="1:119" x14ac:dyDescent="0.2">
      <c r="A149">
        <f>ROW(Source!A320)</f>
        <v>320</v>
      </c>
      <c r="B149">
        <v>1473070128</v>
      </c>
      <c r="C149">
        <v>1473071340</v>
      </c>
      <c r="D149">
        <v>1441834634</v>
      </c>
      <c r="E149">
        <v>1</v>
      </c>
      <c r="F149">
        <v>1</v>
      </c>
      <c r="G149">
        <v>15514512</v>
      </c>
      <c r="H149">
        <v>3</v>
      </c>
      <c r="I149" t="s">
        <v>720</v>
      </c>
      <c r="J149" t="s">
        <v>721</v>
      </c>
      <c r="K149" t="s">
        <v>722</v>
      </c>
      <c r="L149">
        <v>1348</v>
      </c>
      <c r="N149">
        <v>1009</v>
      </c>
      <c r="O149" t="s">
        <v>697</v>
      </c>
      <c r="P149" t="s">
        <v>697</v>
      </c>
      <c r="Q149">
        <v>1000</v>
      </c>
      <c r="W149">
        <v>0</v>
      </c>
      <c r="X149">
        <v>1869974630</v>
      </c>
      <c r="Y149">
        <f t="shared" si="43"/>
        <v>2.9999999999999997E-4</v>
      </c>
      <c r="AA149">
        <v>88053.759999999995</v>
      </c>
      <c r="AB149">
        <v>0</v>
      </c>
      <c r="AC149">
        <v>0</v>
      </c>
      <c r="AD149">
        <v>0</v>
      </c>
      <c r="AE149">
        <v>88053.759999999995</v>
      </c>
      <c r="AF149">
        <v>0</v>
      </c>
      <c r="AG149">
        <v>0</v>
      </c>
      <c r="AH149">
        <v>0</v>
      </c>
      <c r="AI149">
        <v>1</v>
      </c>
      <c r="AJ149">
        <v>1</v>
      </c>
      <c r="AK149">
        <v>1</v>
      </c>
      <c r="AL149">
        <v>1</v>
      </c>
      <c r="AM149">
        <v>-2</v>
      </c>
      <c r="AN149">
        <v>0</v>
      </c>
      <c r="AO149">
        <v>1</v>
      </c>
      <c r="AP149">
        <v>1</v>
      </c>
      <c r="AQ149">
        <v>0</v>
      </c>
      <c r="AR149">
        <v>0</v>
      </c>
      <c r="AS149" t="s">
        <v>3</v>
      </c>
      <c r="AT149">
        <v>2.9999999999999997E-4</v>
      </c>
      <c r="AU149" t="s">
        <v>3</v>
      </c>
      <c r="AV149">
        <v>0</v>
      </c>
      <c r="AW149">
        <v>2</v>
      </c>
      <c r="AX149">
        <v>1473071358</v>
      </c>
      <c r="AY149">
        <v>1</v>
      </c>
      <c r="AZ149">
        <v>0</v>
      </c>
      <c r="BA149">
        <v>282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CV149">
        <v>0</v>
      </c>
      <c r="CW149">
        <v>0</v>
      </c>
      <c r="CX149">
        <f>ROUND(Y149*Source!I320,9)</f>
        <v>2.9999999999999997E-4</v>
      </c>
      <c r="CY149">
        <f t="shared" si="54"/>
        <v>88053.759999999995</v>
      </c>
      <c r="CZ149">
        <f t="shared" si="55"/>
        <v>88053.759999999995</v>
      </c>
      <c r="DA149">
        <f t="shared" si="56"/>
        <v>1</v>
      </c>
      <c r="DB149">
        <f t="shared" si="44"/>
        <v>26.42</v>
      </c>
      <c r="DC149">
        <f t="shared" si="45"/>
        <v>0</v>
      </c>
      <c r="DD149" t="s">
        <v>3</v>
      </c>
      <c r="DE149" t="s">
        <v>3</v>
      </c>
      <c r="DF149">
        <f t="shared" si="50"/>
        <v>26.42</v>
      </c>
      <c r="DG149">
        <f t="shared" si="51"/>
        <v>0</v>
      </c>
      <c r="DH149">
        <f t="shared" si="52"/>
        <v>0</v>
      </c>
      <c r="DI149">
        <f t="shared" si="53"/>
        <v>0</v>
      </c>
      <c r="DJ149">
        <f t="shared" si="57"/>
        <v>26.42</v>
      </c>
      <c r="DK149">
        <v>0</v>
      </c>
      <c r="DL149" t="s">
        <v>3</v>
      </c>
      <c r="DM149">
        <v>0</v>
      </c>
      <c r="DN149" t="s">
        <v>3</v>
      </c>
      <c r="DO149">
        <v>0</v>
      </c>
    </row>
    <row r="150" spans="1:119" x14ac:dyDescent="0.2">
      <c r="A150">
        <f>ROW(Source!A320)</f>
        <v>320</v>
      </c>
      <c r="B150">
        <v>1473070128</v>
      </c>
      <c r="C150">
        <v>1473071340</v>
      </c>
      <c r="D150">
        <v>1441834836</v>
      </c>
      <c r="E150">
        <v>1</v>
      </c>
      <c r="F150">
        <v>1</v>
      </c>
      <c r="G150">
        <v>15514512</v>
      </c>
      <c r="H150">
        <v>3</v>
      </c>
      <c r="I150" t="s">
        <v>723</v>
      </c>
      <c r="J150" t="s">
        <v>724</v>
      </c>
      <c r="K150" t="s">
        <v>725</v>
      </c>
      <c r="L150">
        <v>1348</v>
      </c>
      <c r="N150">
        <v>1009</v>
      </c>
      <c r="O150" t="s">
        <v>697</v>
      </c>
      <c r="P150" t="s">
        <v>697</v>
      </c>
      <c r="Q150">
        <v>1000</v>
      </c>
      <c r="W150">
        <v>0</v>
      </c>
      <c r="X150">
        <v>1434651514</v>
      </c>
      <c r="Y150">
        <f t="shared" si="43"/>
        <v>6.3000000000000003E-4</v>
      </c>
      <c r="AA150">
        <v>93194.67</v>
      </c>
      <c r="AB150">
        <v>0</v>
      </c>
      <c r="AC150">
        <v>0</v>
      </c>
      <c r="AD150">
        <v>0</v>
      </c>
      <c r="AE150">
        <v>93194.67</v>
      </c>
      <c r="AF150">
        <v>0</v>
      </c>
      <c r="AG150">
        <v>0</v>
      </c>
      <c r="AH150">
        <v>0</v>
      </c>
      <c r="AI150">
        <v>1</v>
      </c>
      <c r="AJ150">
        <v>1</v>
      </c>
      <c r="AK150">
        <v>1</v>
      </c>
      <c r="AL150">
        <v>1</v>
      </c>
      <c r="AM150">
        <v>-2</v>
      </c>
      <c r="AN150">
        <v>0</v>
      </c>
      <c r="AO150">
        <v>1</v>
      </c>
      <c r="AP150">
        <v>1</v>
      </c>
      <c r="AQ150">
        <v>0</v>
      </c>
      <c r="AR150">
        <v>0</v>
      </c>
      <c r="AS150" t="s">
        <v>3</v>
      </c>
      <c r="AT150">
        <v>6.3000000000000003E-4</v>
      </c>
      <c r="AU150" t="s">
        <v>3</v>
      </c>
      <c r="AV150">
        <v>0</v>
      </c>
      <c r="AW150">
        <v>2</v>
      </c>
      <c r="AX150">
        <v>1473071359</v>
      </c>
      <c r="AY150">
        <v>1</v>
      </c>
      <c r="AZ150">
        <v>0</v>
      </c>
      <c r="BA150">
        <v>283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CV150">
        <v>0</v>
      </c>
      <c r="CW150">
        <v>0</v>
      </c>
      <c r="CX150">
        <f>ROUND(Y150*Source!I320,9)</f>
        <v>6.3000000000000003E-4</v>
      </c>
      <c r="CY150">
        <f t="shared" si="54"/>
        <v>93194.67</v>
      </c>
      <c r="CZ150">
        <f t="shared" si="55"/>
        <v>93194.67</v>
      </c>
      <c r="DA150">
        <f t="shared" si="56"/>
        <v>1</v>
      </c>
      <c r="DB150">
        <f t="shared" si="44"/>
        <v>58.71</v>
      </c>
      <c r="DC150">
        <f t="shared" si="45"/>
        <v>0</v>
      </c>
      <c r="DD150" t="s">
        <v>3</v>
      </c>
      <c r="DE150" t="s">
        <v>3</v>
      </c>
      <c r="DF150">
        <f t="shared" si="50"/>
        <v>58.71</v>
      </c>
      <c r="DG150">
        <f t="shared" si="51"/>
        <v>0</v>
      </c>
      <c r="DH150">
        <f t="shared" si="52"/>
        <v>0</v>
      </c>
      <c r="DI150">
        <f t="shared" si="53"/>
        <v>0</v>
      </c>
      <c r="DJ150">
        <f t="shared" si="57"/>
        <v>58.71</v>
      </c>
      <c r="DK150">
        <v>0</v>
      </c>
      <c r="DL150" t="s">
        <v>3</v>
      </c>
      <c r="DM150">
        <v>0</v>
      </c>
      <c r="DN150" t="s">
        <v>3</v>
      </c>
      <c r="DO150">
        <v>0</v>
      </c>
    </row>
    <row r="151" spans="1:119" x14ac:dyDescent="0.2">
      <c r="A151">
        <f>ROW(Source!A320)</f>
        <v>320</v>
      </c>
      <c r="B151">
        <v>1473070128</v>
      </c>
      <c r="C151">
        <v>1473071340</v>
      </c>
      <c r="D151">
        <v>1441822273</v>
      </c>
      <c r="E151">
        <v>15514512</v>
      </c>
      <c r="F151">
        <v>1</v>
      </c>
      <c r="G151">
        <v>15514512</v>
      </c>
      <c r="H151">
        <v>3</v>
      </c>
      <c r="I151" t="s">
        <v>729</v>
      </c>
      <c r="J151" t="s">
        <v>3</v>
      </c>
      <c r="K151" t="s">
        <v>730</v>
      </c>
      <c r="L151">
        <v>1348</v>
      </c>
      <c r="N151">
        <v>1009</v>
      </c>
      <c r="O151" t="s">
        <v>697</v>
      </c>
      <c r="P151" t="s">
        <v>697</v>
      </c>
      <c r="Q151">
        <v>1000</v>
      </c>
      <c r="W151">
        <v>0</v>
      </c>
      <c r="X151">
        <v>-1698336702</v>
      </c>
      <c r="Y151">
        <f t="shared" si="43"/>
        <v>6.9999999999999994E-5</v>
      </c>
      <c r="AA151">
        <v>94640</v>
      </c>
      <c r="AB151">
        <v>0</v>
      </c>
      <c r="AC151">
        <v>0</v>
      </c>
      <c r="AD151">
        <v>0</v>
      </c>
      <c r="AE151">
        <v>94640</v>
      </c>
      <c r="AF151">
        <v>0</v>
      </c>
      <c r="AG151">
        <v>0</v>
      </c>
      <c r="AH151">
        <v>0</v>
      </c>
      <c r="AI151">
        <v>1</v>
      </c>
      <c r="AJ151">
        <v>1</v>
      </c>
      <c r="AK151">
        <v>1</v>
      </c>
      <c r="AL151">
        <v>1</v>
      </c>
      <c r="AM151">
        <v>-2</v>
      </c>
      <c r="AN151">
        <v>0</v>
      </c>
      <c r="AO151">
        <v>1</v>
      </c>
      <c r="AP151">
        <v>1</v>
      </c>
      <c r="AQ151">
        <v>0</v>
      </c>
      <c r="AR151">
        <v>0</v>
      </c>
      <c r="AS151" t="s">
        <v>3</v>
      </c>
      <c r="AT151">
        <v>6.9999999999999994E-5</v>
      </c>
      <c r="AU151" t="s">
        <v>3</v>
      </c>
      <c r="AV151">
        <v>0</v>
      </c>
      <c r="AW151">
        <v>2</v>
      </c>
      <c r="AX151">
        <v>1473071360</v>
      </c>
      <c r="AY151">
        <v>1</v>
      </c>
      <c r="AZ151">
        <v>0</v>
      </c>
      <c r="BA151">
        <v>284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CV151">
        <v>0</v>
      </c>
      <c r="CW151">
        <v>0</v>
      </c>
      <c r="CX151">
        <f>ROUND(Y151*Source!I320,9)</f>
        <v>6.9999999999999994E-5</v>
      </c>
      <c r="CY151">
        <f t="shared" si="54"/>
        <v>94640</v>
      </c>
      <c r="CZ151">
        <f t="shared" si="55"/>
        <v>94640</v>
      </c>
      <c r="DA151">
        <f t="shared" si="56"/>
        <v>1</v>
      </c>
      <c r="DB151">
        <f t="shared" si="44"/>
        <v>6.62</v>
      </c>
      <c r="DC151">
        <f t="shared" si="45"/>
        <v>0</v>
      </c>
      <c r="DD151" t="s">
        <v>3</v>
      </c>
      <c r="DE151" t="s">
        <v>3</v>
      </c>
      <c r="DF151">
        <f t="shared" si="50"/>
        <v>6.62</v>
      </c>
      <c r="DG151">
        <f t="shared" si="51"/>
        <v>0</v>
      </c>
      <c r="DH151">
        <f t="shared" si="52"/>
        <v>0</v>
      </c>
      <c r="DI151">
        <f t="shared" si="53"/>
        <v>0</v>
      </c>
      <c r="DJ151">
        <f t="shared" si="57"/>
        <v>6.62</v>
      </c>
      <c r="DK151">
        <v>0</v>
      </c>
      <c r="DL151" t="s">
        <v>3</v>
      </c>
      <c r="DM151">
        <v>0</v>
      </c>
      <c r="DN151" t="s">
        <v>3</v>
      </c>
      <c r="DO151">
        <v>0</v>
      </c>
    </row>
    <row r="152" spans="1:119" x14ac:dyDescent="0.2">
      <c r="A152">
        <f>ROW(Source!A321)</f>
        <v>321</v>
      </c>
      <c r="B152">
        <v>1473070128</v>
      </c>
      <c r="C152">
        <v>1473073756</v>
      </c>
      <c r="D152">
        <v>1441819193</v>
      </c>
      <c r="E152">
        <v>15514512</v>
      </c>
      <c r="F152">
        <v>1</v>
      </c>
      <c r="G152">
        <v>15514512</v>
      </c>
      <c r="H152">
        <v>1</v>
      </c>
      <c r="I152" t="s">
        <v>670</v>
      </c>
      <c r="J152" t="s">
        <v>3</v>
      </c>
      <c r="K152" t="s">
        <v>671</v>
      </c>
      <c r="L152">
        <v>1191</v>
      </c>
      <c r="N152">
        <v>1013</v>
      </c>
      <c r="O152" t="s">
        <v>672</v>
      </c>
      <c r="P152" t="s">
        <v>672</v>
      </c>
      <c r="Q152">
        <v>1</v>
      </c>
      <c r="W152">
        <v>0</v>
      </c>
      <c r="X152">
        <v>476480486</v>
      </c>
      <c r="Y152">
        <f t="shared" si="43"/>
        <v>3.14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1</v>
      </c>
      <c r="AJ152">
        <v>1</v>
      </c>
      <c r="AK152">
        <v>1</v>
      </c>
      <c r="AL152">
        <v>1</v>
      </c>
      <c r="AM152">
        <v>-2</v>
      </c>
      <c r="AN152">
        <v>0</v>
      </c>
      <c r="AO152">
        <v>1</v>
      </c>
      <c r="AP152">
        <v>0</v>
      </c>
      <c r="AQ152">
        <v>0</v>
      </c>
      <c r="AR152">
        <v>0</v>
      </c>
      <c r="AS152" t="s">
        <v>3</v>
      </c>
      <c r="AT152">
        <v>3.14</v>
      </c>
      <c r="AU152" t="s">
        <v>3</v>
      </c>
      <c r="AV152">
        <v>1</v>
      </c>
      <c r="AW152">
        <v>2</v>
      </c>
      <c r="AX152">
        <v>1473073760</v>
      </c>
      <c r="AY152">
        <v>1</v>
      </c>
      <c r="AZ152">
        <v>2048</v>
      </c>
      <c r="BA152">
        <v>285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CU152">
        <f>ROUND(AT152*Source!I321*AH152*AL152,2)</f>
        <v>0</v>
      </c>
      <c r="CV152">
        <f>ROUND(Y152*Source!I321,9)</f>
        <v>3.14</v>
      </c>
      <c r="CW152">
        <v>0</v>
      </c>
      <c r="CX152">
        <f>ROUND(Y152*Source!I321,9)</f>
        <v>3.14</v>
      </c>
      <c r="CY152">
        <f>AD152</f>
        <v>0</v>
      </c>
      <c r="CZ152">
        <f>AH152</f>
        <v>0</v>
      </c>
      <c r="DA152">
        <f>AL152</f>
        <v>1</v>
      </c>
      <c r="DB152">
        <f t="shared" si="44"/>
        <v>0</v>
      </c>
      <c r="DC152">
        <f t="shared" si="45"/>
        <v>0</v>
      </c>
      <c r="DD152" t="s">
        <v>3</v>
      </c>
      <c r="DE152" t="s">
        <v>3</v>
      </c>
      <c r="DF152">
        <f t="shared" si="50"/>
        <v>0</v>
      </c>
      <c r="DG152">
        <f t="shared" si="51"/>
        <v>0</v>
      </c>
      <c r="DH152">
        <f t="shared" si="52"/>
        <v>0</v>
      </c>
      <c r="DI152">
        <f t="shared" si="53"/>
        <v>0</v>
      </c>
      <c r="DJ152">
        <f>DI152</f>
        <v>0</v>
      </c>
      <c r="DK152">
        <v>0</v>
      </c>
      <c r="DL152" t="s">
        <v>3</v>
      </c>
      <c r="DM152">
        <v>0</v>
      </c>
      <c r="DN152" t="s">
        <v>3</v>
      </c>
      <c r="DO152">
        <v>0</v>
      </c>
    </row>
    <row r="153" spans="1:119" x14ac:dyDescent="0.2">
      <c r="A153">
        <f>ROW(Source!A321)</f>
        <v>321</v>
      </c>
      <c r="B153">
        <v>1473070128</v>
      </c>
      <c r="C153">
        <v>1473073756</v>
      </c>
      <c r="D153">
        <v>1441833954</v>
      </c>
      <c r="E153">
        <v>1</v>
      </c>
      <c r="F153">
        <v>1</v>
      </c>
      <c r="G153">
        <v>15514512</v>
      </c>
      <c r="H153">
        <v>2</v>
      </c>
      <c r="I153" t="s">
        <v>673</v>
      </c>
      <c r="J153" t="s">
        <v>674</v>
      </c>
      <c r="K153" t="s">
        <v>675</v>
      </c>
      <c r="L153">
        <v>1368</v>
      </c>
      <c r="N153">
        <v>1011</v>
      </c>
      <c r="O153" t="s">
        <v>676</v>
      </c>
      <c r="P153" t="s">
        <v>676</v>
      </c>
      <c r="Q153">
        <v>1</v>
      </c>
      <c r="W153">
        <v>0</v>
      </c>
      <c r="X153">
        <v>-1438587603</v>
      </c>
      <c r="Y153">
        <f t="shared" si="43"/>
        <v>0.03</v>
      </c>
      <c r="AA153">
        <v>0</v>
      </c>
      <c r="AB153">
        <v>59.51</v>
      </c>
      <c r="AC153">
        <v>0.82</v>
      </c>
      <c r="AD153">
        <v>0</v>
      </c>
      <c r="AE153">
        <v>0</v>
      </c>
      <c r="AF153">
        <v>59.51</v>
      </c>
      <c r="AG153">
        <v>0.82</v>
      </c>
      <c r="AH153">
        <v>0</v>
      </c>
      <c r="AI153">
        <v>1</v>
      </c>
      <c r="AJ153">
        <v>1</v>
      </c>
      <c r="AK153">
        <v>1</v>
      </c>
      <c r="AL153">
        <v>1</v>
      </c>
      <c r="AM153">
        <v>-2</v>
      </c>
      <c r="AN153">
        <v>0</v>
      </c>
      <c r="AO153">
        <v>1</v>
      </c>
      <c r="AP153">
        <v>0</v>
      </c>
      <c r="AQ153">
        <v>0</v>
      </c>
      <c r="AR153">
        <v>0</v>
      </c>
      <c r="AS153" t="s">
        <v>3</v>
      </c>
      <c r="AT153">
        <v>0.03</v>
      </c>
      <c r="AU153" t="s">
        <v>3</v>
      </c>
      <c r="AV153">
        <v>0</v>
      </c>
      <c r="AW153">
        <v>2</v>
      </c>
      <c r="AX153">
        <v>1473073761</v>
      </c>
      <c r="AY153">
        <v>1</v>
      </c>
      <c r="AZ153">
        <v>2048</v>
      </c>
      <c r="BA153">
        <v>286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CV153">
        <v>0</v>
      </c>
      <c r="CW153">
        <f>ROUND(Y153*Source!I321*DO153,9)</f>
        <v>0</v>
      </c>
      <c r="CX153">
        <f>ROUND(Y153*Source!I321,9)</f>
        <v>0.03</v>
      </c>
      <c r="CY153">
        <f>AB153</f>
        <v>59.51</v>
      </c>
      <c r="CZ153">
        <f>AF153</f>
        <v>59.51</v>
      </c>
      <c r="DA153">
        <f>AJ153</f>
        <v>1</v>
      </c>
      <c r="DB153">
        <f t="shared" si="44"/>
        <v>1.79</v>
      </c>
      <c r="DC153">
        <f t="shared" si="45"/>
        <v>0.02</v>
      </c>
      <c r="DD153" t="s">
        <v>3</v>
      </c>
      <c r="DE153" t="s">
        <v>3</v>
      </c>
      <c r="DF153">
        <f t="shared" si="50"/>
        <v>0</v>
      </c>
      <c r="DG153">
        <f t="shared" si="51"/>
        <v>1.79</v>
      </c>
      <c r="DH153">
        <f t="shared" si="52"/>
        <v>0.02</v>
      </c>
      <c r="DI153">
        <f t="shared" si="53"/>
        <v>0</v>
      </c>
      <c r="DJ153">
        <f>DG153</f>
        <v>1.79</v>
      </c>
      <c r="DK153">
        <v>0</v>
      </c>
      <c r="DL153" t="s">
        <v>3</v>
      </c>
      <c r="DM153">
        <v>0</v>
      </c>
      <c r="DN153" t="s">
        <v>3</v>
      </c>
      <c r="DO153">
        <v>0</v>
      </c>
    </row>
    <row r="154" spans="1:119" x14ac:dyDescent="0.2">
      <c r="A154">
        <f>ROW(Source!A321)</f>
        <v>321</v>
      </c>
      <c r="B154">
        <v>1473070128</v>
      </c>
      <c r="C154">
        <v>1473073756</v>
      </c>
      <c r="D154">
        <v>1441836235</v>
      </c>
      <c r="E154">
        <v>1</v>
      </c>
      <c r="F154">
        <v>1</v>
      </c>
      <c r="G154">
        <v>15514512</v>
      </c>
      <c r="H154">
        <v>3</v>
      </c>
      <c r="I154" t="s">
        <v>677</v>
      </c>
      <c r="J154" t="s">
        <v>678</v>
      </c>
      <c r="K154" t="s">
        <v>679</v>
      </c>
      <c r="L154">
        <v>1346</v>
      </c>
      <c r="N154">
        <v>1009</v>
      </c>
      <c r="O154" t="s">
        <v>680</v>
      </c>
      <c r="P154" t="s">
        <v>680</v>
      </c>
      <c r="Q154">
        <v>1</v>
      </c>
      <c r="W154">
        <v>0</v>
      </c>
      <c r="X154">
        <v>-1595335418</v>
      </c>
      <c r="Y154">
        <f t="shared" si="43"/>
        <v>0.32</v>
      </c>
      <c r="AA154">
        <v>31.49</v>
      </c>
      <c r="AB154">
        <v>0</v>
      </c>
      <c r="AC154">
        <v>0</v>
      </c>
      <c r="AD154">
        <v>0</v>
      </c>
      <c r="AE154">
        <v>31.49</v>
      </c>
      <c r="AF154">
        <v>0</v>
      </c>
      <c r="AG154">
        <v>0</v>
      </c>
      <c r="AH154">
        <v>0</v>
      </c>
      <c r="AI154">
        <v>1</v>
      </c>
      <c r="AJ154">
        <v>1</v>
      </c>
      <c r="AK154">
        <v>1</v>
      </c>
      <c r="AL154">
        <v>1</v>
      </c>
      <c r="AM154">
        <v>-2</v>
      </c>
      <c r="AN154">
        <v>0</v>
      </c>
      <c r="AO154">
        <v>1</v>
      </c>
      <c r="AP154">
        <v>0</v>
      </c>
      <c r="AQ154">
        <v>0</v>
      </c>
      <c r="AR154">
        <v>0</v>
      </c>
      <c r="AS154" t="s">
        <v>3</v>
      </c>
      <c r="AT154">
        <v>0.32</v>
      </c>
      <c r="AU154" t="s">
        <v>3</v>
      </c>
      <c r="AV154">
        <v>0</v>
      </c>
      <c r="AW154">
        <v>2</v>
      </c>
      <c r="AX154">
        <v>1473073762</v>
      </c>
      <c r="AY154">
        <v>1</v>
      </c>
      <c r="AZ154">
        <v>2048</v>
      </c>
      <c r="BA154">
        <v>287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CV154">
        <v>0</v>
      </c>
      <c r="CW154">
        <v>0</v>
      </c>
      <c r="CX154">
        <f>ROUND(Y154*Source!I321,9)</f>
        <v>0.32</v>
      </c>
      <c r="CY154">
        <f>AA154</f>
        <v>31.49</v>
      </c>
      <c r="CZ154">
        <f>AE154</f>
        <v>31.49</v>
      </c>
      <c r="DA154">
        <f>AI154</f>
        <v>1</v>
      </c>
      <c r="DB154">
        <f t="shared" si="44"/>
        <v>10.08</v>
      </c>
      <c r="DC154">
        <f t="shared" si="45"/>
        <v>0</v>
      </c>
      <c r="DD154" t="s">
        <v>3</v>
      </c>
      <c r="DE154" t="s">
        <v>3</v>
      </c>
      <c r="DF154">
        <f t="shared" si="50"/>
        <v>10.08</v>
      </c>
      <c r="DG154">
        <f t="shared" si="51"/>
        <v>0</v>
      </c>
      <c r="DH154">
        <f t="shared" si="52"/>
        <v>0</v>
      </c>
      <c r="DI154">
        <f t="shared" si="53"/>
        <v>0</v>
      </c>
      <c r="DJ154">
        <f>DF154</f>
        <v>10.08</v>
      </c>
      <c r="DK154">
        <v>0</v>
      </c>
      <c r="DL154" t="s">
        <v>3</v>
      </c>
      <c r="DM154">
        <v>0</v>
      </c>
      <c r="DN154" t="s">
        <v>3</v>
      </c>
      <c r="DO154">
        <v>0</v>
      </c>
    </row>
    <row r="155" spans="1:119" x14ac:dyDescent="0.2">
      <c r="A155">
        <f>ROW(Source!A322)</f>
        <v>322</v>
      </c>
      <c r="B155">
        <v>1473070128</v>
      </c>
      <c r="C155">
        <v>1473073763</v>
      </c>
      <c r="D155">
        <v>1441819193</v>
      </c>
      <c r="E155">
        <v>15514512</v>
      </c>
      <c r="F155">
        <v>1</v>
      </c>
      <c r="G155">
        <v>15514512</v>
      </c>
      <c r="H155">
        <v>1</v>
      </c>
      <c r="I155" t="s">
        <v>670</v>
      </c>
      <c r="J155" t="s">
        <v>3</v>
      </c>
      <c r="K155" t="s">
        <v>671</v>
      </c>
      <c r="L155">
        <v>1191</v>
      </c>
      <c r="N155">
        <v>1013</v>
      </c>
      <c r="O155" t="s">
        <v>672</v>
      </c>
      <c r="P155" t="s">
        <v>672</v>
      </c>
      <c r="Q155">
        <v>1</v>
      </c>
      <c r="W155">
        <v>0</v>
      </c>
      <c r="X155">
        <v>476480486</v>
      </c>
      <c r="Y155">
        <f t="shared" si="43"/>
        <v>1.56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1</v>
      </c>
      <c r="AJ155">
        <v>1</v>
      </c>
      <c r="AK155">
        <v>1</v>
      </c>
      <c r="AL155">
        <v>1</v>
      </c>
      <c r="AM155">
        <v>-2</v>
      </c>
      <c r="AN155">
        <v>0</v>
      </c>
      <c r="AO155">
        <v>1</v>
      </c>
      <c r="AP155">
        <v>0</v>
      </c>
      <c r="AQ155">
        <v>0</v>
      </c>
      <c r="AR155">
        <v>0</v>
      </c>
      <c r="AS155" t="s">
        <v>3</v>
      </c>
      <c r="AT155">
        <v>1.56</v>
      </c>
      <c r="AU155" t="s">
        <v>3</v>
      </c>
      <c r="AV155">
        <v>1</v>
      </c>
      <c r="AW155">
        <v>2</v>
      </c>
      <c r="AX155">
        <v>1473073767</v>
      </c>
      <c r="AY155">
        <v>1</v>
      </c>
      <c r="AZ155">
        <v>2048</v>
      </c>
      <c r="BA155">
        <v>288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CU155">
        <f>ROUND(AT155*Source!I322*AH155*AL155,2)</f>
        <v>0</v>
      </c>
      <c r="CV155">
        <f>ROUND(Y155*Source!I322,9)</f>
        <v>1.56</v>
      </c>
      <c r="CW155">
        <v>0</v>
      </c>
      <c r="CX155">
        <f>ROUND(Y155*Source!I322,9)</f>
        <v>1.56</v>
      </c>
      <c r="CY155">
        <f>AD155</f>
        <v>0</v>
      </c>
      <c r="CZ155">
        <f>AH155</f>
        <v>0</v>
      </c>
      <c r="DA155">
        <f>AL155</f>
        <v>1</v>
      </c>
      <c r="DB155">
        <f t="shared" si="44"/>
        <v>0</v>
      </c>
      <c r="DC155">
        <f t="shared" si="45"/>
        <v>0</v>
      </c>
      <c r="DD155" t="s">
        <v>3</v>
      </c>
      <c r="DE155" t="s">
        <v>3</v>
      </c>
      <c r="DF155">
        <f t="shared" si="50"/>
        <v>0</v>
      </c>
      <c r="DG155">
        <f t="shared" si="51"/>
        <v>0</v>
      </c>
      <c r="DH155">
        <f t="shared" si="52"/>
        <v>0</v>
      </c>
      <c r="DI155">
        <f t="shared" si="53"/>
        <v>0</v>
      </c>
      <c r="DJ155">
        <f>DI155</f>
        <v>0</v>
      </c>
      <c r="DK155">
        <v>0</v>
      </c>
      <c r="DL155" t="s">
        <v>3</v>
      </c>
      <c r="DM155">
        <v>0</v>
      </c>
      <c r="DN155" t="s">
        <v>3</v>
      </c>
      <c r="DO155">
        <v>0</v>
      </c>
    </row>
    <row r="156" spans="1:119" x14ac:dyDescent="0.2">
      <c r="A156">
        <f>ROW(Source!A322)</f>
        <v>322</v>
      </c>
      <c r="B156">
        <v>1473070128</v>
      </c>
      <c r="C156">
        <v>1473073763</v>
      </c>
      <c r="D156">
        <v>1441833954</v>
      </c>
      <c r="E156">
        <v>1</v>
      </c>
      <c r="F156">
        <v>1</v>
      </c>
      <c r="G156">
        <v>15514512</v>
      </c>
      <c r="H156">
        <v>2</v>
      </c>
      <c r="I156" t="s">
        <v>673</v>
      </c>
      <c r="J156" t="s">
        <v>674</v>
      </c>
      <c r="K156" t="s">
        <v>675</v>
      </c>
      <c r="L156">
        <v>1368</v>
      </c>
      <c r="N156">
        <v>1011</v>
      </c>
      <c r="O156" t="s">
        <v>676</v>
      </c>
      <c r="P156" t="s">
        <v>676</v>
      </c>
      <c r="Q156">
        <v>1</v>
      </c>
      <c r="W156">
        <v>0</v>
      </c>
      <c r="X156">
        <v>-1438587603</v>
      </c>
      <c r="Y156">
        <f t="shared" si="43"/>
        <v>0.03</v>
      </c>
      <c r="AA156">
        <v>0</v>
      </c>
      <c r="AB156">
        <v>59.51</v>
      </c>
      <c r="AC156">
        <v>0.82</v>
      </c>
      <c r="AD156">
        <v>0</v>
      </c>
      <c r="AE156">
        <v>0</v>
      </c>
      <c r="AF156">
        <v>59.51</v>
      </c>
      <c r="AG156">
        <v>0.82</v>
      </c>
      <c r="AH156">
        <v>0</v>
      </c>
      <c r="AI156">
        <v>1</v>
      </c>
      <c r="AJ156">
        <v>1</v>
      </c>
      <c r="AK156">
        <v>1</v>
      </c>
      <c r="AL156">
        <v>1</v>
      </c>
      <c r="AM156">
        <v>-2</v>
      </c>
      <c r="AN156">
        <v>0</v>
      </c>
      <c r="AO156">
        <v>1</v>
      </c>
      <c r="AP156">
        <v>0</v>
      </c>
      <c r="AQ156">
        <v>0</v>
      </c>
      <c r="AR156">
        <v>0</v>
      </c>
      <c r="AS156" t="s">
        <v>3</v>
      </c>
      <c r="AT156">
        <v>0.03</v>
      </c>
      <c r="AU156" t="s">
        <v>3</v>
      </c>
      <c r="AV156">
        <v>0</v>
      </c>
      <c r="AW156">
        <v>2</v>
      </c>
      <c r="AX156">
        <v>1473073768</v>
      </c>
      <c r="AY156">
        <v>1</v>
      </c>
      <c r="AZ156">
        <v>2048</v>
      </c>
      <c r="BA156">
        <v>289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V156">
        <v>0</v>
      </c>
      <c r="CW156">
        <f>ROUND(Y156*Source!I322*DO156,9)</f>
        <v>0</v>
      </c>
      <c r="CX156">
        <f>ROUND(Y156*Source!I322,9)</f>
        <v>0.03</v>
      </c>
      <c r="CY156">
        <f>AB156</f>
        <v>59.51</v>
      </c>
      <c r="CZ156">
        <f>AF156</f>
        <v>59.51</v>
      </c>
      <c r="DA156">
        <f>AJ156</f>
        <v>1</v>
      </c>
      <c r="DB156">
        <f t="shared" si="44"/>
        <v>1.79</v>
      </c>
      <c r="DC156">
        <f t="shared" si="45"/>
        <v>0.02</v>
      </c>
      <c r="DD156" t="s">
        <v>3</v>
      </c>
      <c r="DE156" t="s">
        <v>3</v>
      </c>
      <c r="DF156">
        <f t="shared" si="50"/>
        <v>0</v>
      </c>
      <c r="DG156">
        <f t="shared" si="51"/>
        <v>1.79</v>
      </c>
      <c r="DH156">
        <f t="shared" si="52"/>
        <v>0.02</v>
      </c>
      <c r="DI156">
        <f t="shared" si="53"/>
        <v>0</v>
      </c>
      <c r="DJ156">
        <f>DG156</f>
        <v>1.79</v>
      </c>
      <c r="DK156">
        <v>0</v>
      </c>
      <c r="DL156" t="s">
        <v>3</v>
      </c>
      <c r="DM156">
        <v>0</v>
      </c>
      <c r="DN156" t="s">
        <v>3</v>
      </c>
      <c r="DO156">
        <v>0</v>
      </c>
    </row>
    <row r="157" spans="1:119" x14ac:dyDescent="0.2">
      <c r="A157">
        <f>ROW(Source!A322)</f>
        <v>322</v>
      </c>
      <c r="B157">
        <v>1473070128</v>
      </c>
      <c r="C157">
        <v>1473073763</v>
      </c>
      <c r="D157">
        <v>1441836235</v>
      </c>
      <c r="E157">
        <v>1</v>
      </c>
      <c r="F157">
        <v>1</v>
      </c>
      <c r="G157">
        <v>15514512</v>
      </c>
      <c r="H157">
        <v>3</v>
      </c>
      <c r="I157" t="s">
        <v>677</v>
      </c>
      <c r="J157" t="s">
        <v>678</v>
      </c>
      <c r="K157" t="s">
        <v>679</v>
      </c>
      <c r="L157">
        <v>1346</v>
      </c>
      <c r="N157">
        <v>1009</v>
      </c>
      <c r="O157" t="s">
        <v>680</v>
      </c>
      <c r="P157" t="s">
        <v>680</v>
      </c>
      <c r="Q157">
        <v>1</v>
      </c>
      <c r="W157">
        <v>0</v>
      </c>
      <c r="X157">
        <v>-1595335418</v>
      </c>
      <c r="Y157">
        <f t="shared" si="43"/>
        <v>0.02</v>
      </c>
      <c r="AA157">
        <v>31.49</v>
      </c>
      <c r="AB157">
        <v>0</v>
      </c>
      <c r="AC157">
        <v>0</v>
      </c>
      <c r="AD157">
        <v>0</v>
      </c>
      <c r="AE157">
        <v>31.49</v>
      </c>
      <c r="AF157">
        <v>0</v>
      </c>
      <c r="AG157">
        <v>0</v>
      </c>
      <c r="AH157">
        <v>0</v>
      </c>
      <c r="AI157">
        <v>1</v>
      </c>
      <c r="AJ157">
        <v>1</v>
      </c>
      <c r="AK157">
        <v>1</v>
      </c>
      <c r="AL157">
        <v>1</v>
      </c>
      <c r="AM157">
        <v>-2</v>
      </c>
      <c r="AN157">
        <v>0</v>
      </c>
      <c r="AO157">
        <v>1</v>
      </c>
      <c r="AP157">
        <v>0</v>
      </c>
      <c r="AQ157">
        <v>0</v>
      </c>
      <c r="AR157">
        <v>0</v>
      </c>
      <c r="AS157" t="s">
        <v>3</v>
      </c>
      <c r="AT157">
        <v>0.02</v>
      </c>
      <c r="AU157" t="s">
        <v>3</v>
      </c>
      <c r="AV157">
        <v>0</v>
      </c>
      <c r="AW157">
        <v>2</v>
      </c>
      <c r="AX157">
        <v>1473073769</v>
      </c>
      <c r="AY157">
        <v>1</v>
      </c>
      <c r="AZ157">
        <v>2048</v>
      </c>
      <c r="BA157">
        <v>290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CV157">
        <v>0</v>
      </c>
      <c r="CW157">
        <v>0</v>
      </c>
      <c r="CX157">
        <f>ROUND(Y157*Source!I322,9)</f>
        <v>0.02</v>
      </c>
      <c r="CY157">
        <f>AA157</f>
        <v>31.49</v>
      </c>
      <c r="CZ157">
        <f>AE157</f>
        <v>31.49</v>
      </c>
      <c r="DA157">
        <f>AI157</f>
        <v>1</v>
      </c>
      <c r="DB157">
        <f t="shared" si="44"/>
        <v>0.63</v>
      </c>
      <c r="DC157">
        <f t="shared" si="45"/>
        <v>0</v>
      </c>
      <c r="DD157" t="s">
        <v>3</v>
      </c>
      <c r="DE157" t="s">
        <v>3</v>
      </c>
      <c r="DF157">
        <f t="shared" si="50"/>
        <v>0.63</v>
      </c>
      <c r="DG157">
        <f t="shared" si="51"/>
        <v>0</v>
      </c>
      <c r="DH157">
        <f t="shared" si="52"/>
        <v>0</v>
      </c>
      <c r="DI157">
        <f t="shared" si="53"/>
        <v>0</v>
      </c>
      <c r="DJ157">
        <f>DF157</f>
        <v>0.63</v>
      </c>
      <c r="DK157">
        <v>0</v>
      </c>
      <c r="DL157" t="s">
        <v>3</v>
      </c>
      <c r="DM157">
        <v>0</v>
      </c>
      <c r="DN157" t="s">
        <v>3</v>
      </c>
      <c r="DO157">
        <v>0</v>
      </c>
    </row>
    <row r="158" spans="1:119" x14ac:dyDescent="0.2">
      <c r="A158">
        <f>ROW(Source!A324)</f>
        <v>324</v>
      </c>
      <c r="B158">
        <v>1473070128</v>
      </c>
      <c r="C158">
        <v>1473071371</v>
      </c>
      <c r="D158">
        <v>1441819193</v>
      </c>
      <c r="E158">
        <v>15514512</v>
      </c>
      <c r="F158">
        <v>1</v>
      </c>
      <c r="G158">
        <v>15514512</v>
      </c>
      <c r="H158">
        <v>1</v>
      </c>
      <c r="I158" t="s">
        <v>670</v>
      </c>
      <c r="J158" t="s">
        <v>3</v>
      </c>
      <c r="K158" t="s">
        <v>671</v>
      </c>
      <c r="L158">
        <v>1191</v>
      </c>
      <c r="N158">
        <v>1013</v>
      </c>
      <c r="O158" t="s">
        <v>672</v>
      </c>
      <c r="P158" t="s">
        <v>672</v>
      </c>
      <c r="Q158">
        <v>1</v>
      </c>
      <c r="W158">
        <v>0</v>
      </c>
      <c r="X158">
        <v>476480486</v>
      </c>
      <c r="Y158">
        <f>(AT158*4)</f>
        <v>25.76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1</v>
      </c>
      <c r="AJ158">
        <v>1</v>
      </c>
      <c r="AK158">
        <v>1</v>
      </c>
      <c r="AL158">
        <v>1</v>
      </c>
      <c r="AM158">
        <v>-2</v>
      </c>
      <c r="AN158">
        <v>0</v>
      </c>
      <c r="AO158">
        <v>1</v>
      </c>
      <c r="AP158">
        <v>1</v>
      </c>
      <c r="AQ158">
        <v>0</v>
      </c>
      <c r="AR158">
        <v>0</v>
      </c>
      <c r="AS158" t="s">
        <v>3</v>
      </c>
      <c r="AT158">
        <v>6.44</v>
      </c>
      <c r="AU158" t="s">
        <v>66</v>
      </c>
      <c r="AV158">
        <v>1</v>
      </c>
      <c r="AW158">
        <v>2</v>
      </c>
      <c r="AX158">
        <v>1473071376</v>
      </c>
      <c r="AY158">
        <v>1</v>
      </c>
      <c r="AZ158">
        <v>0</v>
      </c>
      <c r="BA158">
        <v>300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CU158">
        <f>ROUND(AT158*Source!I324*AH158*AL158,2)</f>
        <v>0</v>
      </c>
      <c r="CV158">
        <f>ROUND(Y158*Source!I324,9)</f>
        <v>25.76</v>
      </c>
      <c r="CW158">
        <v>0</v>
      </c>
      <c r="CX158">
        <f>ROUND(Y158*Source!I324,9)</f>
        <v>25.76</v>
      </c>
      <c r="CY158">
        <f>AD158</f>
        <v>0</v>
      </c>
      <c r="CZ158">
        <f>AH158</f>
        <v>0</v>
      </c>
      <c r="DA158">
        <f>AL158</f>
        <v>1</v>
      </c>
      <c r="DB158">
        <f>ROUND((ROUND(AT158*CZ158,2)*4),6)</f>
        <v>0</v>
      </c>
      <c r="DC158">
        <f>ROUND((ROUND(AT158*AG158,2)*4),6)</f>
        <v>0</v>
      </c>
      <c r="DD158" t="s">
        <v>3</v>
      </c>
      <c r="DE158" t="s">
        <v>3</v>
      </c>
      <c r="DF158">
        <f t="shared" si="50"/>
        <v>0</v>
      </c>
      <c r="DG158">
        <f t="shared" si="51"/>
        <v>0</v>
      </c>
      <c r="DH158">
        <f t="shared" si="52"/>
        <v>0</v>
      </c>
      <c r="DI158">
        <f t="shared" si="53"/>
        <v>0</v>
      </c>
      <c r="DJ158">
        <f>DI158</f>
        <v>0</v>
      </c>
      <c r="DK158">
        <v>0</v>
      </c>
      <c r="DL158" t="s">
        <v>3</v>
      </c>
      <c r="DM158">
        <v>0</v>
      </c>
      <c r="DN158" t="s">
        <v>3</v>
      </c>
      <c r="DO158">
        <v>0</v>
      </c>
    </row>
    <row r="159" spans="1:119" x14ac:dyDescent="0.2">
      <c r="A159">
        <f>ROW(Source!A324)</f>
        <v>324</v>
      </c>
      <c r="B159">
        <v>1473070128</v>
      </c>
      <c r="C159">
        <v>1473071371</v>
      </c>
      <c r="D159">
        <v>1441833954</v>
      </c>
      <c r="E159">
        <v>1</v>
      </c>
      <c r="F159">
        <v>1</v>
      </c>
      <c r="G159">
        <v>15514512</v>
      </c>
      <c r="H159">
        <v>2</v>
      </c>
      <c r="I159" t="s">
        <v>673</v>
      </c>
      <c r="J159" t="s">
        <v>674</v>
      </c>
      <c r="K159" t="s">
        <v>675</v>
      </c>
      <c r="L159">
        <v>1368</v>
      </c>
      <c r="N159">
        <v>1011</v>
      </c>
      <c r="O159" t="s">
        <v>676</v>
      </c>
      <c r="P159" t="s">
        <v>676</v>
      </c>
      <c r="Q159">
        <v>1</v>
      </c>
      <c r="W159">
        <v>0</v>
      </c>
      <c r="X159">
        <v>-1438587603</v>
      </c>
      <c r="Y159">
        <f>(AT159*4)</f>
        <v>0.68</v>
      </c>
      <c r="AA159">
        <v>0</v>
      </c>
      <c r="AB159">
        <v>59.51</v>
      </c>
      <c r="AC159">
        <v>0.82</v>
      </c>
      <c r="AD159">
        <v>0</v>
      </c>
      <c r="AE159">
        <v>0</v>
      </c>
      <c r="AF159">
        <v>59.51</v>
      </c>
      <c r="AG159">
        <v>0.82</v>
      </c>
      <c r="AH159">
        <v>0</v>
      </c>
      <c r="AI159">
        <v>1</v>
      </c>
      <c r="AJ159">
        <v>1</v>
      </c>
      <c r="AK159">
        <v>1</v>
      </c>
      <c r="AL159">
        <v>1</v>
      </c>
      <c r="AM159">
        <v>-2</v>
      </c>
      <c r="AN159">
        <v>0</v>
      </c>
      <c r="AO159">
        <v>1</v>
      </c>
      <c r="AP159">
        <v>1</v>
      </c>
      <c r="AQ159">
        <v>0</v>
      </c>
      <c r="AR159">
        <v>0</v>
      </c>
      <c r="AS159" t="s">
        <v>3</v>
      </c>
      <c r="AT159">
        <v>0.17</v>
      </c>
      <c r="AU159" t="s">
        <v>66</v>
      </c>
      <c r="AV159">
        <v>0</v>
      </c>
      <c r="AW159">
        <v>2</v>
      </c>
      <c r="AX159">
        <v>1473071377</v>
      </c>
      <c r="AY159">
        <v>1</v>
      </c>
      <c r="AZ159">
        <v>0</v>
      </c>
      <c r="BA159">
        <v>301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CV159">
        <v>0</v>
      </c>
      <c r="CW159">
        <f>ROUND(Y159*Source!I324*DO159,9)</f>
        <v>0</v>
      </c>
      <c r="CX159">
        <f>ROUND(Y159*Source!I324,9)</f>
        <v>0.68</v>
      </c>
      <c r="CY159">
        <f>AB159</f>
        <v>59.51</v>
      </c>
      <c r="CZ159">
        <f>AF159</f>
        <v>59.51</v>
      </c>
      <c r="DA159">
        <f>AJ159</f>
        <v>1</v>
      </c>
      <c r="DB159">
        <f>ROUND((ROUND(AT159*CZ159,2)*4),6)</f>
        <v>40.479999999999997</v>
      </c>
      <c r="DC159">
        <f>ROUND((ROUND(AT159*AG159,2)*4),6)</f>
        <v>0.56000000000000005</v>
      </c>
      <c r="DD159" t="s">
        <v>3</v>
      </c>
      <c r="DE159" t="s">
        <v>3</v>
      </c>
      <c r="DF159">
        <f t="shared" si="50"/>
        <v>0</v>
      </c>
      <c r="DG159">
        <f t="shared" si="51"/>
        <v>40.47</v>
      </c>
      <c r="DH159">
        <f t="shared" si="52"/>
        <v>0.56000000000000005</v>
      </c>
      <c r="DI159">
        <f t="shared" si="53"/>
        <v>0</v>
      </c>
      <c r="DJ159">
        <f>DG159</f>
        <v>40.47</v>
      </c>
      <c r="DK159">
        <v>0</v>
      </c>
      <c r="DL159" t="s">
        <v>3</v>
      </c>
      <c r="DM159">
        <v>0</v>
      </c>
      <c r="DN159" t="s">
        <v>3</v>
      </c>
      <c r="DO159">
        <v>0</v>
      </c>
    </row>
    <row r="160" spans="1:119" x14ac:dyDescent="0.2">
      <c r="A160">
        <f>ROW(Source!A324)</f>
        <v>324</v>
      </c>
      <c r="B160">
        <v>1473070128</v>
      </c>
      <c r="C160">
        <v>1473071371</v>
      </c>
      <c r="D160">
        <v>1441834258</v>
      </c>
      <c r="E160">
        <v>1</v>
      </c>
      <c r="F160">
        <v>1</v>
      </c>
      <c r="G160">
        <v>15514512</v>
      </c>
      <c r="H160">
        <v>2</v>
      </c>
      <c r="I160" t="s">
        <v>691</v>
      </c>
      <c r="J160" t="s">
        <v>692</v>
      </c>
      <c r="K160" t="s">
        <v>693</v>
      </c>
      <c r="L160">
        <v>1368</v>
      </c>
      <c r="N160">
        <v>1011</v>
      </c>
      <c r="O160" t="s">
        <v>676</v>
      </c>
      <c r="P160" t="s">
        <v>676</v>
      </c>
      <c r="Q160">
        <v>1</v>
      </c>
      <c r="W160">
        <v>0</v>
      </c>
      <c r="X160">
        <v>1077756263</v>
      </c>
      <c r="Y160">
        <f>(AT160*4)</f>
        <v>9.7200000000000006</v>
      </c>
      <c r="AA160">
        <v>0</v>
      </c>
      <c r="AB160">
        <v>1303.01</v>
      </c>
      <c r="AC160">
        <v>826.2</v>
      </c>
      <c r="AD160">
        <v>0</v>
      </c>
      <c r="AE160">
        <v>0</v>
      </c>
      <c r="AF160">
        <v>1303.01</v>
      </c>
      <c r="AG160">
        <v>826.2</v>
      </c>
      <c r="AH160">
        <v>0</v>
      </c>
      <c r="AI160">
        <v>1</v>
      </c>
      <c r="AJ160">
        <v>1</v>
      </c>
      <c r="AK160">
        <v>1</v>
      </c>
      <c r="AL160">
        <v>1</v>
      </c>
      <c r="AM160">
        <v>-2</v>
      </c>
      <c r="AN160">
        <v>0</v>
      </c>
      <c r="AO160">
        <v>1</v>
      </c>
      <c r="AP160">
        <v>1</v>
      </c>
      <c r="AQ160">
        <v>0</v>
      </c>
      <c r="AR160">
        <v>0</v>
      </c>
      <c r="AS160" t="s">
        <v>3</v>
      </c>
      <c r="AT160">
        <v>2.4300000000000002</v>
      </c>
      <c r="AU160" t="s">
        <v>66</v>
      </c>
      <c r="AV160">
        <v>0</v>
      </c>
      <c r="AW160">
        <v>2</v>
      </c>
      <c r="AX160">
        <v>1473071378</v>
      </c>
      <c r="AY160">
        <v>1</v>
      </c>
      <c r="AZ160">
        <v>0</v>
      </c>
      <c r="BA160">
        <v>302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CV160">
        <v>0</v>
      </c>
      <c r="CW160">
        <f>ROUND(Y160*Source!I324*DO160,9)</f>
        <v>0</v>
      </c>
      <c r="CX160">
        <f>ROUND(Y160*Source!I324,9)</f>
        <v>9.7200000000000006</v>
      </c>
      <c r="CY160">
        <f>AB160</f>
        <v>1303.01</v>
      </c>
      <c r="CZ160">
        <f>AF160</f>
        <v>1303.01</v>
      </c>
      <c r="DA160">
        <f>AJ160</f>
        <v>1</v>
      </c>
      <c r="DB160">
        <f>ROUND((ROUND(AT160*CZ160,2)*4),6)</f>
        <v>12665.24</v>
      </c>
      <c r="DC160">
        <f>ROUND((ROUND(AT160*AG160,2)*4),6)</f>
        <v>8030.68</v>
      </c>
      <c r="DD160" t="s">
        <v>3</v>
      </c>
      <c r="DE160" t="s">
        <v>3</v>
      </c>
      <c r="DF160">
        <f t="shared" si="50"/>
        <v>0</v>
      </c>
      <c r="DG160">
        <f t="shared" si="51"/>
        <v>12665.26</v>
      </c>
      <c r="DH160">
        <f t="shared" si="52"/>
        <v>8030.66</v>
      </c>
      <c r="DI160">
        <f t="shared" si="53"/>
        <v>0</v>
      </c>
      <c r="DJ160">
        <f>DG160</f>
        <v>12665.26</v>
      </c>
      <c r="DK160">
        <v>0</v>
      </c>
      <c r="DL160" t="s">
        <v>3</v>
      </c>
      <c r="DM160">
        <v>0</v>
      </c>
      <c r="DN160" t="s">
        <v>3</v>
      </c>
      <c r="DO160">
        <v>0</v>
      </c>
    </row>
    <row r="161" spans="1:119" x14ac:dyDescent="0.2">
      <c r="A161">
        <f>ROW(Source!A324)</f>
        <v>324</v>
      </c>
      <c r="B161">
        <v>1473070128</v>
      </c>
      <c r="C161">
        <v>1473071371</v>
      </c>
      <c r="D161">
        <v>1441836235</v>
      </c>
      <c r="E161">
        <v>1</v>
      </c>
      <c r="F161">
        <v>1</v>
      </c>
      <c r="G161">
        <v>15514512</v>
      </c>
      <c r="H161">
        <v>3</v>
      </c>
      <c r="I161" t="s">
        <v>677</v>
      </c>
      <c r="J161" t="s">
        <v>678</v>
      </c>
      <c r="K161" t="s">
        <v>679</v>
      </c>
      <c r="L161">
        <v>1346</v>
      </c>
      <c r="N161">
        <v>1009</v>
      </c>
      <c r="O161" t="s">
        <v>680</v>
      </c>
      <c r="P161" t="s">
        <v>680</v>
      </c>
      <c r="Q161">
        <v>1</v>
      </c>
      <c r="W161">
        <v>0</v>
      </c>
      <c r="X161">
        <v>-1595335418</v>
      </c>
      <c r="Y161">
        <f>(AT161*4)</f>
        <v>0.6</v>
      </c>
      <c r="AA161">
        <v>31.49</v>
      </c>
      <c r="AB161">
        <v>0</v>
      </c>
      <c r="AC161">
        <v>0</v>
      </c>
      <c r="AD161">
        <v>0</v>
      </c>
      <c r="AE161">
        <v>31.49</v>
      </c>
      <c r="AF161">
        <v>0</v>
      </c>
      <c r="AG161">
        <v>0</v>
      </c>
      <c r="AH161">
        <v>0</v>
      </c>
      <c r="AI161">
        <v>1</v>
      </c>
      <c r="AJ161">
        <v>1</v>
      </c>
      <c r="AK161">
        <v>1</v>
      </c>
      <c r="AL161">
        <v>1</v>
      </c>
      <c r="AM161">
        <v>-2</v>
      </c>
      <c r="AN161">
        <v>0</v>
      </c>
      <c r="AO161">
        <v>1</v>
      </c>
      <c r="AP161">
        <v>1</v>
      </c>
      <c r="AQ161">
        <v>0</v>
      </c>
      <c r="AR161">
        <v>0</v>
      </c>
      <c r="AS161" t="s">
        <v>3</v>
      </c>
      <c r="AT161">
        <v>0.15</v>
      </c>
      <c r="AU161" t="s">
        <v>66</v>
      </c>
      <c r="AV161">
        <v>0</v>
      </c>
      <c r="AW161">
        <v>2</v>
      </c>
      <c r="AX161">
        <v>1473071379</v>
      </c>
      <c r="AY161">
        <v>1</v>
      </c>
      <c r="AZ161">
        <v>0</v>
      </c>
      <c r="BA161">
        <v>303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CV161">
        <v>0</v>
      </c>
      <c r="CW161">
        <v>0</v>
      </c>
      <c r="CX161">
        <f>ROUND(Y161*Source!I324,9)</f>
        <v>0.6</v>
      </c>
      <c r="CY161">
        <f>AA161</f>
        <v>31.49</v>
      </c>
      <c r="CZ161">
        <f>AE161</f>
        <v>31.49</v>
      </c>
      <c r="DA161">
        <f>AI161</f>
        <v>1</v>
      </c>
      <c r="DB161">
        <f>ROUND((ROUND(AT161*CZ161,2)*4),6)</f>
        <v>18.88</v>
      </c>
      <c r="DC161">
        <f>ROUND((ROUND(AT161*AG161,2)*4),6)</f>
        <v>0</v>
      </c>
      <c r="DD161" t="s">
        <v>3</v>
      </c>
      <c r="DE161" t="s">
        <v>3</v>
      </c>
      <c r="DF161">
        <f t="shared" si="50"/>
        <v>18.89</v>
      </c>
      <c r="DG161">
        <f t="shared" si="51"/>
        <v>0</v>
      </c>
      <c r="DH161">
        <f t="shared" si="52"/>
        <v>0</v>
      </c>
      <c r="DI161">
        <f t="shared" si="53"/>
        <v>0</v>
      </c>
      <c r="DJ161">
        <f>DF161</f>
        <v>18.89</v>
      </c>
      <c r="DK161">
        <v>0</v>
      </c>
      <c r="DL161" t="s">
        <v>3</v>
      </c>
      <c r="DM161">
        <v>0</v>
      </c>
      <c r="DN161" t="s">
        <v>3</v>
      </c>
      <c r="DO161">
        <v>0</v>
      </c>
    </row>
    <row r="162" spans="1:119" x14ac:dyDescent="0.2">
      <c r="A162">
        <f>ROW(Source!A325)</f>
        <v>325</v>
      </c>
      <c r="B162">
        <v>1473070128</v>
      </c>
      <c r="C162">
        <v>1473071380</v>
      </c>
      <c r="D162">
        <v>1441819193</v>
      </c>
      <c r="E162">
        <v>15514512</v>
      </c>
      <c r="F162">
        <v>1</v>
      </c>
      <c r="G162">
        <v>15514512</v>
      </c>
      <c r="H162">
        <v>1</v>
      </c>
      <c r="I162" t="s">
        <v>670</v>
      </c>
      <c r="J162" t="s">
        <v>3</v>
      </c>
      <c r="K162" t="s">
        <v>671</v>
      </c>
      <c r="L162">
        <v>1191</v>
      </c>
      <c r="N162">
        <v>1013</v>
      </c>
      <c r="O162" t="s">
        <v>672</v>
      </c>
      <c r="P162" t="s">
        <v>672</v>
      </c>
      <c r="Q162">
        <v>1</v>
      </c>
      <c r="W162">
        <v>0</v>
      </c>
      <c r="X162">
        <v>476480486</v>
      </c>
      <c r="Y162">
        <f t="shared" ref="Y162:Y195" si="58">AT162</f>
        <v>84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1</v>
      </c>
      <c r="AJ162">
        <v>1</v>
      </c>
      <c r="AK162">
        <v>1</v>
      </c>
      <c r="AL162">
        <v>1</v>
      </c>
      <c r="AM162">
        <v>-2</v>
      </c>
      <c r="AN162">
        <v>0</v>
      </c>
      <c r="AO162">
        <v>1</v>
      </c>
      <c r="AP162">
        <v>1</v>
      </c>
      <c r="AQ162">
        <v>0</v>
      </c>
      <c r="AR162">
        <v>0</v>
      </c>
      <c r="AS162" t="s">
        <v>3</v>
      </c>
      <c r="AT162">
        <v>84</v>
      </c>
      <c r="AU162" t="s">
        <v>3</v>
      </c>
      <c r="AV162">
        <v>1</v>
      </c>
      <c r="AW162">
        <v>2</v>
      </c>
      <c r="AX162">
        <v>1473071395</v>
      </c>
      <c r="AY162">
        <v>1</v>
      </c>
      <c r="AZ162">
        <v>0</v>
      </c>
      <c r="BA162">
        <v>304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CU162">
        <f>ROUND(AT162*Source!I325*AH162*AL162,2)</f>
        <v>0</v>
      </c>
      <c r="CV162">
        <f>ROUND(Y162*Source!I325,9)</f>
        <v>168</v>
      </c>
      <c r="CW162">
        <v>0</v>
      </c>
      <c r="CX162">
        <f>ROUND(Y162*Source!I325,9)</f>
        <v>168</v>
      </c>
      <c r="CY162">
        <f>AD162</f>
        <v>0</v>
      </c>
      <c r="CZ162">
        <f>AH162</f>
        <v>0</v>
      </c>
      <c r="DA162">
        <f>AL162</f>
        <v>1</v>
      </c>
      <c r="DB162">
        <f t="shared" ref="DB162:DB195" si="59">ROUND(ROUND(AT162*CZ162,2),6)</f>
        <v>0</v>
      </c>
      <c r="DC162">
        <f t="shared" ref="DC162:DC195" si="60">ROUND(ROUND(AT162*AG162,2),6)</f>
        <v>0</v>
      </c>
      <c r="DD162" t="s">
        <v>3</v>
      </c>
      <c r="DE162" t="s">
        <v>3</v>
      </c>
      <c r="DF162">
        <f t="shared" si="50"/>
        <v>0</v>
      </c>
      <c r="DG162">
        <f t="shared" si="51"/>
        <v>0</v>
      </c>
      <c r="DH162">
        <f t="shared" si="52"/>
        <v>0</v>
      </c>
      <c r="DI162">
        <f t="shared" si="53"/>
        <v>0</v>
      </c>
      <c r="DJ162">
        <f>DI162</f>
        <v>0</v>
      </c>
      <c r="DK162">
        <v>0</v>
      </c>
      <c r="DL162" t="s">
        <v>3</v>
      </c>
      <c r="DM162">
        <v>0</v>
      </c>
      <c r="DN162" t="s">
        <v>3</v>
      </c>
      <c r="DO162">
        <v>0</v>
      </c>
    </row>
    <row r="163" spans="1:119" x14ac:dyDescent="0.2">
      <c r="A163">
        <f>ROW(Source!A325)</f>
        <v>325</v>
      </c>
      <c r="B163">
        <v>1473070128</v>
      </c>
      <c r="C163">
        <v>1473071380</v>
      </c>
      <c r="D163">
        <v>1441835475</v>
      </c>
      <c r="E163">
        <v>1</v>
      </c>
      <c r="F163">
        <v>1</v>
      </c>
      <c r="G163">
        <v>15514512</v>
      </c>
      <c r="H163">
        <v>3</v>
      </c>
      <c r="I163" t="s">
        <v>694</v>
      </c>
      <c r="J163" t="s">
        <v>695</v>
      </c>
      <c r="K163" t="s">
        <v>696</v>
      </c>
      <c r="L163">
        <v>1348</v>
      </c>
      <c r="N163">
        <v>1009</v>
      </c>
      <c r="O163" t="s">
        <v>697</v>
      </c>
      <c r="P163" t="s">
        <v>697</v>
      </c>
      <c r="Q163">
        <v>1000</v>
      </c>
      <c r="W163">
        <v>0</v>
      </c>
      <c r="X163">
        <v>438248051</v>
      </c>
      <c r="Y163">
        <f t="shared" si="58"/>
        <v>8.0000000000000004E-4</v>
      </c>
      <c r="AA163">
        <v>155908.07999999999</v>
      </c>
      <c r="AB163">
        <v>0</v>
      </c>
      <c r="AC163">
        <v>0</v>
      </c>
      <c r="AD163">
        <v>0</v>
      </c>
      <c r="AE163">
        <v>155908.07999999999</v>
      </c>
      <c r="AF163">
        <v>0</v>
      </c>
      <c r="AG163">
        <v>0</v>
      </c>
      <c r="AH163">
        <v>0</v>
      </c>
      <c r="AI163">
        <v>1</v>
      </c>
      <c r="AJ163">
        <v>1</v>
      </c>
      <c r="AK163">
        <v>1</v>
      </c>
      <c r="AL163">
        <v>1</v>
      </c>
      <c r="AM163">
        <v>-2</v>
      </c>
      <c r="AN163">
        <v>0</v>
      </c>
      <c r="AO163">
        <v>1</v>
      </c>
      <c r="AP163">
        <v>1</v>
      </c>
      <c r="AQ163">
        <v>0</v>
      </c>
      <c r="AR163">
        <v>0</v>
      </c>
      <c r="AS163" t="s">
        <v>3</v>
      </c>
      <c r="AT163">
        <v>8.0000000000000004E-4</v>
      </c>
      <c r="AU163" t="s">
        <v>3</v>
      </c>
      <c r="AV163">
        <v>0</v>
      </c>
      <c r="AW163">
        <v>2</v>
      </c>
      <c r="AX163">
        <v>1473071396</v>
      </c>
      <c r="AY163">
        <v>1</v>
      </c>
      <c r="AZ163">
        <v>0</v>
      </c>
      <c r="BA163">
        <v>305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CV163">
        <v>0</v>
      </c>
      <c r="CW163">
        <v>0</v>
      </c>
      <c r="CX163">
        <f>ROUND(Y163*Source!I325,9)</f>
        <v>1.6000000000000001E-3</v>
      </c>
      <c r="CY163">
        <f t="shared" ref="CY163:CY175" si="61">AA163</f>
        <v>155908.07999999999</v>
      </c>
      <c r="CZ163">
        <f t="shared" ref="CZ163:CZ175" si="62">AE163</f>
        <v>155908.07999999999</v>
      </c>
      <c r="DA163">
        <f t="shared" ref="DA163:DA175" si="63">AI163</f>
        <v>1</v>
      </c>
      <c r="DB163">
        <f t="shared" si="59"/>
        <v>124.73</v>
      </c>
      <c r="DC163">
        <f t="shared" si="60"/>
        <v>0</v>
      </c>
      <c r="DD163" t="s">
        <v>3</v>
      </c>
      <c r="DE163" t="s">
        <v>3</v>
      </c>
      <c r="DF163">
        <f t="shared" si="50"/>
        <v>249.45</v>
      </c>
      <c r="DG163">
        <f t="shared" si="51"/>
        <v>0</v>
      </c>
      <c r="DH163">
        <f t="shared" si="52"/>
        <v>0</v>
      </c>
      <c r="DI163">
        <f t="shared" si="53"/>
        <v>0</v>
      </c>
      <c r="DJ163">
        <f t="shared" ref="DJ163:DJ175" si="64">DF163</f>
        <v>249.45</v>
      </c>
      <c r="DK163">
        <v>0</v>
      </c>
      <c r="DL163" t="s">
        <v>3</v>
      </c>
      <c r="DM163">
        <v>0</v>
      </c>
      <c r="DN163" t="s">
        <v>3</v>
      </c>
      <c r="DO163">
        <v>0</v>
      </c>
    </row>
    <row r="164" spans="1:119" x14ac:dyDescent="0.2">
      <c r="A164">
        <f>ROW(Source!A325)</f>
        <v>325</v>
      </c>
      <c r="B164">
        <v>1473070128</v>
      </c>
      <c r="C164">
        <v>1473071380</v>
      </c>
      <c r="D164">
        <v>1441835549</v>
      </c>
      <c r="E164">
        <v>1</v>
      </c>
      <c r="F164">
        <v>1</v>
      </c>
      <c r="G164">
        <v>15514512</v>
      </c>
      <c r="H164">
        <v>3</v>
      </c>
      <c r="I164" t="s">
        <v>698</v>
      </c>
      <c r="J164" t="s">
        <v>699</v>
      </c>
      <c r="K164" t="s">
        <v>700</v>
      </c>
      <c r="L164">
        <v>1348</v>
      </c>
      <c r="N164">
        <v>1009</v>
      </c>
      <c r="O164" t="s">
        <v>697</v>
      </c>
      <c r="P164" t="s">
        <v>697</v>
      </c>
      <c r="Q164">
        <v>1000</v>
      </c>
      <c r="W164">
        <v>0</v>
      </c>
      <c r="X164">
        <v>-2009451208</v>
      </c>
      <c r="Y164">
        <f t="shared" si="58"/>
        <v>1E-4</v>
      </c>
      <c r="AA164">
        <v>194655.19</v>
      </c>
      <c r="AB164">
        <v>0</v>
      </c>
      <c r="AC164">
        <v>0</v>
      </c>
      <c r="AD164">
        <v>0</v>
      </c>
      <c r="AE164">
        <v>194655.19</v>
      </c>
      <c r="AF164">
        <v>0</v>
      </c>
      <c r="AG164">
        <v>0</v>
      </c>
      <c r="AH164">
        <v>0</v>
      </c>
      <c r="AI164">
        <v>1</v>
      </c>
      <c r="AJ164">
        <v>1</v>
      </c>
      <c r="AK164">
        <v>1</v>
      </c>
      <c r="AL164">
        <v>1</v>
      </c>
      <c r="AM164">
        <v>-2</v>
      </c>
      <c r="AN164">
        <v>0</v>
      </c>
      <c r="AO164">
        <v>1</v>
      </c>
      <c r="AP164">
        <v>1</v>
      </c>
      <c r="AQ164">
        <v>0</v>
      </c>
      <c r="AR164">
        <v>0</v>
      </c>
      <c r="AS164" t="s">
        <v>3</v>
      </c>
      <c r="AT164">
        <v>1E-4</v>
      </c>
      <c r="AU164" t="s">
        <v>3</v>
      </c>
      <c r="AV164">
        <v>0</v>
      </c>
      <c r="AW164">
        <v>2</v>
      </c>
      <c r="AX164">
        <v>1473071397</v>
      </c>
      <c r="AY164">
        <v>1</v>
      </c>
      <c r="AZ164">
        <v>0</v>
      </c>
      <c r="BA164">
        <v>306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CV164">
        <v>0</v>
      </c>
      <c r="CW164">
        <v>0</v>
      </c>
      <c r="CX164">
        <f>ROUND(Y164*Source!I325,9)</f>
        <v>2.0000000000000001E-4</v>
      </c>
      <c r="CY164">
        <f t="shared" si="61"/>
        <v>194655.19</v>
      </c>
      <c r="CZ164">
        <f t="shared" si="62"/>
        <v>194655.19</v>
      </c>
      <c r="DA164">
        <f t="shared" si="63"/>
        <v>1</v>
      </c>
      <c r="DB164">
        <f t="shared" si="59"/>
        <v>19.47</v>
      </c>
      <c r="DC164">
        <f t="shared" si="60"/>
        <v>0</v>
      </c>
      <c r="DD164" t="s">
        <v>3</v>
      </c>
      <c r="DE164" t="s">
        <v>3</v>
      </c>
      <c r="DF164">
        <f t="shared" si="50"/>
        <v>38.93</v>
      </c>
      <c r="DG164">
        <f t="shared" si="51"/>
        <v>0</v>
      </c>
      <c r="DH164">
        <f t="shared" si="52"/>
        <v>0</v>
      </c>
      <c r="DI164">
        <f t="shared" si="53"/>
        <v>0</v>
      </c>
      <c r="DJ164">
        <f t="shared" si="64"/>
        <v>38.93</v>
      </c>
      <c r="DK164">
        <v>0</v>
      </c>
      <c r="DL164" t="s">
        <v>3</v>
      </c>
      <c r="DM164">
        <v>0</v>
      </c>
      <c r="DN164" t="s">
        <v>3</v>
      </c>
      <c r="DO164">
        <v>0</v>
      </c>
    </row>
    <row r="165" spans="1:119" x14ac:dyDescent="0.2">
      <c r="A165">
        <f>ROW(Source!A325)</f>
        <v>325</v>
      </c>
      <c r="B165">
        <v>1473070128</v>
      </c>
      <c r="C165">
        <v>1473071380</v>
      </c>
      <c r="D165">
        <v>1441836325</v>
      </c>
      <c r="E165">
        <v>1</v>
      </c>
      <c r="F165">
        <v>1</v>
      </c>
      <c r="G165">
        <v>15514512</v>
      </c>
      <c r="H165">
        <v>3</v>
      </c>
      <c r="I165" t="s">
        <v>701</v>
      </c>
      <c r="J165" t="s">
        <v>702</v>
      </c>
      <c r="K165" t="s">
        <v>703</v>
      </c>
      <c r="L165">
        <v>1348</v>
      </c>
      <c r="N165">
        <v>1009</v>
      </c>
      <c r="O165" t="s">
        <v>697</v>
      </c>
      <c r="P165" t="s">
        <v>697</v>
      </c>
      <c r="Q165">
        <v>1000</v>
      </c>
      <c r="W165">
        <v>0</v>
      </c>
      <c r="X165">
        <v>-1093051030</v>
      </c>
      <c r="Y165">
        <f t="shared" si="58"/>
        <v>8.0000000000000004E-4</v>
      </c>
      <c r="AA165">
        <v>108798.39999999999</v>
      </c>
      <c r="AB165">
        <v>0</v>
      </c>
      <c r="AC165">
        <v>0</v>
      </c>
      <c r="AD165">
        <v>0</v>
      </c>
      <c r="AE165">
        <v>108798.39999999999</v>
      </c>
      <c r="AF165">
        <v>0</v>
      </c>
      <c r="AG165">
        <v>0</v>
      </c>
      <c r="AH165">
        <v>0</v>
      </c>
      <c r="AI165">
        <v>1</v>
      </c>
      <c r="AJ165">
        <v>1</v>
      </c>
      <c r="AK165">
        <v>1</v>
      </c>
      <c r="AL165">
        <v>1</v>
      </c>
      <c r="AM165">
        <v>-2</v>
      </c>
      <c r="AN165">
        <v>0</v>
      </c>
      <c r="AO165">
        <v>1</v>
      </c>
      <c r="AP165">
        <v>1</v>
      </c>
      <c r="AQ165">
        <v>0</v>
      </c>
      <c r="AR165">
        <v>0</v>
      </c>
      <c r="AS165" t="s">
        <v>3</v>
      </c>
      <c r="AT165">
        <v>8.0000000000000004E-4</v>
      </c>
      <c r="AU165" t="s">
        <v>3</v>
      </c>
      <c r="AV165">
        <v>0</v>
      </c>
      <c r="AW165">
        <v>2</v>
      </c>
      <c r="AX165">
        <v>1473071398</v>
      </c>
      <c r="AY165">
        <v>1</v>
      </c>
      <c r="AZ165">
        <v>0</v>
      </c>
      <c r="BA165">
        <v>307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CV165">
        <v>0</v>
      </c>
      <c r="CW165">
        <v>0</v>
      </c>
      <c r="CX165">
        <f>ROUND(Y165*Source!I325,9)</f>
        <v>1.6000000000000001E-3</v>
      </c>
      <c r="CY165">
        <f t="shared" si="61"/>
        <v>108798.39999999999</v>
      </c>
      <c r="CZ165">
        <f t="shared" si="62"/>
        <v>108798.39999999999</v>
      </c>
      <c r="DA165">
        <f t="shared" si="63"/>
        <v>1</v>
      </c>
      <c r="DB165">
        <f t="shared" si="59"/>
        <v>87.04</v>
      </c>
      <c r="DC165">
        <f t="shared" si="60"/>
        <v>0</v>
      </c>
      <c r="DD165" t="s">
        <v>3</v>
      </c>
      <c r="DE165" t="s">
        <v>3</v>
      </c>
      <c r="DF165">
        <f t="shared" si="50"/>
        <v>174.08</v>
      </c>
      <c r="DG165">
        <f t="shared" si="51"/>
        <v>0</v>
      </c>
      <c r="DH165">
        <f t="shared" si="52"/>
        <v>0</v>
      </c>
      <c r="DI165">
        <f t="shared" si="53"/>
        <v>0</v>
      </c>
      <c r="DJ165">
        <f t="shared" si="64"/>
        <v>174.08</v>
      </c>
      <c r="DK165">
        <v>0</v>
      </c>
      <c r="DL165" t="s">
        <v>3</v>
      </c>
      <c r="DM165">
        <v>0</v>
      </c>
      <c r="DN165" t="s">
        <v>3</v>
      </c>
      <c r="DO165">
        <v>0</v>
      </c>
    </row>
    <row r="166" spans="1:119" x14ac:dyDescent="0.2">
      <c r="A166">
        <f>ROW(Source!A325)</f>
        <v>325</v>
      </c>
      <c r="B166">
        <v>1473070128</v>
      </c>
      <c r="C166">
        <v>1473071380</v>
      </c>
      <c r="D166">
        <v>1441838531</v>
      </c>
      <c r="E166">
        <v>1</v>
      </c>
      <c r="F166">
        <v>1</v>
      </c>
      <c r="G166">
        <v>15514512</v>
      </c>
      <c r="H166">
        <v>3</v>
      </c>
      <c r="I166" t="s">
        <v>704</v>
      </c>
      <c r="J166" t="s">
        <v>705</v>
      </c>
      <c r="K166" t="s">
        <v>706</v>
      </c>
      <c r="L166">
        <v>1348</v>
      </c>
      <c r="N166">
        <v>1009</v>
      </c>
      <c r="O166" t="s">
        <v>697</v>
      </c>
      <c r="P166" t="s">
        <v>697</v>
      </c>
      <c r="Q166">
        <v>1000</v>
      </c>
      <c r="W166">
        <v>0</v>
      </c>
      <c r="X166">
        <v>1694696001</v>
      </c>
      <c r="Y166">
        <f t="shared" si="58"/>
        <v>6.9999999999999999E-4</v>
      </c>
      <c r="AA166">
        <v>370783.55</v>
      </c>
      <c r="AB166">
        <v>0</v>
      </c>
      <c r="AC166">
        <v>0</v>
      </c>
      <c r="AD166">
        <v>0</v>
      </c>
      <c r="AE166">
        <v>370783.55</v>
      </c>
      <c r="AF166">
        <v>0</v>
      </c>
      <c r="AG166">
        <v>0</v>
      </c>
      <c r="AH166">
        <v>0</v>
      </c>
      <c r="AI166">
        <v>1</v>
      </c>
      <c r="AJ166">
        <v>1</v>
      </c>
      <c r="AK166">
        <v>1</v>
      </c>
      <c r="AL166">
        <v>1</v>
      </c>
      <c r="AM166">
        <v>-2</v>
      </c>
      <c r="AN166">
        <v>0</v>
      </c>
      <c r="AO166">
        <v>1</v>
      </c>
      <c r="AP166">
        <v>1</v>
      </c>
      <c r="AQ166">
        <v>0</v>
      </c>
      <c r="AR166">
        <v>0</v>
      </c>
      <c r="AS166" t="s">
        <v>3</v>
      </c>
      <c r="AT166">
        <v>6.9999999999999999E-4</v>
      </c>
      <c r="AU166" t="s">
        <v>3</v>
      </c>
      <c r="AV166">
        <v>0</v>
      </c>
      <c r="AW166">
        <v>2</v>
      </c>
      <c r="AX166">
        <v>1473071399</v>
      </c>
      <c r="AY166">
        <v>1</v>
      </c>
      <c r="AZ166">
        <v>0</v>
      </c>
      <c r="BA166">
        <v>308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CV166">
        <v>0</v>
      </c>
      <c r="CW166">
        <v>0</v>
      </c>
      <c r="CX166">
        <f>ROUND(Y166*Source!I325,9)</f>
        <v>1.4E-3</v>
      </c>
      <c r="CY166">
        <f t="shared" si="61"/>
        <v>370783.55</v>
      </c>
      <c r="CZ166">
        <f t="shared" si="62"/>
        <v>370783.55</v>
      </c>
      <c r="DA166">
        <f t="shared" si="63"/>
        <v>1</v>
      </c>
      <c r="DB166">
        <f t="shared" si="59"/>
        <v>259.55</v>
      </c>
      <c r="DC166">
        <f t="shared" si="60"/>
        <v>0</v>
      </c>
      <c r="DD166" t="s">
        <v>3</v>
      </c>
      <c r="DE166" t="s">
        <v>3</v>
      </c>
      <c r="DF166">
        <f t="shared" si="50"/>
        <v>519.1</v>
      </c>
      <c r="DG166">
        <f t="shared" si="51"/>
        <v>0</v>
      </c>
      <c r="DH166">
        <f t="shared" si="52"/>
        <v>0</v>
      </c>
      <c r="DI166">
        <f t="shared" si="53"/>
        <v>0</v>
      </c>
      <c r="DJ166">
        <f t="shared" si="64"/>
        <v>519.1</v>
      </c>
      <c r="DK166">
        <v>0</v>
      </c>
      <c r="DL166" t="s">
        <v>3</v>
      </c>
      <c r="DM166">
        <v>0</v>
      </c>
      <c r="DN166" t="s">
        <v>3</v>
      </c>
      <c r="DO166">
        <v>0</v>
      </c>
    </row>
    <row r="167" spans="1:119" x14ac:dyDescent="0.2">
      <c r="A167">
        <f>ROW(Source!A325)</f>
        <v>325</v>
      </c>
      <c r="B167">
        <v>1473070128</v>
      </c>
      <c r="C167">
        <v>1473071380</v>
      </c>
      <c r="D167">
        <v>1441838759</v>
      </c>
      <c r="E167">
        <v>1</v>
      </c>
      <c r="F167">
        <v>1</v>
      </c>
      <c r="G167">
        <v>15514512</v>
      </c>
      <c r="H167">
        <v>3</v>
      </c>
      <c r="I167" t="s">
        <v>707</v>
      </c>
      <c r="J167" t="s">
        <v>708</v>
      </c>
      <c r="K167" t="s">
        <v>709</v>
      </c>
      <c r="L167">
        <v>1348</v>
      </c>
      <c r="N167">
        <v>1009</v>
      </c>
      <c r="O167" t="s">
        <v>697</v>
      </c>
      <c r="P167" t="s">
        <v>697</v>
      </c>
      <c r="Q167">
        <v>1000</v>
      </c>
      <c r="W167">
        <v>0</v>
      </c>
      <c r="X167">
        <v>-1635103781</v>
      </c>
      <c r="Y167">
        <f t="shared" si="58"/>
        <v>6.9999999999999999E-4</v>
      </c>
      <c r="AA167">
        <v>1590701.16</v>
      </c>
      <c r="AB167">
        <v>0</v>
      </c>
      <c r="AC167">
        <v>0</v>
      </c>
      <c r="AD167">
        <v>0</v>
      </c>
      <c r="AE167">
        <v>1590701.16</v>
      </c>
      <c r="AF167">
        <v>0</v>
      </c>
      <c r="AG167">
        <v>0</v>
      </c>
      <c r="AH167">
        <v>0</v>
      </c>
      <c r="AI167">
        <v>1</v>
      </c>
      <c r="AJ167">
        <v>1</v>
      </c>
      <c r="AK167">
        <v>1</v>
      </c>
      <c r="AL167">
        <v>1</v>
      </c>
      <c r="AM167">
        <v>-2</v>
      </c>
      <c r="AN167">
        <v>0</v>
      </c>
      <c r="AO167">
        <v>1</v>
      </c>
      <c r="AP167">
        <v>1</v>
      </c>
      <c r="AQ167">
        <v>0</v>
      </c>
      <c r="AR167">
        <v>0</v>
      </c>
      <c r="AS167" t="s">
        <v>3</v>
      </c>
      <c r="AT167">
        <v>6.9999999999999999E-4</v>
      </c>
      <c r="AU167" t="s">
        <v>3</v>
      </c>
      <c r="AV167">
        <v>0</v>
      </c>
      <c r="AW167">
        <v>2</v>
      </c>
      <c r="AX167">
        <v>1473071400</v>
      </c>
      <c r="AY167">
        <v>1</v>
      </c>
      <c r="AZ167">
        <v>0</v>
      </c>
      <c r="BA167">
        <v>309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CV167">
        <v>0</v>
      </c>
      <c r="CW167">
        <v>0</v>
      </c>
      <c r="CX167">
        <f>ROUND(Y167*Source!I325,9)</f>
        <v>1.4E-3</v>
      </c>
      <c r="CY167">
        <f t="shared" si="61"/>
        <v>1590701.16</v>
      </c>
      <c r="CZ167">
        <f t="shared" si="62"/>
        <v>1590701.16</v>
      </c>
      <c r="DA167">
        <f t="shared" si="63"/>
        <v>1</v>
      </c>
      <c r="DB167">
        <f t="shared" si="59"/>
        <v>1113.49</v>
      </c>
      <c r="DC167">
        <f t="shared" si="60"/>
        <v>0</v>
      </c>
      <c r="DD167" t="s">
        <v>3</v>
      </c>
      <c r="DE167" t="s">
        <v>3</v>
      </c>
      <c r="DF167">
        <f t="shared" si="50"/>
        <v>2226.98</v>
      </c>
      <c r="DG167">
        <f t="shared" si="51"/>
        <v>0</v>
      </c>
      <c r="DH167">
        <f t="shared" si="52"/>
        <v>0</v>
      </c>
      <c r="DI167">
        <f t="shared" si="53"/>
        <v>0</v>
      </c>
      <c r="DJ167">
        <f t="shared" si="64"/>
        <v>2226.98</v>
      </c>
      <c r="DK167">
        <v>0</v>
      </c>
      <c r="DL167" t="s">
        <v>3</v>
      </c>
      <c r="DM167">
        <v>0</v>
      </c>
      <c r="DN167" t="s">
        <v>3</v>
      </c>
      <c r="DO167">
        <v>0</v>
      </c>
    </row>
    <row r="168" spans="1:119" x14ac:dyDescent="0.2">
      <c r="A168">
        <f>ROW(Source!A325)</f>
        <v>325</v>
      </c>
      <c r="B168">
        <v>1473070128</v>
      </c>
      <c r="C168">
        <v>1473071380</v>
      </c>
      <c r="D168">
        <v>1441834635</v>
      </c>
      <c r="E168">
        <v>1</v>
      </c>
      <c r="F168">
        <v>1</v>
      </c>
      <c r="G168">
        <v>15514512</v>
      </c>
      <c r="H168">
        <v>3</v>
      </c>
      <c r="I168" t="s">
        <v>710</v>
      </c>
      <c r="J168" t="s">
        <v>711</v>
      </c>
      <c r="K168" t="s">
        <v>712</v>
      </c>
      <c r="L168">
        <v>1339</v>
      </c>
      <c r="N168">
        <v>1007</v>
      </c>
      <c r="O168" t="s">
        <v>713</v>
      </c>
      <c r="P168" t="s">
        <v>713</v>
      </c>
      <c r="Q168">
        <v>1</v>
      </c>
      <c r="W168">
        <v>0</v>
      </c>
      <c r="X168">
        <v>-389859187</v>
      </c>
      <c r="Y168">
        <f t="shared" si="58"/>
        <v>1.8</v>
      </c>
      <c r="AA168">
        <v>103.4</v>
      </c>
      <c r="AB168">
        <v>0</v>
      </c>
      <c r="AC168">
        <v>0</v>
      </c>
      <c r="AD168">
        <v>0</v>
      </c>
      <c r="AE168">
        <v>103.4</v>
      </c>
      <c r="AF168">
        <v>0</v>
      </c>
      <c r="AG168">
        <v>0</v>
      </c>
      <c r="AH168">
        <v>0</v>
      </c>
      <c r="AI168">
        <v>1</v>
      </c>
      <c r="AJ168">
        <v>1</v>
      </c>
      <c r="AK168">
        <v>1</v>
      </c>
      <c r="AL168">
        <v>1</v>
      </c>
      <c r="AM168">
        <v>-2</v>
      </c>
      <c r="AN168">
        <v>0</v>
      </c>
      <c r="AO168">
        <v>1</v>
      </c>
      <c r="AP168">
        <v>1</v>
      </c>
      <c r="AQ168">
        <v>0</v>
      </c>
      <c r="AR168">
        <v>0</v>
      </c>
      <c r="AS168" t="s">
        <v>3</v>
      </c>
      <c r="AT168">
        <v>1.8</v>
      </c>
      <c r="AU168" t="s">
        <v>3</v>
      </c>
      <c r="AV168">
        <v>0</v>
      </c>
      <c r="AW168">
        <v>2</v>
      </c>
      <c r="AX168">
        <v>1473071401</v>
      </c>
      <c r="AY168">
        <v>1</v>
      </c>
      <c r="AZ168">
        <v>0</v>
      </c>
      <c r="BA168">
        <v>310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CV168">
        <v>0</v>
      </c>
      <c r="CW168">
        <v>0</v>
      </c>
      <c r="CX168">
        <f>ROUND(Y168*Source!I325,9)</f>
        <v>3.6</v>
      </c>
      <c r="CY168">
        <f t="shared" si="61"/>
        <v>103.4</v>
      </c>
      <c r="CZ168">
        <f t="shared" si="62"/>
        <v>103.4</v>
      </c>
      <c r="DA168">
        <f t="shared" si="63"/>
        <v>1</v>
      </c>
      <c r="DB168">
        <f t="shared" si="59"/>
        <v>186.12</v>
      </c>
      <c r="DC168">
        <f t="shared" si="60"/>
        <v>0</v>
      </c>
      <c r="DD168" t="s">
        <v>3</v>
      </c>
      <c r="DE168" t="s">
        <v>3</v>
      </c>
      <c r="DF168">
        <f t="shared" si="50"/>
        <v>372.24</v>
      </c>
      <c r="DG168">
        <f t="shared" si="51"/>
        <v>0</v>
      </c>
      <c r="DH168">
        <f t="shared" si="52"/>
        <v>0</v>
      </c>
      <c r="DI168">
        <f t="shared" si="53"/>
        <v>0</v>
      </c>
      <c r="DJ168">
        <f t="shared" si="64"/>
        <v>372.24</v>
      </c>
      <c r="DK168">
        <v>0</v>
      </c>
      <c r="DL168" t="s">
        <v>3</v>
      </c>
      <c r="DM168">
        <v>0</v>
      </c>
      <c r="DN168" t="s">
        <v>3</v>
      </c>
      <c r="DO168">
        <v>0</v>
      </c>
    </row>
    <row r="169" spans="1:119" x14ac:dyDescent="0.2">
      <c r="A169">
        <f>ROW(Source!A325)</f>
        <v>325</v>
      </c>
      <c r="B169">
        <v>1473070128</v>
      </c>
      <c r="C169">
        <v>1473071380</v>
      </c>
      <c r="D169">
        <v>1441834627</v>
      </c>
      <c r="E169">
        <v>1</v>
      </c>
      <c r="F169">
        <v>1</v>
      </c>
      <c r="G169">
        <v>15514512</v>
      </c>
      <c r="H169">
        <v>3</v>
      </c>
      <c r="I169" t="s">
        <v>714</v>
      </c>
      <c r="J169" t="s">
        <v>715</v>
      </c>
      <c r="K169" t="s">
        <v>716</v>
      </c>
      <c r="L169">
        <v>1339</v>
      </c>
      <c r="N169">
        <v>1007</v>
      </c>
      <c r="O169" t="s">
        <v>713</v>
      </c>
      <c r="P169" t="s">
        <v>713</v>
      </c>
      <c r="Q169">
        <v>1</v>
      </c>
      <c r="W169">
        <v>0</v>
      </c>
      <c r="X169">
        <v>709656040</v>
      </c>
      <c r="Y169">
        <f t="shared" si="58"/>
        <v>0.9</v>
      </c>
      <c r="AA169">
        <v>875.46</v>
      </c>
      <c r="AB169">
        <v>0</v>
      </c>
      <c r="AC169">
        <v>0</v>
      </c>
      <c r="AD169">
        <v>0</v>
      </c>
      <c r="AE169">
        <v>875.46</v>
      </c>
      <c r="AF169">
        <v>0</v>
      </c>
      <c r="AG169">
        <v>0</v>
      </c>
      <c r="AH169">
        <v>0</v>
      </c>
      <c r="AI169">
        <v>1</v>
      </c>
      <c r="AJ169">
        <v>1</v>
      </c>
      <c r="AK169">
        <v>1</v>
      </c>
      <c r="AL169">
        <v>1</v>
      </c>
      <c r="AM169">
        <v>-2</v>
      </c>
      <c r="AN169">
        <v>0</v>
      </c>
      <c r="AO169">
        <v>1</v>
      </c>
      <c r="AP169">
        <v>1</v>
      </c>
      <c r="AQ169">
        <v>0</v>
      </c>
      <c r="AR169">
        <v>0</v>
      </c>
      <c r="AS169" t="s">
        <v>3</v>
      </c>
      <c r="AT169">
        <v>0.9</v>
      </c>
      <c r="AU169" t="s">
        <v>3</v>
      </c>
      <c r="AV169">
        <v>0</v>
      </c>
      <c r="AW169">
        <v>2</v>
      </c>
      <c r="AX169">
        <v>1473071402</v>
      </c>
      <c r="AY169">
        <v>1</v>
      </c>
      <c r="AZ169">
        <v>0</v>
      </c>
      <c r="BA169">
        <v>311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CV169">
        <v>0</v>
      </c>
      <c r="CW169">
        <v>0</v>
      </c>
      <c r="CX169">
        <f>ROUND(Y169*Source!I325,9)</f>
        <v>1.8</v>
      </c>
      <c r="CY169">
        <f t="shared" si="61"/>
        <v>875.46</v>
      </c>
      <c r="CZ169">
        <f t="shared" si="62"/>
        <v>875.46</v>
      </c>
      <c r="DA169">
        <f t="shared" si="63"/>
        <v>1</v>
      </c>
      <c r="DB169">
        <f t="shared" si="59"/>
        <v>787.91</v>
      </c>
      <c r="DC169">
        <f t="shared" si="60"/>
        <v>0</v>
      </c>
      <c r="DD169" t="s">
        <v>3</v>
      </c>
      <c r="DE169" t="s">
        <v>3</v>
      </c>
      <c r="DF169">
        <f t="shared" si="50"/>
        <v>1575.83</v>
      </c>
      <c r="DG169">
        <f t="shared" si="51"/>
        <v>0</v>
      </c>
      <c r="DH169">
        <f t="shared" si="52"/>
        <v>0</v>
      </c>
      <c r="DI169">
        <f t="shared" si="53"/>
        <v>0</v>
      </c>
      <c r="DJ169">
        <f t="shared" si="64"/>
        <v>1575.83</v>
      </c>
      <c r="DK169">
        <v>0</v>
      </c>
      <c r="DL169" t="s">
        <v>3</v>
      </c>
      <c r="DM169">
        <v>0</v>
      </c>
      <c r="DN169" t="s">
        <v>3</v>
      </c>
      <c r="DO169">
        <v>0</v>
      </c>
    </row>
    <row r="170" spans="1:119" x14ac:dyDescent="0.2">
      <c r="A170">
        <f>ROW(Source!A325)</f>
        <v>325</v>
      </c>
      <c r="B170">
        <v>1473070128</v>
      </c>
      <c r="C170">
        <v>1473071380</v>
      </c>
      <c r="D170">
        <v>1441834671</v>
      </c>
      <c r="E170">
        <v>1</v>
      </c>
      <c r="F170">
        <v>1</v>
      </c>
      <c r="G170">
        <v>15514512</v>
      </c>
      <c r="H170">
        <v>3</v>
      </c>
      <c r="I170" t="s">
        <v>717</v>
      </c>
      <c r="J170" t="s">
        <v>718</v>
      </c>
      <c r="K170" t="s">
        <v>719</v>
      </c>
      <c r="L170">
        <v>1348</v>
      </c>
      <c r="N170">
        <v>1009</v>
      </c>
      <c r="O170" t="s">
        <v>697</v>
      </c>
      <c r="P170" t="s">
        <v>697</v>
      </c>
      <c r="Q170">
        <v>1000</v>
      </c>
      <c r="W170">
        <v>0</v>
      </c>
      <c r="X170">
        <v>-19071303</v>
      </c>
      <c r="Y170">
        <f t="shared" si="58"/>
        <v>5.9999999999999995E-4</v>
      </c>
      <c r="AA170">
        <v>184462.17</v>
      </c>
      <c r="AB170">
        <v>0</v>
      </c>
      <c r="AC170">
        <v>0</v>
      </c>
      <c r="AD170">
        <v>0</v>
      </c>
      <c r="AE170">
        <v>184462.17</v>
      </c>
      <c r="AF170">
        <v>0</v>
      </c>
      <c r="AG170">
        <v>0</v>
      </c>
      <c r="AH170">
        <v>0</v>
      </c>
      <c r="AI170">
        <v>1</v>
      </c>
      <c r="AJ170">
        <v>1</v>
      </c>
      <c r="AK170">
        <v>1</v>
      </c>
      <c r="AL170">
        <v>1</v>
      </c>
      <c r="AM170">
        <v>-2</v>
      </c>
      <c r="AN170">
        <v>0</v>
      </c>
      <c r="AO170">
        <v>1</v>
      </c>
      <c r="AP170">
        <v>1</v>
      </c>
      <c r="AQ170">
        <v>0</v>
      </c>
      <c r="AR170">
        <v>0</v>
      </c>
      <c r="AS170" t="s">
        <v>3</v>
      </c>
      <c r="AT170">
        <v>5.9999999999999995E-4</v>
      </c>
      <c r="AU170" t="s">
        <v>3</v>
      </c>
      <c r="AV170">
        <v>0</v>
      </c>
      <c r="AW170">
        <v>2</v>
      </c>
      <c r="AX170">
        <v>1473071403</v>
      </c>
      <c r="AY170">
        <v>1</v>
      </c>
      <c r="AZ170">
        <v>0</v>
      </c>
      <c r="BA170">
        <v>312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CV170">
        <v>0</v>
      </c>
      <c r="CW170">
        <v>0</v>
      </c>
      <c r="CX170">
        <f>ROUND(Y170*Source!I325,9)</f>
        <v>1.1999999999999999E-3</v>
      </c>
      <c r="CY170">
        <f t="shared" si="61"/>
        <v>184462.17</v>
      </c>
      <c r="CZ170">
        <f t="shared" si="62"/>
        <v>184462.17</v>
      </c>
      <c r="DA170">
        <f t="shared" si="63"/>
        <v>1</v>
      </c>
      <c r="DB170">
        <f t="shared" si="59"/>
        <v>110.68</v>
      </c>
      <c r="DC170">
        <f t="shared" si="60"/>
        <v>0</v>
      </c>
      <c r="DD170" t="s">
        <v>3</v>
      </c>
      <c r="DE170" t="s">
        <v>3</v>
      </c>
      <c r="DF170">
        <f t="shared" si="50"/>
        <v>221.35</v>
      </c>
      <c r="DG170">
        <f t="shared" si="51"/>
        <v>0</v>
      </c>
      <c r="DH170">
        <f t="shared" si="52"/>
        <v>0</v>
      </c>
      <c r="DI170">
        <f t="shared" si="53"/>
        <v>0</v>
      </c>
      <c r="DJ170">
        <f t="shared" si="64"/>
        <v>221.35</v>
      </c>
      <c r="DK170">
        <v>0</v>
      </c>
      <c r="DL170" t="s">
        <v>3</v>
      </c>
      <c r="DM170">
        <v>0</v>
      </c>
      <c r="DN170" t="s">
        <v>3</v>
      </c>
      <c r="DO170">
        <v>0</v>
      </c>
    </row>
    <row r="171" spans="1:119" x14ac:dyDescent="0.2">
      <c r="A171">
        <f>ROW(Source!A325)</f>
        <v>325</v>
      </c>
      <c r="B171">
        <v>1473070128</v>
      </c>
      <c r="C171">
        <v>1473071380</v>
      </c>
      <c r="D171">
        <v>1441834634</v>
      </c>
      <c r="E171">
        <v>1</v>
      </c>
      <c r="F171">
        <v>1</v>
      </c>
      <c r="G171">
        <v>15514512</v>
      </c>
      <c r="H171">
        <v>3</v>
      </c>
      <c r="I171" t="s">
        <v>720</v>
      </c>
      <c r="J171" t="s">
        <v>721</v>
      </c>
      <c r="K171" t="s">
        <v>722</v>
      </c>
      <c r="L171">
        <v>1348</v>
      </c>
      <c r="N171">
        <v>1009</v>
      </c>
      <c r="O171" t="s">
        <v>697</v>
      </c>
      <c r="P171" t="s">
        <v>697</v>
      </c>
      <c r="Q171">
        <v>1000</v>
      </c>
      <c r="W171">
        <v>0</v>
      </c>
      <c r="X171">
        <v>1869974630</v>
      </c>
      <c r="Y171">
        <f t="shared" si="58"/>
        <v>1E-3</v>
      </c>
      <c r="AA171">
        <v>88053.759999999995</v>
      </c>
      <c r="AB171">
        <v>0</v>
      </c>
      <c r="AC171">
        <v>0</v>
      </c>
      <c r="AD171">
        <v>0</v>
      </c>
      <c r="AE171">
        <v>88053.759999999995</v>
      </c>
      <c r="AF171">
        <v>0</v>
      </c>
      <c r="AG171">
        <v>0</v>
      </c>
      <c r="AH171">
        <v>0</v>
      </c>
      <c r="AI171">
        <v>1</v>
      </c>
      <c r="AJ171">
        <v>1</v>
      </c>
      <c r="AK171">
        <v>1</v>
      </c>
      <c r="AL171">
        <v>1</v>
      </c>
      <c r="AM171">
        <v>-2</v>
      </c>
      <c r="AN171">
        <v>0</v>
      </c>
      <c r="AO171">
        <v>1</v>
      </c>
      <c r="AP171">
        <v>1</v>
      </c>
      <c r="AQ171">
        <v>0</v>
      </c>
      <c r="AR171">
        <v>0</v>
      </c>
      <c r="AS171" t="s">
        <v>3</v>
      </c>
      <c r="AT171">
        <v>1E-3</v>
      </c>
      <c r="AU171" t="s">
        <v>3</v>
      </c>
      <c r="AV171">
        <v>0</v>
      </c>
      <c r="AW171">
        <v>2</v>
      </c>
      <c r="AX171">
        <v>1473071404</v>
      </c>
      <c r="AY171">
        <v>1</v>
      </c>
      <c r="AZ171">
        <v>0</v>
      </c>
      <c r="BA171">
        <v>313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CV171">
        <v>0</v>
      </c>
      <c r="CW171">
        <v>0</v>
      </c>
      <c r="CX171">
        <f>ROUND(Y171*Source!I325,9)</f>
        <v>2E-3</v>
      </c>
      <c r="CY171">
        <f t="shared" si="61"/>
        <v>88053.759999999995</v>
      </c>
      <c r="CZ171">
        <f t="shared" si="62"/>
        <v>88053.759999999995</v>
      </c>
      <c r="DA171">
        <f t="shared" si="63"/>
        <v>1</v>
      </c>
      <c r="DB171">
        <f t="shared" si="59"/>
        <v>88.05</v>
      </c>
      <c r="DC171">
        <f t="shared" si="60"/>
        <v>0</v>
      </c>
      <c r="DD171" t="s">
        <v>3</v>
      </c>
      <c r="DE171" t="s">
        <v>3</v>
      </c>
      <c r="DF171">
        <f t="shared" si="50"/>
        <v>176.11</v>
      </c>
      <c r="DG171">
        <f t="shared" si="51"/>
        <v>0</v>
      </c>
      <c r="DH171">
        <f t="shared" si="52"/>
        <v>0</v>
      </c>
      <c r="DI171">
        <f t="shared" si="53"/>
        <v>0</v>
      </c>
      <c r="DJ171">
        <f t="shared" si="64"/>
        <v>176.11</v>
      </c>
      <c r="DK171">
        <v>0</v>
      </c>
      <c r="DL171" t="s">
        <v>3</v>
      </c>
      <c r="DM171">
        <v>0</v>
      </c>
      <c r="DN171" t="s">
        <v>3</v>
      </c>
      <c r="DO171">
        <v>0</v>
      </c>
    </row>
    <row r="172" spans="1:119" x14ac:dyDescent="0.2">
      <c r="A172">
        <f>ROW(Source!A325)</f>
        <v>325</v>
      </c>
      <c r="B172">
        <v>1473070128</v>
      </c>
      <c r="C172">
        <v>1473071380</v>
      </c>
      <c r="D172">
        <v>1441834836</v>
      </c>
      <c r="E172">
        <v>1</v>
      </c>
      <c r="F172">
        <v>1</v>
      </c>
      <c r="G172">
        <v>15514512</v>
      </c>
      <c r="H172">
        <v>3</v>
      </c>
      <c r="I172" t="s">
        <v>723</v>
      </c>
      <c r="J172" t="s">
        <v>724</v>
      </c>
      <c r="K172" t="s">
        <v>725</v>
      </c>
      <c r="L172">
        <v>1348</v>
      </c>
      <c r="N172">
        <v>1009</v>
      </c>
      <c r="O172" t="s">
        <v>697</v>
      </c>
      <c r="P172" t="s">
        <v>697</v>
      </c>
      <c r="Q172">
        <v>1000</v>
      </c>
      <c r="W172">
        <v>0</v>
      </c>
      <c r="X172">
        <v>1434651514</v>
      </c>
      <c r="Y172">
        <f t="shared" si="58"/>
        <v>2.16E-3</v>
      </c>
      <c r="AA172">
        <v>93194.67</v>
      </c>
      <c r="AB172">
        <v>0</v>
      </c>
      <c r="AC172">
        <v>0</v>
      </c>
      <c r="AD172">
        <v>0</v>
      </c>
      <c r="AE172">
        <v>93194.67</v>
      </c>
      <c r="AF172">
        <v>0</v>
      </c>
      <c r="AG172">
        <v>0</v>
      </c>
      <c r="AH172">
        <v>0</v>
      </c>
      <c r="AI172">
        <v>1</v>
      </c>
      <c r="AJ172">
        <v>1</v>
      </c>
      <c r="AK172">
        <v>1</v>
      </c>
      <c r="AL172">
        <v>1</v>
      </c>
      <c r="AM172">
        <v>-2</v>
      </c>
      <c r="AN172">
        <v>0</v>
      </c>
      <c r="AO172">
        <v>1</v>
      </c>
      <c r="AP172">
        <v>1</v>
      </c>
      <c r="AQ172">
        <v>0</v>
      </c>
      <c r="AR172">
        <v>0</v>
      </c>
      <c r="AS172" t="s">
        <v>3</v>
      </c>
      <c r="AT172">
        <v>2.16E-3</v>
      </c>
      <c r="AU172" t="s">
        <v>3</v>
      </c>
      <c r="AV172">
        <v>0</v>
      </c>
      <c r="AW172">
        <v>2</v>
      </c>
      <c r="AX172">
        <v>1473071405</v>
      </c>
      <c r="AY172">
        <v>1</v>
      </c>
      <c r="AZ172">
        <v>0</v>
      </c>
      <c r="BA172">
        <v>314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CV172">
        <v>0</v>
      </c>
      <c r="CW172">
        <v>0</v>
      </c>
      <c r="CX172">
        <f>ROUND(Y172*Source!I325,9)</f>
        <v>4.3200000000000001E-3</v>
      </c>
      <c r="CY172">
        <f t="shared" si="61"/>
        <v>93194.67</v>
      </c>
      <c r="CZ172">
        <f t="shared" si="62"/>
        <v>93194.67</v>
      </c>
      <c r="DA172">
        <f t="shared" si="63"/>
        <v>1</v>
      </c>
      <c r="DB172">
        <f t="shared" si="59"/>
        <v>201.3</v>
      </c>
      <c r="DC172">
        <f t="shared" si="60"/>
        <v>0</v>
      </c>
      <c r="DD172" t="s">
        <v>3</v>
      </c>
      <c r="DE172" t="s">
        <v>3</v>
      </c>
      <c r="DF172">
        <f t="shared" si="50"/>
        <v>402.6</v>
      </c>
      <c r="DG172">
        <f t="shared" si="51"/>
        <v>0</v>
      </c>
      <c r="DH172">
        <f t="shared" si="52"/>
        <v>0</v>
      </c>
      <c r="DI172">
        <f t="shared" si="53"/>
        <v>0</v>
      </c>
      <c r="DJ172">
        <f t="shared" si="64"/>
        <v>402.6</v>
      </c>
      <c r="DK172">
        <v>0</v>
      </c>
      <c r="DL172" t="s">
        <v>3</v>
      </c>
      <c r="DM172">
        <v>0</v>
      </c>
      <c r="DN172" t="s">
        <v>3</v>
      </c>
      <c r="DO172">
        <v>0</v>
      </c>
    </row>
    <row r="173" spans="1:119" x14ac:dyDescent="0.2">
      <c r="A173">
        <f>ROW(Source!A325)</f>
        <v>325</v>
      </c>
      <c r="B173">
        <v>1473070128</v>
      </c>
      <c r="C173">
        <v>1473071380</v>
      </c>
      <c r="D173">
        <v>1441834853</v>
      </c>
      <c r="E173">
        <v>1</v>
      </c>
      <c r="F173">
        <v>1</v>
      </c>
      <c r="G173">
        <v>15514512</v>
      </c>
      <c r="H173">
        <v>3</v>
      </c>
      <c r="I173" t="s">
        <v>726</v>
      </c>
      <c r="J173" t="s">
        <v>727</v>
      </c>
      <c r="K173" t="s">
        <v>728</v>
      </c>
      <c r="L173">
        <v>1348</v>
      </c>
      <c r="N173">
        <v>1009</v>
      </c>
      <c r="O173" t="s">
        <v>697</v>
      </c>
      <c r="P173" t="s">
        <v>697</v>
      </c>
      <c r="Q173">
        <v>1000</v>
      </c>
      <c r="W173">
        <v>0</v>
      </c>
      <c r="X173">
        <v>-1847698748</v>
      </c>
      <c r="Y173">
        <f t="shared" si="58"/>
        <v>8.0000000000000004E-4</v>
      </c>
      <c r="AA173">
        <v>78065.73</v>
      </c>
      <c r="AB173">
        <v>0</v>
      </c>
      <c r="AC173">
        <v>0</v>
      </c>
      <c r="AD173">
        <v>0</v>
      </c>
      <c r="AE173">
        <v>78065.73</v>
      </c>
      <c r="AF173">
        <v>0</v>
      </c>
      <c r="AG173">
        <v>0</v>
      </c>
      <c r="AH173">
        <v>0</v>
      </c>
      <c r="AI173">
        <v>1</v>
      </c>
      <c r="AJ173">
        <v>1</v>
      </c>
      <c r="AK173">
        <v>1</v>
      </c>
      <c r="AL173">
        <v>1</v>
      </c>
      <c r="AM173">
        <v>-2</v>
      </c>
      <c r="AN173">
        <v>0</v>
      </c>
      <c r="AO173">
        <v>1</v>
      </c>
      <c r="AP173">
        <v>1</v>
      </c>
      <c r="AQ173">
        <v>0</v>
      </c>
      <c r="AR173">
        <v>0</v>
      </c>
      <c r="AS173" t="s">
        <v>3</v>
      </c>
      <c r="AT173">
        <v>8.0000000000000004E-4</v>
      </c>
      <c r="AU173" t="s">
        <v>3</v>
      </c>
      <c r="AV173">
        <v>0</v>
      </c>
      <c r="AW173">
        <v>2</v>
      </c>
      <c r="AX173">
        <v>1473071406</v>
      </c>
      <c r="AY173">
        <v>1</v>
      </c>
      <c r="AZ173">
        <v>0</v>
      </c>
      <c r="BA173">
        <v>315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CV173">
        <v>0</v>
      </c>
      <c r="CW173">
        <v>0</v>
      </c>
      <c r="CX173">
        <f>ROUND(Y173*Source!I325,9)</f>
        <v>1.6000000000000001E-3</v>
      </c>
      <c r="CY173">
        <f t="shared" si="61"/>
        <v>78065.73</v>
      </c>
      <c r="CZ173">
        <f t="shared" si="62"/>
        <v>78065.73</v>
      </c>
      <c r="DA173">
        <f t="shared" si="63"/>
        <v>1</v>
      </c>
      <c r="DB173">
        <f t="shared" si="59"/>
        <v>62.45</v>
      </c>
      <c r="DC173">
        <f t="shared" si="60"/>
        <v>0</v>
      </c>
      <c r="DD173" t="s">
        <v>3</v>
      </c>
      <c r="DE173" t="s">
        <v>3</v>
      </c>
      <c r="DF173">
        <f t="shared" si="50"/>
        <v>124.91</v>
      </c>
      <c r="DG173">
        <f t="shared" si="51"/>
        <v>0</v>
      </c>
      <c r="DH173">
        <f t="shared" si="52"/>
        <v>0</v>
      </c>
      <c r="DI173">
        <f t="shared" si="53"/>
        <v>0</v>
      </c>
      <c r="DJ173">
        <f t="shared" si="64"/>
        <v>124.91</v>
      </c>
      <c r="DK173">
        <v>0</v>
      </c>
      <c r="DL173" t="s">
        <v>3</v>
      </c>
      <c r="DM173">
        <v>0</v>
      </c>
      <c r="DN173" t="s">
        <v>3</v>
      </c>
      <c r="DO173">
        <v>0</v>
      </c>
    </row>
    <row r="174" spans="1:119" x14ac:dyDescent="0.2">
      <c r="A174">
        <f>ROW(Source!A325)</f>
        <v>325</v>
      </c>
      <c r="B174">
        <v>1473070128</v>
      </c>
      <c r="C174">
        <v>1473071380</v>
      </c>
      <c r="D174">
        <v>1441822273</v>
      </c>
      <c r="E174">
        <v>15514512</v>
      </c>
      <c r="F174">
        <v>1</v>
      </c>
      <c r="G174">
        <v>15514512</v>
      </c>
      <c r="H174">
        <v>3</v>
      </c>
      <c r="I174" t="s">
        <v>729</v>
      </c>
      <c r="J174" t="s">
        <v>3</v>
      </c>
      <c r="K174" t="s">
        <v>730</v>
      </c>
      <c r="L174">
        <v>1348</v>
      </c>
      <c r="N174">
        <v>1009</v>
      </c>
      <c r="O174" t="s">
        <v>697</v>
      </c>
      <c r="P174" t="s">
        <v>697</v>
      </c>
      <c r="Q174">
        <v>1000</v>
      </c>
      <c r="W174">
        <v>0</v>
      </c>
      <c r="X174">
        <v>-1698336702</v>
      </c>
      <c r="Y174">
        <f t="shared" si="58"/>
        <v>2.4000000000000001E-4</v>
      </c>
      <c r="AA174">
        <v>94640</v>
      </c>
      <c r="AB174">
        <v>0</v>
      </c>
      <c r="AC174">
        <v>0</v>
      </c>
      <c r="AD174">
        <v>0</v>
      </c>
      <c r="AE174">
        <v>94640</v>
      </c>
      <c r="AF174">
        <v>0</v>
      </c>
      <c r="AG174">
        <v>0</v>
      </c>
      <c r="AH174">
        <v>0</v>
      </c>
      <c r="AI174">
        <v>1</v>
      </c>
      <c r="AJ174">
        <v>1</v>
      </c>
      <c r="AK174">
        <v>1</v>
      </c>
      <c r="AL174">
        <v>1</v>
      </c>
      <c r="AM174">
        <v>-2</v>
      </c>
      <c r="AN174">
        <v>0</v>
      </c>
      <c r="AO174">
        <v>1</v>
      </c>
      <c r="AP174">
        <v>1</v>
      </c>
      <c r="AQ174">
        <v>0</v>
      </c>
      <c r="AR174">
        <v>0</v>
      </c>
      <c r="AS174" t="s">
        <v>3</v>
      </c>
      <c r="AT174">
        <v>2.4000000000000001E-4</v>
      </c>
      <c r="AU174" t="s">
        <v>3</v>
      </c>
      <c r="AV174">
        <v>0</v>
      </c>
      <c r="AW174">
        <v>2</v>
      </c>
      <c r="AX174">
        <v>1473071408</v>
      </c>
      <c r="AY174">
        <v>1</v>
      </c>
      <c r="AZ174">
        <v>0</v>
      </c>
      <c r="BA174">
        <v>316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CV174">
        <v>0</v>
      </c>
      <c r="CW174">
        <v>0</v>
      </c>
      <c r="CX174">
        <f>ROUND(Y174*Source!I325,9)</f>
        <v>4.8000000000000001E-4</v>
      </c>
      <c r="CY174">
        <f t="shared" si="61"/>
        <v>94640</v>
      </c>
      <c r="CZ174">
        <f t="shared" si="62"/>
        <v>94640</v>
      </c>
      <c r="DA174">
        <f t="shared" si="63"/>
        <v>1</v>
      </c>
      <c r="DB174">
        <f t="shared" si="59"/>
        <v>22.71</v>
      </c>
      <c r="DC174">
        <f t="shared" si="60"/>
        <v>0</v>
      </c>
      <c r="DD174" t="s">
        <v>3</v>
      </c>
      <c r="DE174" t="s">
        <v>3</v>
      </c>
      <c r="DF174">
        <f t="shared" si="50"/>
        <v>45.43</v>
      </c>
      <c r="DG174">
        <f t="shared" si="51"/>
        <v>0</v>
      </c>
      <c r="DH174">
        <f t="shared" si="52"/>
        <v>0</v>
      </c>
      <c r="DI174">
        <f t="shared" si="53"/>
        <v>0</v>
      </c>
      <c r="DJ174">
        <f t="shared" si="64"/>
        <v>45.43</v>
      </c>
      <c r="DK174">
        <v>0</v>
      </c>
      <c r="DL174" t="s">
        <v>3</v>
      </c>
      <c r="DM174">
        <v>0</v>
      </c>
      <c r="DN174" t="s">
        <v>3</v>
      </c>
      <c r="DO174">
        <v>0</v>
      </c>
    </row>
    <row r="175" spans="1:119" x14ac:dyDescent="0.2">
      <c r="A175">
        <f>ROW(Source!A325)</f>
        <v>325</v>
      </c>
      <c r="B175">
        <v>1473070128</v>
      </c>
      <c r="C175">
        <v>1473071380</v>
      </c>
      <c r="D175">
        <v>1441850453</v>
      </c>
      <c r="E175">
        <v>1</v>
      </c>
      <c r="F175">
        <v>1</v>
      </c>
      <c r="G175">
        <v>15514512</v>
      </c>
      <c r="H175">
        <v>3</v>
      </c>
      <c r="I175" t="s">
        <v>731</v>
      </c>
      <c r="J175" t="s">
        <v>732</v>
      </c>
      <c r="K175" t="s">
        <v>733</v>
      </c>
      <c r="L175">
        <v>1348</v>
      </c>
      <c r="N175">
        <v>1009</v>
      </c>
      <c r="O175" t="s">
        <v>697</v>
      </c>
      <c r="P175" t="s">
        <v>697</v>
      </c>
      <c r="Q175">
        <v>1000</v>
      </c>
      <c r="W175">
        <v>0</v>
      </c>
      <c r="X175">
        <v>-1449669889</v>
      </c>
      <c r="Y175">
        <f t="shared" si="58"/>
        <v>8.9999999999999998E-4</v>
      </c>
      <c r="AA175">
        <v>178433.97</v>
      </c>
      <c r="AB175">
        <v>0</v>
      </c>
      <c r="AC175">
        <v>0</v>
      </c>
      <c r="AD175">
        <v>0</v>
      </c>
      <c r="AE175">
        <v>178433.97</v>
      </c>
      <c r="AF175">
        <v>0</v>
      </c>
      <c r="AG175">
        <v>0</v>
      </c>
      <c r="AH175">
        <v>0</v>
      </c>
      <c r="AI175">
        <v>1</v>
      </c>
      <c r="AJ175">
        <v>1</v>
      </c>
      <c r="AK175">
        <v>1</v>
      </c>
      <c r="AL175">
        <v>1</v>
      </c>
      <c r="AM175">
        <v>-2</v>
      </c>
      <c r="AN175">
        <v>0</v>
      </c>
      <c r="AO175">
        <v>1</v>
      </c>
      <c r="AP175">
        <v>1</v>
      </c>
      <c r="AQ175">
        <v>0</v>
      </c>
      <c r="AR175">
        <v>0</v>
      </c>
      <c r="AS175" t="s">
        <v>3</v>
      </c>
      <c r="AT175">
        <v>8.9999999999999998E-4</v>
      </c>
      <c r="AU175" t="s">
        <v>3</v>
      </c>
      <c r="AV175">
        <v>0</v>
      </c>
      <c r="AW175">
        <v>2</v>
      </c>
      <c r="AX175">
        <v>1473071407</v>
      </c>
      <c r="AY175">
        <v>1</v>
      </c>
      <c r="AZ175">
        <v>0</v>
      </c>
      <c r="BA175">
        <v>317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CV175">
        <v>0</v>
      </c>
      <c r="CW175">
        <v>0</v>
      </c>
      <c r="CX175">
        <f>ROUND(Y175*Source!I325,9)</f>
        <v>1.8E-3</v>
      </c>
      <c r="CY175">
        <f t="shared" si="61"/>
        <v>178433.97</v>
      </c>
      <c r="CZ175">
        <f t="shared" si="62"/>
        <v>178433.97</v>
      </c>
      <c r="DA175">
        <f t="shared" si="63"/>
        <v>1</v>
      </c>
      <c r="DB175">
        <f t="shared" si="59"/>
        <v>160.59</v>
      </c>
      <c r="DC175">
        <f t="shared" si="60"/>
        <v>0</v>
      </c>
      <c r="DD175" t="s">
        <v>3</v>
      </c>
      <c r="DE175" t="s">
        <v>3</v>
      </c>
      <c r="DF175">
        <f t="shared" si="50"/>
        <v>321.18</v>
      </c>
      <c r="DG175">
        <f t="shared" si="51"/>
        <v>0</v>
      </c>
      <c r="DH175">
        <f t="shared" si="52"/>
        <v>0</v>
      </c>
      <c r="DI175">
        <f t="shared" si="53"/>
        <v>0</v>
      </c>
      <c r="DJ175">
        <f t="shared" si="64"/>
        <v>321.18</v>
      </c>
      <c r="DK175">
        <v>0</v>
      </c>
      <c r="DL175" t="s">
        <v>3</v>
      </c>
      <c r="DM175">
        <v>0</v>
      </c>
      <c r="DN175" t="s">
        <v>3</v>
      </c>
      <c r="DO175">
        <v>0</v>
      </c>
    </row>
    <row r="176" spans="1:119" x14ac:dyDescent="0.2">
      <c r="A176">
        <f>ROW(Source!A326)</f>
        <v>326</v>
      </c>
      <c r="B176">
        <v>1473070128</v>
      </c>
      <c r="C176">
        <v>1473073771</v>
      </c>
      <c r="D176">
        <v>1441819193</v>
      </c>
      <c r="E176">
        <v>15514512</v>
      </c>
      <c r="F176">
        <v>1</v>
      </c>
      <c r="G176">
        <v>15514512</v>
      </c>
      <c r="H176">
        <v>1</v>
      </c>
      <c r="I176" t="s">
        <v>670</v>
      </c>
      <c r="J176" t="s">
        <v>3</v>
      </c>
      <c r="K176" t="s">
        <v>671</v>
      </c>
      <c r="L176">
        <v>1191</v>
      </c>
      <c r="N176">
        <v>1013</v>
      </c>
      <c r="O176" t="s">
        <v>672</v>
      </c>
      <c r="P176" t="s">
        <v>672</v>
      </c>
      <c r="Q176">
        <v>1</v>
      </c>
      <c r="W176">
        <v>0</v>
      </c>
      <c r="X176">
        <v>476480486</v>
      </c>
      <c r="Y176">
        <f t="shared" si="58"/>
        <v>3.14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1</v>
      </c>
      <c r="AJ176">
        <v>1</v>
      </c>
      <c r="AK176">
        <v>1</v>
      </c>
      <c r="AL176">
        <v>1</v>
      </c>
      <c r="AM176">
        <v>-2</v>
      </c>
      <c r="AN176">
        <v>0</v>
      </c>
      <c r="AO176">
        <v>1</v>
      </c>
      <c r="AP176">
        <v>0</v>
      </c>
      <c r="AQ176">
        <v>0</v>
      </c>
      <c r="AR176">
        <v>0</v>
      </c>
      <c r="AS176" t="s">
        <v>3</v>
      </c>
      <c r="AT176">
        <v>3.14</v>
      </c>
      <c r="AU176" t="s">
        <v>3</v>
      </c>
      <c r="AV176">
        <v>1</v>
      </c>
      <c r="AW176">
        <v>2</v>
      </c>
      <c r="AX176">
        <v>1473073775</v>
      </c>
      <c r="AY176">
        <v>1</v>
      </c>
      <c r="AZ176">
        <v>2048</v>
      </c>
      <c r="BA176">
        <v>318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CU176">
        <f>ROUND(AT176*Source!I326*AH176*AL176,2)</f>
        <v>0</v>
      </c>
      <c r="CV176">
        <f>ROUND(Y176*Source!I326,9)</f>
        <v>6.28</v>
      </c>
      <c r="CW176">
        <v>0</v>
      </c>
      <c r="CX176">
        <f>ROUND(Y176*Source!I326,9)</f>
        <v>6.28</v>
      </c>
      <c r="CY176">
        <f>AD176</f>
        <v>0</v>
      </c>
      <c r="CZ176">
        <f>AH176</f>
        <v>0</v>
      </c>
      <c r="DA176">
        <f>AL176</f>
        <v>1</v>
      </c>
      <c r="DB176">
        <f t="shared" si="59"/>
        <v>0</v>
      </c>
      <c r="DC176">
        <f t="shared" si="60"/>
        <v>0</v>
      </c>
      <c r="DD176" t="s">
        <v>3</v>
      </c>
      <c r="DE176" t="s">
        <v>3</v>
      </c>
      <c r="DF176">
        <f t="shared" si="50"/>
        <v>0</v>
      </c>
      <c r="DG176">
        <f t="shared" si="51"/>
        <v>0</v>
      </c>
      <c r="DH176">
        <f t="shared" si="52"/>
        <v>0</v>
      </c>
      <c r="DI176">
        <f t="shared" si="53"/>
        <v>0</v>
      </c>
      <c r="DJ176">
        <f>DI176</f>
        <v>0</v>
      </c>
      <c r="DK176">
        <v>0</v>
      </c>
      <c r="DL176" t="s">
        <v>3</v>
      </c>
      <c r="DM176">
        <v>0</v>
      </c>
      <c r="DN176" t="s">
        <v>3</v>
      </c>
      <c r="DO176">
        <v>0</v>
      </c>
    </row>
    <row r="177" spans="1:119" x14ac:dyDescent="0.2">
      <c r="A177">
        <f>ROW(Source!A326)</f>
        <v>326</v>
      </c>
      <c r="B177">
        <v>1473070128</v>
      </c>
      <c r="C177">
        <v>1473073771</v>
      </c>
      <c r="D177">
        <v>1441833954</v>
      </c>
      <c r="E177">
        <v>1</v>
      </c>
      <c r="F177">
        <v>1</v>
      </c>
      <c r="G177">
        <v>15514512</v>
      </c>
      <c r="H177">
        <v>2</v>
      </c>
      <c r="I177" t="s">
        <v>673</v>
      </c>
      <c r="J177" t="s">
        <v>674</v>
      </c>
      <c r="K177" t="s">
        <v>675</v>
      </c>
      <c r="L177">
        <v>1368</v>
      </c>
      <c r="N177">
        <v>1011</v>
      </c>
      <c r="O177" t="s">
        <v>676</v>
      </c>
      <c r="P177" t="s">
        <v>676</v>
      </c>
      <c r="Q177">
        <v>1</v>
      </c>
      <c r="W177">
        <v>0</v>
      </c>
      <c r="X177">
        <v>-1438587603</v>
      </c>
      <c r="Y177">
        <f t="shared" si="58"/>
        <v>0.03</v>
      </c>
      <c r="AA177">
        <v>0</v>
      </c>
      <c r="AB177">
        <v>59.51</v>
      </c>
      <c r="AC177">
        <v>0.82</v>
      </c>
      <c r="AD177">
        <v>0</v>
      </c>
      <c r="AE177">
        <v>0</v>
      </c>
      <c r="AF177">
        <v>59.51</v>
      </c>
      <c r="AG177">
        <v>0.82</v>
      </c>
      <c r="AH177">
        <v>0</v>
      </c>
      <c r="AI177">
        <v>1</v>
      </c>
      <c r="AJ177">
        <v>1</v>
      </c>
      <c r="AK177">
        <v>1</v>
      </c>
      <c r="AL177">
        <v>1</v>
      </c>
      <c r="AM177">
        <v>-2</v>
      </c>
      <c r="AN177">
        <v>0</v>
      </c>
      <c r="AO177">
        <v>1</v>
      </c>
      <c r="AP177">
        <v>0</v>
      </c>
      <c r="AQ177">
        <v>0</v>
      </c>
      <c r="AR177">
        <v>0</v>
      </c>
      <c r="AS177" t="s">
        <v>3</v>
      </c>
      <c r="AT177">
        <v>0.03</v>
      </c>
      <c r="AU177" t="s">
        <v>3</v>
      </c>
      <c r="AV177">
        <v>0</v>
      </c>
      <c r="AW177">
        <v>2</v>
      </c>
      <c r="AX177">
        <v>1473073776</v>
      </c>
      <c r="AY177">
        <v>1</v>
      </c>
      <c r="AZ177">
        <v>2048</v>
      </c>
      <c r="BA177">
        <v>319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CV177">
        <v>0</v>
      </c>
      <c r="CW177">
        <f>ROUND(Y177*Source!I326*DO177,9)</f>
        <v>0</v>
      </c>
      <c r="CX177">
        <f>ROUND(Y177*Source!I326,9)</f>
        <v>0.06</v>
      </c>
      <c r="CY177">
        <f>AB177</f>
        <v>59.51</v>
      </c>
      <c r="CZ177">
        <f>AF177</f>
        <v>59.51</v>
      </c>
      <c r="DA177">
        <f>AJ177</f>
        <v>1</v>
      </c>
      <c r="DB177">
        <f t="shared" si="59"/>
        <v>1.79</v>
      </c>
      <c r="DC177">
        <f t="shared" si="60"/>
        <v>0.02</v>
      </c>
      <c r="DD177" t="s">
        <v>3</v>
      </c>
      <c r="DE177" t="s">
        <v>3</v>
      </c>
      <c r="DF177">
        <f t="shared" si="50"/>
        <v>0</v>
      </c>
      <c r="DG177">
        <f t="shared" si="51"/>
        <v>3.57</v>
      </c>
      <c r="DH177">
        <f t="shared" si="52"/>
        <v>0.05</v>
      </c>
      <c r="DI177">
        <f t="shared" si="53"/>
        <v>0</v>
      </c>
      <c r="DJ177">
        <f>DG177</f>
        <v>3.57</v>
      </c>
      <c r="DK177">
        <v>0</v>
      </c>
      <c r="DL177" t="s">
        <v>3</v>
      </c>
      <c r="DM177">
        <v>0</v>
      </c>
      <c r="DN177" t="s">
        <v>3</v>
      </c>
      <c r="DO177">
        <v>0</v>
      </c>
    </row>
    <row r="178" spans="1:119" x14ac:dyDescent="0.2">
      <c r="A178">
        <f>ROW(Source!A326)</f>
        <v>326</v>
      </c>
      <c r="B178">
        <v>1473070128</v>
      </c>
      <c r="C178">
        <v>1473073771</v>
      </c>
      <c r="D178">
        <v>1441836235</v>
      </c>
      <c r="E178">
        <v>1</v>
      </c>
      <c r="F178">
        <v>1</v>
      </c>
      <c r="G178">
        <v>15514512</v>
      </c>
      <c r="H178">
        <v>3</v>
      </c>
      <c r="I178" t="s">
        <v>677</v>
      </c>
      <c r="J178" t="s">
        <v>678</v>
      </c>
      <c r="K178" t="s">
        <v>679</v>
      </c>
      <c r="L178">
        <v>1346</v>
      </c>
      <c r="N178">
        <v>1009</v>
      </c>
      <c r="O178" t="s">
        <v>680</v>
      </c>
      <c r="P178" t="s">
        <v>680</v>
      </c>
      <c r="Q178">
        <v>1</v>
      </c>
      <c r="W178">
        <v>0</v>
      </c>
      <c r="X178">
        <v>-1595335418</v>
      </c>
      <c r="Y178">
        <f t="shared" si="58"/>
        <v>0.32</v>
      </c>
      <c r="AA178">
        <v>31.49</v>
      </c>
      <c r="AB178">
        <v>0</v>
      </c>
      <c r="AC178">
        <v>0</v>
      </c>
      <c r="AD178">
        <v>0</v>
      </c>
      <c r="AE178">
        <v>31.49</v>
      </c>
      <c r="AF178">
        <v>0</v>
      </c>
      <c r="AG178">
        <v>0</v>
      </c>
      <c r="AH178">
        <v>0</v>
      </c>
      <c r="AI178">
        <v>1</v>
      </c>
      <c r="AJ178">
        <v>1</v>
      </c>
      <c r="AK178">
        <v>1</v>
      </c>
      <c r="AL178">
        <v>1</v>
      </c>
      <c r="AM178">
        <v>-2</v>
      </c>
      <c r="AN178">
        <v>0</v>
      </c>
      <c r="AO178">
        <v>1</v>
      </c>
      <c r="AP178">
        <v>0</v>
      </c>
      <c r="AQ178">
        <v>0</v>
      </c>
      <c r="AR178">
        <v>0</v>
      </c>
      <c r="AS178" t="s">
        <v>3</v>
      </c>
      <c r="AT178">
        <v>0.32</v>
      </c>
      <c r="AU178" t="s">
        <v>3</v>
      </c>
      <c r="AV178">
        <v>0</v>
      </c>
      <c r="AW178">
        <v>2</v>
      </c>
      <c r="AX178">
        <v>1473073777</v>
      </c>
      <c r="AY178">
        <v>1</v>
      </c>
      <c r="AZ178">
        <v>2048</v>
      </c>
      <c r="BA178">
        <v>320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CV178">
        <v>0</v>
      </c>
      <c r="CW178">
        <v>0</v>
      </c>
      <c r="CX178">
        <f>ROUND(Y178*Source!I326,9)</f>
        <v>0.64</v>
      </c>
      <c r="CY178">
        <f>AA178</f>
        <v>31.49</v>
      </c>
      <c r="CZ178">
        <f>AE178</f>
        <v>31.49</v>
      </c>
      <c r="DA178">
        <f>AI178</f>
        <v>1</v>
      </c>
      <c r="DB178">
        <f t="shared" si="59"/>
        <v>10.08</v>
      </c>
      <c r="DC178">
        <f t="shared" si="60"/>
        <v>0</v>
      </c>
      <c r="DD178" t="s">
        <v>3</v>
      </c>
      <c r="DE178" t="s">
        <v>3</v>
      </c>
      <c r="DF178">
        <f t="shared" si="50"/>
        <v>20.149999999999999</v>
      </c>
      <c r="DG178">
        <f t="shared" si="51"/>
        <v>0</v>
      </c>
      <c r="DH178">
        <f t="shared" si="52"/>
        <v>0</v>
      </c>
      <c r="DI178">
        <f t="shared" si="53"/>
        <v>0</v>
      </c>
      <c r="DJ178">
        <f>DF178</f>
        <v>20.149999999999999</v>
      </c>
      <c r="DK178">
        <v>0</v>
      </c>
      <c r="DL178" t="s">
        <v>3</v>
      </c>
      <c r="DM178">
        <v>0</v>
      </c>
      <c r="DN178" t="s">
        <v>3</v>
      </c>
      <c r="DO178">
        <v>0</v>
      </c>
    </row>
    <row r="179" spans="1:119" x14ac:dyDescent="0.2">
      <c r="A179">
        <f>ROW(Source!A327)</f>
        <v>327</v>
      </c>
      <c r="B179">
        <v>1473070128</v>
      </c>
      <c r="C179">
        <v>1473073778</v>
      </c>
      <c r="D179">
        <v>1441819193</v>
      </c>
      <c r="E179">
        <v>15514512</v>
      </c>
      <c r="F179">
        <v>1</v>
      </c>
      <c r="G179">
        <v>15514512</v>
      </c>
      <c r="H179">
        <v>1</v>
      </c>
      <c r="I179" t="s">
        <v>670</v>
      </c>
      <c r="J179" t="s">
        <v>3</v>
      </c>
      <c r="K179" t="s">
        <v>671</v>
      </c>
      <c r="L179">
        <v>1191</v>
      </c>
      <c r="N179">
        <v>1013</v>
      </c>
      <c r="O179" t="s">
        <v>672</v>
      </c>
      <c r="P179" t="s">
        <v>672</v>
      </c>
      <c r="Q179">
        <v>1</v>
      </c>
      <c r="W179">
        <v>0</v>
      </c>
      <c r="X179">
        <v>476480486</v>
      </c>
      <c r="Y179">
        <f t="shared" si="58"/>
        <v>1.56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1</v>
      </c>
      <c r="AJ179">
        <v>1</v>
      </c>
      <c r="AK179">
        <v>1</v>
      </c>
      <c r="AL179">
        <v>1</v>
      </c>
      <c r="AM179">
        <v>-2</v>
      </c>
      <c r="AN179">
        <v>0</v>
      </c>
      <c r="AO179">
        <v>1</v>
      </c>
      <c r="AP179">
        <v>0</v>
      </c>
      <c r="AQ179">
        <v>0</v>
      </c>
      <c r="AR179">
        <v>0</v>
      </c>
      <c r="AS179" t="s">
        <v>3</v>
      </c>
      <c r="AT179">
        <v>1.56</v>
      </c>
      <c r="AU179" t="s">
        <v>3</v>
      </c>
      <c r="AV179">
        <v>1</v>
      </c>
      <c r="AW179">
        <v>2</v>
      </c>
      <c r="AX179">
        <v>1473073782</v>
      </c>
      <c r="AY179">
        <v>1</v>
      </c>
      <c r="AZ179">
        <v>2048</v>
      </c>
      <c r="BA179">
        <v>321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CU179">
        <f>ROUND(AT179*Source!I327*AH179*AL179,2)</f>
        <v>0</v>
      </c>
      <c r="CV179">
        <f>ROUND(Y179*Source!I327,9)</f>
        <v>3.12</v>
      </c>
      <c r="CW179">
        <v>0</v>
      </c>
      <c r="CX179">
        <f>ROUND(Y179*Source!I327,9)</f>
        <v>3.12</v>
      </c>
      <c r="CY179">
        <f>AD179</f>
        <v>0</v>
      </c>
      <c r="CZ179">
        <f>AH179</f>
        <v>0</v>
      </c>
      <c r="DA179">
        <f>AL179</f>
        <v>1</v>
      </c>
      <c r="DB179">
        <f t="shared" si="59"/>
        <v>0</v>
      </c>
      <c r="DC179">
        <f t="shared" si="60"/>
        <v>0</v>
      </c>
      <c r="DD179" t="s">
        <v>3</v>
      </c>
      <c r="DE179" t="s">
        <v>3</v>
      </c>
      <c r="DF179">
        <f t="shared" si="50"/>
        <v>0</v>
      </c>
      <c r="DG179">
        <f t="shared" si="51"/>
        <v>0</v>
      </c>
      <c r="DH179">
        <f t="shared" si="52"/>
        <v>0</v>
      </c>
      <c r="DI179">
        <f t="shared" si="53"/>
        <v>0</v>
      </c>
      <c r="DJ179">
        <f>DI179</f>
        <v>0</v>
      </c>
      <c r="DK179">
        <v>0</v>
      </c>
      <c r="DL179" t="s">
        <v>3</v>
      </c>
      <c r="DM179">
        <v>0</v>
      </c>
      <c r="DN179" t="s">
        <v>3</v>
      </c>
      <c r="DO179">
        <v>0</v>
      </c>
    </row>
    <row r="180" spans="1:119" x14ac:dyDescent="0.2">
      <c r="A180">
        <f>ROW(Source!A327)</f>
        <v>327</v>
      </c>
      <c r="B180">
        <v>1473070128</v>
      </c>
      <c r="C180">
        <v>1473073778</v>
      </c>
      <c r="D180">
        <v>1441833954</v>
      </c>
      <c r="E180">
        <v>1</v>
      </c>
      <c r="F180">
        <v>1</v>
      </c>
      <c r="G180">
        <v>15514512</v>
      </c>
      <c r="H180">
        <v>2</v>
      </c>
      <c r="I180" t="s">
        <v>673</v>
      </c>
      <c r="J180" t="s">
        <v>674</v>
      </c>
      <c r="K180" t="s">
        <v>675</v>
      </c>
      <c r="L180">
        <v>1368</v>
      </c>
      <c r="N180">
        <v>1011</v>
      </c>
      <c r="O180" t="s">
        <v>676</v>
      </c>
      <c r="P180" t="s">
        <v>676</v>
      </c>
      <c r="Q180">
        <v>1</v>
      </c>
      <c r="W180">
        <v>0</v>
      </c>
      <c r="X180">
        <v>-1438587603</v>
      </c>
      <c r="Y180">
        <f t="shared" si="58"/>
        <v>0.03</v>
      </c>
      <c r="AA180">
        <v>0</v>
      </c>
      <c r="AB180">
        <v>59.51</v>
      </c>
      <c r="AC180">
        <v>0.82</v>
      </c>
      <c r="AD180">
        <v>0</v>
      </c>
      <c r="AE180">
        <v>0</v>
      </c>
      <c r="AF180">
        <v>59.51</v>
      </c>
      <c r="AG180">
        <v>0.82</v>
      </c>
      <c r="AH180">
        <v>0</v>
      </c>
      <c r="AI180">
        <v>1</v>
      </c>
      <c r="AJ180">
        <v>1</v>
      </c>
      <c r="AK180">
        <v>1</v>
      </c>
      <c r="AL180">
        <v>1</v>
      </c>
      <c r="AM180">
        <v>-2</v>
      </c>
      <c r="AN180">
        <v>0</v>
      </c>
      <c r="AO180">
        <v>1</v>
      </c>
      <c r="AP180">
        <v>0</v>
      </c>
      <c r="AQ180">
        <v>0</v>
      </c>
      <c r="AR180">
        <v>0</v>
      </c>
      <c r="AS180" t="s">
        <v>3</v>
      </c>
      <c r="AT180">
        <v>0.03</v>
      </c>
      <c r="AU180" t="s">
        <v>3</v>
      </c>
      <c r="AV180">
        <v>0</v>
      </c>
      <c r="AW180">
        <v>2</v>
      </c>
      <c r="AX180">
        <v>1473073783</v>
      </c>
      <c r="AY180">
        <v>1</v>
      </c>
      <c r="AZ180">
        <v>2048</v>
      </c>
      <c r="BA180">
        <v>322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CV180">
        <v>0</v>
      </c>
      <c r="CW180">
        <f>ROUND(Y180*Source!I327*DO180,9)</f>
        <v>0</v>
      </c>
      <c r="CX180">
        <f>ROUND(Y180*Source!I327,9)</f>
        <v>0.06</v>
      </c>
      <c r="CY180">
        <f>AB180</f>
        <v>59.51</v>
      </c>
      <c r="CZ180">
        <f>AF180</f>
        <v>59.51</v>
      </c>
      <c r="DA180">
        <f>AJ180</f>
        <v>1</v>
      </c>
      <c r="DB180">
        <f t="shared" si="59"/>
        <v>1.79</v>
      </c>
      <c r="DC180">
        <f t="shared" si="60"/>
        <v>0.02</v>
      </c>
      <c r="DD180" t="s">
        <v>3</v>
      </c>
      <c r="DE180" t="s">
        <v>3</v>
      </c>
      <c r="DF180">
        <f t="shared" si="50"/>
        <v>0</v>
      </c>
      <c r="DG180">
        <f t="shared" si="51"/>
        <v>3.57</v>
      </c>
      <c r="DH180">
        <f t="shared" si="52"/>
        <v>0.05</v>
      </c>
      <c r="DI180">
        <f t="shared" si="53"/>
        <v>0</v>
      </c>
      <c r="DJ180">
        <f>DG180</f>
        <v>3.57</v>
      </c>
      <c r="DK180">
        <v>0</v>
      </c>
      <c r="DL180" t="s">
        <v>3</v>
      </c>
      <c r="DM180">
        <v>0</v>
      </c>
      <c r="DN180" t="s">
        <v>3</v>
      </c>
      <c r="DO180">
        <v>0</v>
      </c>
    </row>
    <row r="181" spans="1:119" x14ac:dyDescent="0.2">
      <c r="A181">
        <f>ROW(Source!A327)</f>
        <v>327</v>
      </c>
      <c r="B181">
        <v>1473070128</v>
      </c>
      <c r="C181">
        <v>1473073778</v>
      </c>
      <c r="D181">
        <v>1441836235</v>
      </c>
      <c r="E181">
        <v>1</v>
      </c>
      <c r="F181">
        <v>1</v>
      </c>
      <c r="G181">
        <v>15514512</v>
      </c>
      <c r="H181">
        <v>3</v>
      </c>
      <c r="I181" t="s">
        <v>677</v>
      </c>
      <c r="J181" t="s">
        <v>678</v>
      </c>
      <c r="K181" t="s">
        <v>679</v>
      </c>
      <c r="L181">
        <v>1346</v>
      </c>
      <c r="N181">
        <v>1009</v>
      </c>
      <c r="O181" t="s">
        <v>680</v>
      </c>
      <c r="P181" t="s">
        <v>680</v>
      </c>
      <c r="Q181">
        <v>1</v>
      </c>
      <c r="W181">
        <v>0</v>
      </c>
      <c r="X181">
        <v>-1595335418</v>
      </c>
      <c r="Y181">
        <f t="shared" si="58"/>
        <v>0.02</v>
      </c>
      <c r="AA181">
        <v>31.49</v>
      </c>
      <c r="AB181">
        <v>0</v>
      </c>
      <c r="AC181">
        <v>0</v>
      </c>
      <c r="AD181">
        <v>0</v>
      </c>
      <c r="AE181">
        <v>31.49</v>
      </c>
      <c r="AF181">
        <v>0</v>
      </c>
      <c r="AG181">
        <v>0</v>
      </c>
      <c r="AH181">
        <v>0</v>
      </c>
      <c r="AI181">
        <v>1</v>
      </c>
      <c r="AJ181">
        <v>1</v>
      </c>
      <c r="AK181">
        <v>1</v>
      </c>
      <c r="AL181">
        <v>1</v>
      </c>
      <c r="AM181">
        <v>-2</v>
      </c>
      <c r="AN181">
        <v>0</v>
      </c>
      <c r="AO181">
        <v>1</v>
      </c>
      <c r="AP181">
        <v>0</v>
      </c>
      <c r="AQ181">
        <v>0</v>
      </c>
      <c r="AR181">
        <v>0</v>
      </c>
      <c r="AS181" t="s">
        <v>3</v>
      </c>
      <c r="AT181">
        <v>0.02</v>
      </c>
      <c r="AU181" t="s">
        <v>3</v>
      </c>
      <c r="AV181">
        <v>0</v>
      </c>
      <c r="AW181">
        <v>2</v>
      </c>
      <c r="AX181">
        <v>1473073784</v>
      </c>
      <c r="AY181">
        <v>1</v>
      </c>
      <c r="AZ181">
        <v>2048</v>
      </c>
      <c r="BA181">
        <v>323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CV181">
        <v>0</v>
      </c>
      <c r="CW181">
        <v>0</v>
      </c>
      <c r="CX181">
        <f>ROUND(Y181*Source!I327,9)</f>
        <v>0.04</v>
      </c>
      <c r="CY181">
        <f>AA181</f>
        <v>31.49</v>
      </c>
      <c r="CZ181">
        <f>AE181</f>
        <v>31.49</v>
      </c>
      <c r="DA181">
        <f>AI181</f>
        <v>1</v>
      </c>
      <c r="DB181">
        <f t="shared" si="59"/>
        <v>0.63</v>
      </c>
      <c r="DC181">
        <f t="shared" si="60"/>
        <v>0</v>
      </c>
      <c r="DD181" t="s">
        <v>3</v>
      </c>
      <c r="DE181" t="s">
        <v>3</v>
      </c>
      <c r="DF181">
        <f t="shared" si="50"/>
        <v>1.26</v>
      </c>
      <c r="DG181">
        <f t="shared" si="51"/>
        <v>0</v>
      </c>
      <c r="DH181">
        <f t="shared" si="52"/>
        <v>0</v>
      </c>
      <c r="DI181">
        <f t="shared" si="53"/>
        <v>0</v>
      </c>
      <c r="DJ181">
        <f>DF181</f>
        <v>1.26</v>
      </c>
      <c r="DK181">
        <v>0</v>
      </c>
      <c r="DL181" t="s">
        <v>3</v>
      </c>
      <c r="DM181">
        <v>0</v>
      </c>
      <c r="DN181" t="s">
        <v>3</v>
      </c>
      <c r="DO181">
        <v>0</v>
      </c>
    </row>
    <row r="182" spans="1:119" x14ac:dyDescent="0.2">
      <c r="A182">
        <f>ROW(Source!A329)</f>
        <v>329</v>
      </c>
      <c r="B182">
        <v>1473070128</v>
      </c>
      <c r="C182">
        <v>1473071419</v>
      </c>
      <c r="D182">
        <v>1441819193</v>
      </c>
      <c r="E182">
        <v>15514512</v>
      </c>
      <c r="F182">
        <v>1</v>
      </c>
      <c r="G182">
        <v>15514512</v>
      </c>
      <c r="H182">
        <v>1</v>
      </c>
      <c r="I182" t="s">
        <v>670</v>
      </c>
      <c r="J182" t="s">
        <v>3</v>
      </c>
      <c r="K182" t="s">
        <v>671</v>
      </c>
      <c r="L182">
        <v>1191</v>
      </c>
      <c r="N182">
        <v>1013</v>
      </c>
      <c r="O182" t="s">
        <v>672</v>
      </c>
      <c r="P182" t="s">
        <v>672</v>
      </c>
      <c r="Q182">
        <v>1</v>
      </c>
      <c r="W182">
        <v>0</v>
      </c>
      <c r="X182">
        <v>476480486</v>
      </c>
      <c r="Y182">
        <f t="shared" si="58"/>
        <v>36.1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1</v>
      </c>
      <c r="AJ182">
        <v>1</v>
      </c>
      <c r="AK182">
        <v>1</v>
      </c>
      <c r="AL182">
        <v>1</v>
      </c>
      <c r="AM182">
        <v>-2</v>
      </c>
      <c r="AN182">
        <v>0</v>
      </c>
      <c r="AO182">
        <v>1</v>
      </c>
      <c r="AP182">
        <v>1</v>
      </c>
      <c r="AQ182">
        <v>0</v>
      </c>
      <c r="AR182">
        <v>0</v>
      </c>
      <c r="AS182" t="s">
        <v>3</v>
      </c>
      <c r="AT182">
        <v>36.1</v>
      </c>
      <c r="AU182" t="s">
        <v>3</v>
      </c>
      <c r="AV182">
        <v>1</v>
      </c>
      <c r="AW182">
        <v>2</v>
      </c>
      <c r="AX182">
        <v>1473071430</v>
      </c>
      <c r="AY182">
        <v>1</v>
      </c>
      <c r="AZ182">
        <v>0</v>
      </c>
      <c r="BA182">
        <v>333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CU182">
        <f>ROUND(AT182*Source!I329*AH182*AL182,2)</f>
        <v>0</v>
      </c>
      <c r="CV182">
        <f>ROUND(Y182*Source!I329,9)</f>
        <v>36.1</v>
      </c>
      <c r="CW182">
        <v>0</v>
      </c>
      <c r="CX182">
        <f>ROUND(Y182*Source!I329,9)</f>
        <v>36.1</v>
      </c>
      <c r="CY182">
        <f>AD182</f>
        <v>0</v>
      </c>
      <c r="CZ182">
        <f>AH182</f>
        <v>0</v>
      </c>
      <c r="DA182">
        <f>AL182</f>
        <v>1</v>
      </c>
      <c r="DB182">
        <f t="shared" si="59"/>
        <v>0</v>
      </c>
      <c r="DC182">
        <f t="shared" si="60"/>
        <v>0</v>
      </c>
      <c r="DD182" t="s">
        <v>3</v>
      </c>
      <c r="DE182" t="s">
        <v>3</v>
      </c>
      <c r="DF182">
        <f t="shared" si="50"/>
        <v>0</v>
      </c>
      <c r="DG182">
        <f t="shared" si="51"/>
        <v>0</v>
      </c>
      <c r="DH182">
        <f t="shared" si="52"/>
        <v>0</v>
      </c>
      <c r="DI182">
        <f t="shared" si="53"/>
        <v>0</v>
      </c>
      <c r="DJ182">
        <f>DI182</f>
        <v>0</v>
      </c>
      <c r="DK182">
        <v>0</v>
      </c>
      <c r="DL182" t="s">
        <v>3</v>
      </c>
      <c r="DM182">
        <v>0</v>
      </c>
      <c r="DN182" t="s">
        <v>3</v>
      </c>
      <c r="DO182">
        <v>0</v>
      </c>
    </row>
    <row r="183" spans="1:119" x14ac:dyDescent="0.2">
      <c r="A183">
        <f>ROW(Source!A329)</f>
        <v>329</v>
      </c>
      <c r="B183">
        <v>1473070128</v>
      </c>
      <c r="C183">
        <v>1473071419</v>
      </c>
      <c r="D183">
        <v>1441835475</v>
      </c>
      <c r="E183">
        <v>1</v>
      </c>
      <c r="F183">
        <v>1</v>
      </c>
      <c r="G183">
        <v>15514512</v>
      </c>
      <c r="H183">
        <v>3</v>
      </c>
      <c r="I183" t="s">
        <v>694</v>
      </c>
      <c r="J183" t="s">
        <v>695</v>
      </c>
      <c r="K183" t="s">
        <v>696</v>
      </c>
      <c r="L183">
        <v>1348</v>
      </c>
      <c r="N183">
        <v>1009</v>
      </c>
      <c r="O183" t="s">
        <v>697</v>
      </c>
      <c r="P183" t="s">
        <v>697</v>
      </c>
      <c r="Q183">
        <v>1000</v>
      </c>
      <c r="W183">
        <v>0</v>
      </c>
      <c r="X183">
        <v>438248051</v>
      </c>
      <c r="Y183">
        <f t="shared" si="58"/>
        <v>2.9999999999999997E-4</v>
      </c>
      <c r="AA183">
        <v>155908.07999999999</v>
      </c>
      <c r="AB183">
        <v>0</v>
      </c>
      <c r="AC183">
        <v>0</v>
      </c>
      <c r="AD183">
        <v>0</v>
      </c>
      <c r="AE183">
        <v>155908.07999999999</v>
      </c>
      <c r="AF183">
        <v>0</v>
      </c>
      <c r="AG183">
        <v>0</v>
      </c>
      <c r="AH183">
        <v>0</v>
      </c>
      <c r="AI183">
        <v>1</v>
      </c>
      <c r="AJ183">
        <v>1</v>
      </c>
      <c r="AK183">
        <v>1</v>
      </c>
      <c r="AL183">
        <v>1</v>
      </c>
      <c r="AM183">
        <v>-2</v>
      </c>
      <c r="AN183">
        <v>0</v>
      </c>
      <c r="AO183">
        <v>1</v>
      </c>
      <c r="AP183">
        <v>1</v>
      </c>
      <c r="AQ183">
        <v>0</v>
      </c>
      <c r="AR183">
        <v>0</v>
      </c>
      <c r="AS183" t="s">
        <v>3</v>
      </c>
      <c r="AT183">
        <v>2.9999999999999997E-4</v>
      </c>
      <c r="AU183" t="s">
        <v>3</v>
      </c>
      <c r="AV183">
        <v>0</v>
      </c>
      <c r="AW183">
        <v>2</v>
      </c>
      <c r="AX183">
        <v>1473071431</v>
      </c>
      <c r="AY183">
        <v>1</v>
      </c>
      <c r="AZ183">
        <v>0</v>
      </c>
      <c r="BA183">
        <v>334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CV183">
        <v>0</v>
      </c>
      <c r="CW183">
        <v>0</v>
      </c>
      <c r="CX183">
        <f>ROUND(Y183*Source!I329,9)</f>
        <v>2.9999999999999997E-4</v>
      </c>
      <c r="CY183">
        <f t="shared" ref="CY183:CY191" si="65">AA183</f>
        <v>155908.07999999999</v>
      </c>
      <c r="CZ183">
        <f t="shared" ref="CZ183:CZ191" si="66">AE183</f>
        <v>155908.07999999999</v>
      </c>
      <c r="DA183">
        <f t="shared" ref="DA183:DA191" si="67">AI183</f>
        <v>1</v>
      </c>
      <c r="DB183">
        <f t="shared" si="59"/>
        <v>46.77</v>
      </c>
      <c r="DC183">
        <f t="shared" si="60"/>
        <v>0</v>
      </c>
      <c r="DD183" t="s">
        <v>3</v>
      </c>
      <c r="DE183" t="s">
        <v>3</v>
      </c>
      <c r="DF183">
        <f t="shared" si="50"/>
        <v>46.77</v>
      </c>
      <c r="DG183">
        <f t="shared" si="51"/>
        <v>0</v>
      </c>
      <c r="DH183">
        <f t="shared" si="52"/>
        <v>0</v>
      </c>
      <c r="DI183">
        <f t="shared" si="53"/>
        <v>0</v>
      </c>
      <c r="DJ183">
        <f t="shared" ref="DJ183:DJ191" si="68">DF183</f>
        <v>46.77</v>
      </c>
      <c r="DK183">
        <v>0</v>
      </c>
      <c r="DL183" t="s">
        <v>3</v>
      </c>
      <c r="DM183">
        <v>0</v>
      </c>
      <c r="DN183" t="s">
        <v>3</v>
      </c>
      <c r="DO183">
        <v>0</v>
      </c>
    </row>
    <row r="184" spans="1:119" x14ac:dyDescent="0.2">
      <c r="A184">
        <f>ROW(Source!A329)</f>
        <v>329</v>
      </c>
      <c r="B184">
        <v>1473070128</v>
      </c>
      <c r="C184">
        <v>1473071419</v>
      </c>
      <c r="D184">
        <v>1441835549</v>
      </c>
      <c r="E184">
        <v>1</v>
      </c>
      <c r="F184">
        <v>1</v>
      </c>
      <c r="G184">
        <v>15514512</v>
      </c>
      <c r="H184">
        <v>3</v>
      </c>
      <c r="I184" t="s">
        <v>698</v>
      </c>
      <c r="J184" t="s">
        <v>699</v>
      </c>
      <c r="K184" t="s">
        <v>700</v>
      </c>
      <c r="L184">
        <v>1348</v>
      </c>
      <c r="N184">
        <v>1009</v>
      </c>
      <c r="O184" t="s">
        <v>697</v>
      </c>
      <c r="P184" t="s">
        <v>697</v>
      </c>
      <c r="Q184">
        <v>1000</v>
      </c>
      <c r="W184">
        <v>0</v>
      </c>
      <c r="X184">
        <v>-2009451208</v>
      </c>
      <c r="Y184">
        <f t="shared" si="58"/>
        <v>1E-4</v>
      </c>
      <c r="AA184">
        <v>194655.19</v>
      </c>
      <c r="AB184">
        <v>0</v>
      </c>
      <c r="AC184">
        <v>0</v>
      </c>
      <c r="AD184">
        <v>0</v>
      </c>
      <c r="AE184">
        <v>194655.19</v>
      </c>
      <c r="AF184">
        <v>0</v>
      </c>
      <c r="AG184">
        <v>0</v>
      </c>
      <c r="AH184">
        <v>0</v>
      </c>
      <c r="AI184">
        <v>1</v>
      </c>
      <c r="AJ184">
        <v>1</v>
      </c>
      <c r="AK184">
        <v>1</v>
      </c>
      <c r="AL184">
        <v>1</v>
      </c>
      <c r="AM184">
        <v>-2</v>
      </c>
      <c r="AN184">
        <v>0</v>
      </c>
      <c r="AO184">
        <v>1</v>
      </c>
      <c r="AP184">
        <v>1</v>
      </c>
      <c r="AQ184">
        <v>0</v>
      </c>
      <c r="AR184">
        <v>0</v>
      </c>
      <c r="AS184" t="s">
        <v>3</v>
      </c>
      <c r="AT184">
        <v>1E-4</v>
      </c>
      <c r="AU184" t="s">
        <v>3</v>
      </c>
      <c r="AV184">
        <v>0</v>
      </c>
      <c r="AW184">
        <v>2</v>
      </c>
      <c r="AX184">
        <v>1473071432</v>
      </c>
      <c r="AY184">
        <v>1</v>
      </c>
      <c r="AZ184">
        <v>0</v>
      </c>
      <c r="BA184">
        <v>335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CV184">
        <v>0</v>
      </c>
      <c r="CW184">
        <v>0</v>
      </c>
      <c r="CX184">
        <f>ROUND(Y184*Source!I329,9)</f>
        <v>1E-4</v>
      </c>
      <c r="CY184">
        <f t="shared" si="65"/>
        <v>194655.19</v>
      </c>
      <c r="CZ184">
        <f t="shared" si="66"/>
        <v>194655.19</v>
      </c>
      <c r="DA184">
        <f t="shared" si="67"/>
        <v>1</v>
      </c>
      <c r="DB184">
        <f t="shared" si="59"/>
        <v>19.47</v>
      </c>
      <c r="DC184">
        <f t="shared" si="60"/>
        <v>0</v>
      </c>
      <c r="DD184" t="s">
        <v>3</v>
      </c>
      <c r="DE184" t="s">
        <v>3</v>
      </c>
      <c r="DF184">
        <f t="shared" si="50"/>
        <v>19.47</v>
      </c>
      <c r="DG184">
        <f t="shared" si="51"/>
        <v>0</v>
      </c>
      <c r="DH184">
        <f t="shared" si="52"/>
        <v>0</v>
      </c>
      <c r="DI184">
        <f t="shared" si="53"/>
        <v>0</v>
      </c>
      <c r="DJ184">
        <f t="shared" si="68"/>
        <v>19.47</v>
      </c>
      <c r="DK184">
        <v>0</v>
      </c>
      <c r="DL184" t="s">
        <v>3</v>
      </c>
      <c r="DM184">
        <v>0</v>
      </c>
      <c r="DN184" t="s">
        <v>3</v>
      </c>
      <c r="DO184">
        <v>0</v>
      </c>
    </row>
    <row r="185" spans="1:119" x14ac:dyDescent="0.2">
      <c r="A185">
        <f>ROW(Source!A329)</f>
        <v>329</v>
      </c>
      <c r="B185">
        <v>1473070128</v>
      </c>
      <c r="C185">
        <v>1473071419</v>
      </c>
      <c r="D185">
        <v>1441836250</v>
      </c>
      <c r="E185">
        <v>1</v>
      </c>
      <c r="F185">
        <v>1</v>
      </c>
      <c r="G185">
        <v>15514512</v>
      </c>
      <c r="H185">
        <v>3</v>
      </c>
      <c r="I185" t="s">
        <v>736</v>
      </c>
      <c r="J185" t="s">
        <v>737</v>
      </c>
      <c r="K185" t="s">
        <v>738</v>
      </c>
      <c r="L185">
        <v>1327</v>
      </c>
      <c r="N185">
        <v>1005</v>
      </c>
      <c r="O185" t="s">
        <v>739</v>
      </c>
      <c r="P185" t="s">
        <v>739</v>
      </c>
      <c r="Q185">
        <v>1</v>
      </c>
      <c r="W185">
        <v>0</v>
      </c>
      <c r="X185">
        <v>1447035648</v>
      </c>
      <c r="Y185">
        <f t="shared" si="58"/>
        <v>1.1000000000000001</v>
      </c>
      <c r="AA185">
        <v>149.25</v>
      </c>
      <c r="AB185">
        <v>0</v>
      </c>
      <c r="AC185">
        <v>0</v>
      </c>
      <c r="AD185">
        <v>0</v>
      </c>
      <c r="AE185">
        <v>149.25</v>
      </c>
      <c r="AF185">
        <v>0</v>
      </c>
      <c r="AG185">
        <v>0</v>
      </c>
      <c r="AH185">
        <v>0</v>
      </c>
      <c r="AI185">
        <v>1</v>
      </c>
      <c r="AJ185">
        <v>1</v>
      </c>
      <c r="AK185">
        <v>1</v>
      </c>
      <c r="AL185">
        <v>1</v>
      </c>
      <c r="AM185">
        <v>-2</v>
      </c>
      <c r="AN185">
        <v>0</v>
      </c>
      <c r="AO185">
        <v>1</v>
      </c>
      <c r="AP185">
        <v>1</v>
      </c>
      <c r="AQ185">
        <v>0</v>
      </c>
      <c r="AR185">
        <v>0</v>
      </c>
      <c r="AS185" t="s">
        <v>3</v>
      </c>
      <c r="AT185">
        <v>1.1000000000000001</v>
      </c>
      <c r="AU185" t="s">
        <v>3</v>
      </c>
      <c r="AV185">
        <v>0</v>
      </c>
      <c r="AW185">
        <v>2</v>
      </c>
      <c r="AX185">
        <v>1473071433</v>
      </c>
      <c r="AY185">
        <v>1</v>
      </c>
      <c r="AZ185">
        <v>0</v>
      </c>
      <c r="BA185">
        <v>336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CV185">
        <v>0</v>
      </c>
      <c r="CW185">
        <v>0</v>
      </c>
      <c r="CX185">
        <f>ROUND(Y185*Source!I329,9)</f>
        <v>1.1000000000000001</v>
      </c>
      <c r="CY185">
        <f t="shared" si="65"/>
        <v>149.25</v>
      </c>
      <c r="CZ185">
        <f t="shared" si="66"/>
        <v>149.25</v>
      </c>
      <c r="DA185">
        <f t="shared" si="67"/>
        <v>1</v>
      </c>
      <c r="DB185">
        <f t="shared" si="59"/>
        <v>164.18</v>
      </c>
      <c r="DC185">
        <f t="shared" si="60"/>
        <v>0</v>
      </c>
      <c r="DD185" t="s">
        <v>3</v>
      </c>
      <c r="DE185" t="s">
        <v>3</v>
      </c>
      <c r="DF185">
        <f t="shared" si="50"/>
        <v>164.18</v>
      </c>
      <c r="DG185">
        <f t="shared" si="51"/>
        <v>0</v>
      </c>
      <c r="DH185">
        <f t="shared" si="52"/>
        <v>0</v>
      </c>
      <c r="DI185">
        <f t="shared" si="53"/>
        <v>0</v>
      </c>
      <c r="DJ185">
        <f t="shared" si="68"/>
        <v>164.18</v>
      </c>
      <c r="DK185">
        <v>0</v>
      </c>
      <c r="DL185" t="s">
        <v>3</v>
      </c>
      <c r="DM185">
        <v>0</v>
      </c>
      <c r="DN185" t="s">
        <v>3</v>
      </c>
      <c r="DO185">
        <v>0</v>
      </c>
    </row>
    <row r="186" spans="1:119" x14ac:dyDescent="0.2">
      <c r="A186">
        <f>ROW(Source!A329)</f>
        <v>329</v>
      </c>
      <c r="B186">
        <v>1473070128</v>
      </c>
      <c r="C186">
        <v>1473071419</v>
      </c>
      <c r="D186">
        <v>1441834635</v>
      </c>
      <c r="E186">
        <v>1</v>
      </c>
      <c r="F186">
        <v>1</v>
      </c>
      <c r="G186">
        <v>15514512</v>
      </c>
      <c r="H186">
        <v>3</v>
      </c>
      <c r="I186" t="s">
        <v>710</v>
      </c>
      <c r="J186" t="s">
        <v>711</v>
      </c>
      <c r="K186" t="s">
        <v>712</v>
      </c>
      <c r="L186">
        <v>1339</v>
      </c>
      <c r="N186">
        <v>1007</v>
      </c>
      <c r="O186" t="s">
        <v>713</v>
      </c>
      <c r="P186" t="s">
        <v>713</v>
      </c>
      <c r="Q186">
        <v>1</v>
      </c>
      <c r="W186">
        <v>0</v>
      </c>
      <c r="X186">
        <v>-389859187</v>
      </c>
      <c r="Y186">
        <f t="shared" si="58"/>
        <v>0.5</v>
      </c>
      <c r="AA186">
        <v>103.4</v>
      </c>
      <c r="AB186">
        <v>0</v>
      </c>
      <c r="AC186">
        <v>0</v>
      </c>
      <c r="AD186">
        <v>0</v>
      </c>
      <c r="AE186">
        <v>103.4</v>
      </c>
      <c r="AF186">
        <v>0</v>
      </c>
      <c r="AG186">
        <v>0</v>
      </c>
      <c r="AH186">
        <v>0</v>
      </c>
      <c r="AI186">
        <v>1</v>
      </c>
      <c r="AJ186">
        <v>1</v>
      </c>
      <c r="AK186">
        <v>1</v>
      </c>
      <c r="AL186">
        <v>1</v>
      </c>
      <c r="AM186">
        <v>-2</v>
      </c>
      <c r="AN186">
        <v>0</v>
      </c>
      <c r="AO186">
        <v>1</v>
      </c>
      <c r="AP186">
        <v>1</v>
      </c>
      <c r="AQ186">
        <v>0</v>
      </c>
      <c r="AR186">
        <v>0</v>
      </c>
      <c r="AS186" t="s">
        <v>3</v>
      </c>
      <c r="AT186">
        <v>0.5</v>
      </c>
      <c r="AU186" t="s">
        <v>3</v>
      </c>
      <c r="AV186">
        <v>0</v>
      </c>
      <c r="AW186">
        <v>2</v>
      </c>
      <c r="AX186">
        <v>1473071434</v>
      </c>
      <c r="AY186">
        <v>1</v>
      </c>
      <c r="AZ186">
        <v>0</v>
      </c>
      <c r="BA186">
        <v>337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CV186">
        <v>0</v>
      </c>
      <c r="CW186">
        <v>0</v>
      </c>
      <c r="CX186">
        <f>ROUND(Y186*Source!I329,9)</f>
        <v>0.5</v>
      </c>
      <c r="CY186">
        <f t="shared" si="65"/>
        <v>103.4</v>
      </c>
      <c r="CZ186">
        <f t="shared" si="66"/>
        <v>103.4</v>
      </c>
      <c r="DA186">
        <f t="shared" si="67"/>
        <v>1</v>
      </c>
      <c r="DB186">
        <f t="shared" si="59"/>
        <v>51.7</v>
      </c>
      <c r="DC186">
        <f t="shared" si="60"/>
        <v>0</v>
      </c>
      <c r="DD186" t="s">
        <v>3</v>
      </c>
      <c r="DE186" t="s">
        <v>3</v>
      </c>
      <c r="DF186">
        <f t="shared" si="50"/>
        <v>51.7</v>
      </c>
      <c r="DG186">
        <f t="shared" si="51"/>
        <v>0</v>
      </c>
      <c r="DH186">
        <f t="shared" si="52"/>
        <v>0</v>
      </c>
      <c r="DI186">
        <f t="shared" si="53"/>
        <v>0</v>
      </c>
      <c r="DJ186">
        <f t="shared" si="68"/>
        <v>51.7</v>
      </c>
      <c r="DK186">
        <v>0</v>
      </c>
      <c r="DL186" t="s">
        <v>3</v>
      </c>
      <c r="DM186">
        <v>0</v>
      </c>
      <c r="DN186" t="s">
        <v>3</v>
      </c>
      <c r="DO186">
        <v>0</v>
      </c>
    </row>
    <row r="187" spans="1:119" x14ac:dyDescent="0.2">
      <c r="A187">
        <f>ROW(Source!A329)</f>
        <v>329</v>
      </c>
      <c r="B187">
        <v>1473070128</v>
      </c>
      <c r="C187">
        <v>1473071419</v>
      </c>
      <c r="D187">
        <v>1441834627</v>
      </c>
      <c r="E187">
        <v>1</v>
      </c>
      <c r="F187">
        <v>1</v>
      </c>
      <c r="G187">
        <v>15514512</v>
      </c>
      <c r="H187">
        <v>3</v>
      </c>
      <c r="I187" t="s">
        <v>714</v>
      </c>
      <c r="J187" t="s">
        <v>715</v>
      </c>
      <c r="K187" t="s">
        <v>716</v>
      </c>
      <c r="L187">
        <v>1339</v>
      </c>
      <c r="N187">
        <v>1007</v>
      </c>
      <c r="O187" t="s">
        <v>713</v>
      </c>
      <c r="P187" t="s">
        <v>713</v>
      </c>
      <c r="Q187">
        <v>1</v>
      </c>
      <c r="W187">
        <v>0</v>
      </c>
      <c r="X187">
        <v>709656040</v>
      </c>
      <c r="Y187">
        <f t="shared" si="58"/>
        <v>0.3</v>
      </c>
      <c r="AA187">
        <v>875.46</v>
      </c>
      <c r="AB187">
        <v>0</v>
      </c>
      <c r="AC187">
        <v>0</v>
      </c>
      <c r="AD187">
        <v>0</v>
      </c>
      <c r="AE187">
        <v>875.46</v>
      </c>
      <c r="AF187">
        <v>0</v>
      </c>
      <c r="AG187">
        <v>0</v>
      </c>
      <c r="AH187">
        <v>0</v>
      </c>
      <c r="AI187">
        <v>1</v>
      </c>
      <c r="AJ187">
        <v>1</v>
      </c>
      <c r="AK187">
        <v>1</v>
      </c>
      <c r="AL187">
        <v>1</v>
      </c>
      <c r="AM187">
        <v>-2</v>
      </c>
      <c r="AN187">
        <v>0</v>
      </c>
      <c r="AO187">
        <v>1</v>
      </c>
      <c r="AP187">
        <v>1</v>
      </c>
      <c r="AQ187">
        <v>0</v>
      </c>
      <c r="AR187">
        <v>0</v>
      </c>
      <c r="AS187" t="s">
        <v>3</v>
      </c>
      <c r="AT187">
        <v>0.3</v>
      </c>
      <c r="AU187" t="s">
        <v>3</v>
      </c>
      <c r="AV187">
        <v>0</v>
      </c>
      <c r="AW187">
        <v>2</v>
      </c>
      <c r="AX187">
        <v>1473071435</v>
      </c>
      <c r="AY187">
        <v>1</v>
      </c>
      <c r="AZ187">
        <v>0</v>
      </c>
      <c r="BA187">
        <v>338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CV187">
        <v>0</v>
      </c>
      <c r="CW187">
        <v>0</v>
      </c>
      <c r="CX187">
        <f>ROUND(Y187*Source!I329,9)</f>
        <v>0.3</v>
      </c>
      <c r="CY187">
        <f t="shared" si="65"/>
        <v>875.46</v>
      </c>
      <c r="CZ187">
        <f t="shared" si="66"/>
        <v>875.46</v>
      </c>
      <c r="DA187">
        <f t="shared" si="67"/>
        <v>1</v>
      </c>
      <c r="DB187">
        <f t="shared" si="59"/>
        <v>262.64</v>
      </c>
      <c r="DC187">
        <f t="shared" si="60"/>
        <v>0</v>
      </c>
      <c r="DD187" t="s">
        <v>3</v>
      </c>
      <c r="DE187" t="s">
        <v>3</v>
      </c>
      <c r="DF187">
        <f t="shared" si="50"/>
        <v>262.64</v>
      </c>
      <c r="DG187">
        <f t="shared" si="51"/>
        <v>0</v>
      </c>
      <c r="DH187">
        <f t="shared" si="52"/>
        <v>0</v>
      </c>
      <c r="DI187">
        <f t="shared" si="53"/>
        <v>0</v>
      </c>
      <c r="DJ187">
        <f t="shared" si="68"/>
        <v>262.64</v>
      </c>
      <c r="DK187">
        <v>0</v>
      </c>
      <c r="DL187" t="s">
        <v>3</v>
      </c>
      <c r="DM187">
        <v>0</v>
      </c>
      <c r="DN187" t="s">
        <v>3</v>
      </c>
      <c r="DO187">
        <v>0</v>
      </c>
    </row>
    <row r="188" spans="1:119" x14ac:dyDescent="0.2">
      <c r="A188">
        <f>ROW(Source!A329)</f>
        <v>329</v>
      </c>
      <c r="B188">
        <v>1473070128</v>
      </c>
      <c r="C188">
        <v>1473071419</v>
      </c>
      <c r="D188">
        <v>1441834671</v>
      </c>
      <c r="E188">
        <v>1</v>
      </c>
      <c r="F188">
        <v>1</v>
      </c>
      <c r="G188">
        <v>15514512</v>
      </c>
      <c r="H188">
        <v>3</v>
      </c>
      <c r="I188" t="s">
        <v>717</v>
      </c>
      <c r="J188" t="s">
        <v>718</v>
      </c>
      <c r="K188" t="s">
        <v>719</v>
      </c>
      <c r="L188">
        <v>1348</v>
      </c>
      <c r="N188">
        <v>1009</v>
      </c>
      <c r="O188" t="s">
        <v>697</v>
      </c>
      <c r="P188" t="s">
        <v>697</v>
      </c>
      <c r="Q188">
        <v>1000</v>
      </c>
      <c r="W188">
        <v>0</v>
      </c>
      <c r="X188">
        <v>-19071303</v>
      </c>
      <c r="Y188">
        <f t="shared" si="58"/>
        <v>1E-4</v>
      </c>
      <c r="AA188">
        <v>184462.17</v>
      </c>
      <c r="AB188">
        <v>0</v>
      </c>
      <c r="AC188">
        <v>0</v>
      </c>
      <c r="AD188">
        <v>0</v>
      </c>
      <c r="AE188">
        <v>184462.17</v>
      </c>
      <c r="AF188">
        <v>0</v>
      </c>
      <c r="AG188">
        <v>0</v>
      </c>
      <c r="AH188">
        <v>0</v>
      </c>
      <c r="AI188">
        <v>1</v>
      </c>
      <c r="AJ188">
        <v>1</v>
      </c>
      <c r="AK188">
        <v>1</v>
      </c>
      <c r="AL188">
        <v>1</v>
      </c>
      <c r="AM188">
        <v>-2</v>
      </c>
      <c r="AN188">
        <v>0</v>
      </c>
      <c r="AO188">
        <v>1</v>
      </c>
      <c r="AP188">
        <v>1</v>
      </c>
      <c r="AQ188">
        <v>0</v>
      </c>
      <c r="AR188">
        <v>0</v>
      </c>
      <c r="AS188" t="s">
        <v>3</v>
      </c>
      <c r="AT188">
        <v>1E-4</v>
      </c>
      <c r="AU188" t="s">
        <v>3</v>
      </c>
      <c r="AV188">
        <v>0</v>
      </c>
      <c r="AW188">
        <v>2</v>
      </c>
      <c r="AX188">
        <v>1473071436</v>
      </c>
      <c r="AY188">
        <v>1</v>
      </c>
      <c r="AZ188">
        <v>0</v>
      </c>
      <c r="BA188">
        <v>339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CV188">
        <v>0</v>
      </c>
      <c r="CW188">
        <v>0</v>
      </c>
      <c r="CX188">
        <f>ROUND(Y188*Source!I329,9)</f>
        <v>1E-4</v>
      </c>
      <c r="CY188">
        <f t="shared" si="65"/>
        <v>184462.17</v>
      </c>
      <c r="CZ188">
        <f t="shared" si="66"/>
        <v>184462.17</v>
      </c>
      <c r="DA188">
        <f t="shared" si="67"/>
        <v>1</v>
      </c>
      <c r="DB188">
        <f t="shared" si="59"/>
        <v>18.45</v>
      </c>
      <c r="DC188">
        <f t="shared" si="60"/>
        <v>0</v>
      </c>
      <c r="DD188" t="s">
        <v>3</v>
      </c>
      <c r="DE188" t="s">
        <v>3</v>
      </c>
      <c r="DF188">
        <f t="shared" si="50"/>
        <v>18.45</v>
      </c>
      <c r="DG188">
        <f t="shared" si="51"/>
        <v>0</v>
      </c>
      <c r="DH188">
        <f t="shared" si="52"/>
        <v>0</v>
      </c>
      <c r="DI188">
        <f t="shared" si="53"/>
        <v>0</v>
      </c>
      <c r="DJ188">
        <f t="shared" si="68"/>
        <v>18.45</v>
      </c>
      <c r="DK188">
        <v>0</v>
      </c>
      <c r="DL188" t="s">
        <v>3</v>
      </c>
      <c r="DM188">
        <v>0</v>
      </c>
      <c r="DN188" t="s">
        <v>3</v>
      </c>
      <c r="DO188">
        <v>0</v>
      </c>
    </row>
    <row r="189" spans="1:119" x14ac:dyDescent="0.2">
      <c r="A189">
        <f>ROW(Source!A329)</f>
        <v>329</v>
      </c>
      <c r="B189">
        <v>1473070128</v>
      </c>
      <c r="C189">
        <v>1473071419</v>
      </c>
      <c r="D189">
        <v>1441834634</v>
      </c>
      <c r="E189">
        <v>1</v>
      </c>
      <c r="F189">
        <v>1</v>
      </c>
      <c r="G189">
        <v>15514512</v>
      </c>
      <c r="H189">
        <v>3</v>
      </c>
      <c r="I189" t="s">
        <v>720</v>
      </c>
      <c r="J189" t="s">
        <v>721</v>
      </c>
      <c r="K189" t="s">
        <v>722</v>
      </c>
      <c r="L189">
        <v>1348</v>
      </c>
      <c r="N189">
        <v>1009</v>
      </c>
      <c r="O189" t="s">
        <v>697</v>
      </c>
      <c r="P189" t="s">
        <v>697</v>
      </c>
      <c r="Q189">
        <v>1000</v>
      </c>
      <c r="W189">
        <v>0</v>
      </c>
      <c r="X189">
        <v>1869974630</v>
      </c>
      <c r="Y189">
        <f t="shared" si="58"/>
        <v>2.9999999999999997E-4</v>
      </c>
      <c r="AA189">
        <v>88053.759999999995</v>
      </c>
      <c r="AB189">
        <v>0</v>
      </c>
      <c r="AC189">
        <v>0</v>
      </c>
      <c r="AD189">
        <v>0</v>
      </c>
      <c r="AE189">
        <v>88053.759999999995</v>
      </c>
      <c r="AF189">
        <v>0</v>
      </c>
      <c r="AG189">
        <v>0</v>
      </c>
      <c r="AH189">
        <v>0</v>
      </c>
      <c r="AI189">
        <v>1</v>
      </c>
      <c r="AJ189">
        <v>1</v>
      </c>
      <c r="AK189">
        <v>1</v>
      </c>
      <c r="AL189">
        <v>1</v>
      </c>
      <c r="AM189">
        <v>-2</v>
      </c>
      <c r="AN189">
        <v>0</v>
      </c>
      <c r="AO189">
        <v>1</v>
      </c>
      <c r="AP189">
        <v>1</v>
      </c>
      <c r="AQ189">
        <v>0</v>
      </c>
      <c r="AR189">
        <v>0</v>
      </c>
      <c r="AS189" t="s">
        <v>3</v>
      </c>
      <c r="AT189">
        <v>2.9999999999999997E-4</v>
      </c>
      <c r="AU189" t="s">
        <v>3</v>
      </c>
      <c r="AV189">
        <v>0</v>
      </c>
      <c r="AW189">
        <v>2</v>
      </c>
      <c r="AX189">
        <v>1473071437</v>
      </c>
      <c r="AY189">
        <v>1</v>
      </c>
      <c r="AZ189">
        <v>0</v>
      </c>
      <c r="BA189">
        <v>340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CV189">
        <v>0</v>
      </c>
      <c r="CW189">
        <v>0</v>
      </c>
      <c r="CX189">
        <f>ROUND(Y189*Source!I329,9)</f>
        <v>2.9999999999999997E-4</v>
      </c>
      <c r="CY189">
        <f t="shared" si="65"/>
        <v>88053.759999999995</v>
      </c>
      <c r="CZ189">
        <f t="shared" si="66"/>
        <v>88053.759999999995</v>
      </c>
      <c r="DA189">
        <f t="shared" si="67"/>
        <v>1</v>
      </c>
      <c r="DB189">
        <f t="shared" si="59"/>
        <v>26.42</v>
      </c>
      <c r="DC189">
        <f t="shared" si="60"/>
        <v>0</v>
      </c>
      <c r="DD189" t="s">
        <v>3</v>
      </c>
      <c r="DE189" t="s">
        <v>3</v>
      </c>
      <c r="DF189">
        <f t="shared" si="50"/>
        <v>26.42</v>
      </c>
      <c r="DG189">
        <f t="shared" si="51"/>
        <v>0</v>
      </c>
      <c r="DH189">
        <f t="shared" si="52"/>
        <v>0</v>
      </c>
      <c r="DI189">
        <f t="shared" si="53"/>
        <v>0</v>
      </c>
      <c r="DJ189">
        <f t="shared" si="68"/>
        <v>26.42</v>
      </c>
      <c r="DK189">
        <v>0</v>
      </c>
      <c r="DL189" t="s">
        <v>3</v>
      </c>
      <c r="DM189">
        <v>0</v>
      </c>
      <c r="DN189" t="s">
        <v>3</v>
      </c>
      <c r="DO189">
        <v>0</v>
      </c>
    </row>
    <row r="190" spans="1:119" x14ac:dyDescent="0.2">
      <c r="A190">
        <f>ROW(Source!A329)</f>
        <v>329</v>
      </c>
      <c r="B190">
        <v>1473070128</v>
      </c>
      <c r="C190">
        <v>1473071419</v>
      </c>
      <c r="D190">
        <v>1441834836</v>
      </c>
      <c r="E190">
        <v>1</v>
      </c>
      <c r="F190">
        <v>1</v>
      </c>
      <c r="G190">
        <v>15514512</v>
      </c>
      <c r="H190">
        <v>3</v>
      </c>
      <c r="I190" t="s">
        <v>723</v>
      </c>
      <c r="J190" t="s">
        <v>724</v>
      </c>
      <c r="K190" t="s">
        <v>725</v>
      </c>
      <c r="L190">
        <v>1348</v>
      </c>
      <c r="N190">
        <v>1009</v>
      </c>
      <c r="O190" t="s">
        <v>697</v>
      </c>
      <c r="P190" t="s">
        <v>697</v>
      </c>
      <c r="Q190">
        <v>1000</v>
      </c>
      <c r="W190">
        <v>0</v>
      </c>
      <c r="X190">
        <v>1434651514</v>
      </c>
      <c r="Y190">
        <f t="shared" si="58"/>
        <v>6.3000000000000003E-4</v>
      </c>
      <c r="AA190">
        <v>93194.67</v>
      </c>
      <c r="AB190">
        <v>0</v>
      </c>
      <c r="AC190">
        <v>0</v>
      </c>
      <c r="AD190">
        <v>0</v>
      </c>
      <c r="AE190">
        <v>93194.67</v>
      </c>
      <c r="AF190">
        <v>0</v>
      </c>
      <c r="AG190">
        <v>0</v>
      </c>
      <c r="AH190">
        <v>0</v>
      </c>
      <c r="AI190">
        <v>1</v>
      </c>
      <c r="AJ190">
        <v>1</v>
      </c>
      <c r="AK190">
        <v>1</v>
      </c>
      <c r="AL190">
        <v>1</v>
      </c>
      <c r="AM190">
        <v>-2</v>
      </c>
      <c r="AN190">
        <v>0</v>
      </c>
      <c r="AO190">
        <v>1</v>
      </c>
      <c r="AP190">
        <v>1</v>
      </c>
      <c r="AQ190">
        <v>0</v>
      </c>
      <c r="AR190">
        <v>0</v>
      </c>
      <c r="AS190" t="s">
        <v>3</v>
      </c>
      <c r="AT190">
        <v>6.3000000000000003E-4</v>
      </c>
      <c r="AU190" t="s">
        <v>3</v>
      </c>
      <c r="AV190">
        <v>0</v>
      </c>
      <c r="AW190">
        <v>2</v>
      </c>
      <c r="AX190">
        <v>1473071438</v>
      </c>
      <c r="AY190">
        <v>1</v>
      </c>
      <c r="AZ190">
        <v>0</v>
      </c>
      <c r="BA190">
        <v>341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CV190">
        <v>0</v>
      </c>
      <c r="CW190">
        <v>0</v>
      </c>
      <c r="CX190">
        <f>ROUND(Y190*Source!I329,9)</f>
        <v>6.3000000000000003E-4</v>
      </c>
      <c r="CY190">
        <f t="shared" si="65"/>
        <v>93194.67</v>
      </c>
      <c r="CZ190">
        <f t="shared" si="66"/>
        <v>93194.67</v>
      </c>
      <c r="DA190">
        <f t="shared" si="67"/>
        <v>1</v>
      </c>
      <c r="DB190">
        <f t="shared" si="59"/>
        <v>58.71</v>
      </c>
      <c r="DC190">
        <f t="shared" si="60"/>
        <v>0</v>
      </c>
      <c r="DD190" t="s">
        <v>3</v>
      </c>
      <c r="DE190" t="s">
        <v>3</v>
      </c>
      <c r="DF190">
        <f t="shared" si="50"/>
        <v>58.71</v>
      </c>
      <c r="DG190">
        <f t="shared" si="51"/>
        <v>0</v>
      </c>
      <c r="DH190">
        <f t="shared" si="52"/>
        <v>0</v>
      </c>
      <c r="DI190">
        <f t="shared" si="53"/>
        <v>0</v>
      </c>
      <c r="DJ190">
        <f t="shared" si="68"/>
        <v>58.71</v>
      </c>
      <c r="DK190">
        <v>0</v>
      </c>
      <c r="DL190" t="s">
        <v>3</v>
      </c>
      <c r="DM190">
        <v>0</v>
      </c>
      <c r="DN190" t="s">
        <v>3</v>
      </c>
      <c r="DO190">
        <v>0</v>
      </c>
    </row>
    <row r="191" spans="1:119" x14ac:dyDescent="0.2">
      <c r="A191">
        <f>ROW(Source!A329)</f>
        <v>329</v>
      </c>
      <c r="B191">
        <v>1473070128</v>
      </c>
      <c r="C191">
        <v>1473071419</v>
      </c>
      <c r="D191">
        <v>1441822273</v>
      </c>
      <c r="E191">
        <v>15514512</v>
      </c>
      <c r="F191">
        <v>1</v>
      </c>
      <c r="G191">
        <v>15514512</v>
      </c>
      <c r="H191">
        <v>3</v>
      </c>
      <c r="I191" t="s">
        <v>729</v>
      </c>
      <c r="J191" t="s">
        <v>3</v>
      </c>
      <c r="K191" t="s">
        <v>730</v>
      </c>
      <c r="L191">
        <v>1348</v>
      </c>
      <c r="N191">
        <v>1009</v>
      </c>
      <c r="O191" t="s">
        <v>697</v>
      </c>
      <c r="P191" t="s">
        <v>697</v>
      </c>
      <c r="Q191">
        <v>1000</v>
      </c>
      <c r="W191">
        <v>0</v>
      </c>
      <c r="X191">
        <v>-1698336702</v>
      </c>
      <c r="Y191">
        <f t="shared" si="58"/>
        <v>6.9999999999999994E-5</v>
      </c>
      <c r="AA191">
        <v>94640</v>
      </c>
      <c r="AB191">
        <v>0</v>
      </c>
      <c r="AC191">
        <v>0</v>
      </c>
      <c r="AD191">
        <v>0</v>
      </c>
      <c r="AE191">
        <v>94640</v>
      </c>
      <c r="AF191">
        <v>0</v>
      </c>
      <c r="AG191">
        <v>0</v>
      </c>
      <c r="AH191">
        <v>0</v>
      </c>
      <c r="AI191">
        <v>1</v>
      </c>
      <c r="AJ191">
        <v>1</v>
      </c>
      <c r="AK191">
        <v>1</v>
      </c>
      <c r="AL191">
        <v>1</v>
      </c>
      <c r="AM191">
        <v>-2</v>
      </c>
      <c r="AN191">
        <v>0</v>
      </c>
      <c r="AO191">
        <v>1</v>
      </c>
      <c r="AP191">
        <v>1</v>
      </c>
      <c r="AQ191">
        <v>0</v>
      </c>
      <c r="AR191">
        <v>0</v>
      </c>
      <c r="AS191" t="s">
        <v>3</v>
      </c>
      <c r="AT191">
        <v>6.9999999999999994E-5</v>
      </c>
      <c r="AU191" t="s">
        <v>3</v>
      </c>
      <c r="AV191">
        <v>0</v>
      </c>
      <c r="AW191">
        <v>2</v>
      </c>
      <c r="AX191">
        <v>1473071439</v>
      </c>
      <c r="AY191">
        <v>1</v>
      </c>
      <c r="AZ191">
        <v>0</v>
      </c>
      <c r="BA191">
        <v>342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CV191">
        <v>0</v>
      </c>
      <c r="CW191">
        <v>0</v>
      </c>
      <c r="CX191">
        <f>ROUND(Y191*Source!I329,9)</f>
        <v>6.9999999999999994E-5</v>
      </c>
      <c r="CY191">
        <f t="shared" si="65"/>
        <v>94640</v>
      </c>
      <c r="CZ191">
        <f t="shared" si="66"/>
        <v>94640</v>
      </c>
      <c r="DA191">
        <f t="shared" si="67"/>
        <v>1</v>
      </c>
      <c r="DB191">
        <f t="shared" si="59"/>
        <v>6.62</v>
      </c>
      <c r="DC191">
        <f t="shared" si="60"/>
        <v>0</v>
      </c>
      <c r="DD191" t="s">
        <v>3</v>
      </c>
      <c r="DE191" t="s">
        <v>3</v>
      </c>
      <c r="DF191">
        <f t="shared" si="50"/>
        <v>6.62</v>
      </c>
      <c r="DG191">
        <f t="shared" si="51"/>
        <v>0</v>
      </c>
      <c r="DH191">
        <f t="shared" si="52"/>
        <v>0</v>
      </c>
      <c r="DI191">
        <f t="shared" si="53"/>
        <v>0</v>
      </c>
      <c r="DJ191">
        <f t="shared" si="68"/>
        <v>6.62</v>
      </c>
      <c r="DK191">
        <v>0</v>
      </c>
      <c r="DL191" t="s">
        <v>3</v>
      </c>
      <c r="DM191">
        <v>0</v>
      </c>
      <c r="DN191" t="s">
        <v>3</v>
      </c>
      <c r="DO191">
        <v>0</v>
      </c>
    </row>
    <row r="192" spans="1:119" x14ac:dyDescent="0.2">
      <c r="A192">
        <f>ROW(Source!A330)</f>
        <v>330</v>
      </c>
      <c r="B192">
        <v>1473070128</v>
      </c>
      <c r="C192">
        <v>1473073785</v>
      </c>
      <c r="D192">
        <v>1441819193</v>
      </c>
      <c r="E192">
        <v>15514512</v>
      </c>
      <c r="F192">
        <v>1</v>
      </c>
      <c r="G192">
        <v>15514512</v>
      </c>
      <c r="H192">
        <v>1</v>
      </c>
      <c r="I192" t="s">
        <v>670</v>
      </c>
      <c r="J192" t="s">
        <v>3</v>
      </c>
      <c r="K192" t="s">
        <v>671</v>
      </c>
      <c r="L192">
        <v>1191</v>
      </c>
      <c r="N192">
        <v>1013</v>
      </c>
      <c r="O192" t="s">
        <v>672</v>
      </c>
      <c r="P192" t="s">
        <v>672</v>
      </c>
      <c r="Q192">
        <v>1</v>
      </c>
      <c r="W192">
        <v>0</v>
      </c>
      <c r="X192">
        <v>476480486</v>
      </c>
      <c r="Y192">
        <f t="shared" si="58"/>
        <v>2.38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1</v>
      </c>
      <c r="AJ192">
        <v>1</v>
      </c>
      <c r="AK192">
        <v>1</v>
      </c>
      <c r="AL192">
        <v>1</v>
      </c>
      <c r="AM192">
        <v>-2</v>
      </c>
      <c r="AN192">
        <v>0</v>
      </c>
      <c r="AO192">
        <v>1</v>
      </c>
      <c r="AP192">
        <v>0</v>
      </c>
      <c r="AQ192">
        <v>0</v>
      </c>
      <c r="AR192">
        <v>0</v>
      </c>
      <c r="AS192" t="s">
        <v>3</v>
      </c>
      <c r="AT192">
        <v>2.38</v>
      </c>
      <c r="AU192" t="s">
        <v>3</v>
      </c>
      <c r="AV192">
        <v>1</v>
      </c>
      <c r="AW192">
        <v>2</v>
      </c>
      <c r="AX192">
        <v>1473073799</v>
      </c>
      <c r="AY192">
        <v>1</v>
      </c>
      <c r="AZ192">
        <v>2048</v>
      </c>
      <c r="BA192">
        <v>343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CU192">
        <f>ROUND(AT192*Source!I330*AH192*AL192,2)</f>
        <v>0</v>
      </c>
      <c r="CV192">
        <f>ROUND(Y192*Source!I330,9)</f>
        <v>2.38</v>
      </c>
      <c r="CW192">
        <v>0</v>
      </c>
      <c r="CX192">
        <f>ROUND(Y192*Source!I330,9)</f>
        <v>2.38</v>
      </c>
      <c r="CY192">
        <f>AD192</f>
        <v>0</v>
      </c>
      <c r="CZ192">
        <f>AH192</f>
        <v>0</v>
      </c>
      <c r="DA192">
        <f>AL192</f>
        <v>1</v>
      </c>
      <c r="DB192">
        <f t="shared" si="59"/>
        <v>0</v>
      </c>
      <c r="DC192">
        <f t="shared" si="60"/>
        <v>0</v>
      </c>
      <c r="DD192" t="s">
        <v>3</v>
      </c>
      <c r="DE192" t="s">
        <v>3</v>
      </c>
      <c r="DF192">
        <f t="shared" si="50"/>
        <v>0</v>
      </c>
      <c r="DG192">
        <f t="shared" si="51"/>
        <v>0</v>
      </c>
      <c r="DH192">
        <f t="shared" si="52"/>
        <v>0</v>
      </c>
      <c r="DI192">
        <f t="shared" si="53"/>
        <v>0</v>
      </c>
      <c r="DJ192">
        <f>DI192</f>
        <v>0</v>
      </c>
      <c r="DK192">
        <v>0</v>
      </c>
      <c r="DL192" t="s">
        <v>3</v>
      </c>
      <c r="DM192">
        <v>0</v>
      </c>
      <c r="DN192" t="s">
        <v>3</v>
      </c>
      <c r="DO192">
        <v>0</v>
      </c>
    </row>
    <row r="193" spans="1:119" x14ac:dyDescent="0.2">
      <c r="A193">
        <f>ROW(Source!A330)</f>
        <v>330</v>
      </c>
      <c r="B193">
        <v>1473070128</v>
      </c>
      <c r="C193">
        <v>1473073785</v>
      </c>
      <c r="D193">
        <v>1441836235</v>
      </c>
      <c r="E193">
        <v>1</v>
      </c>
      <c r="F193">
        <v>1</v>
      </c>
      <c r="G193">
        <v>15514512</v>
      </c>
      <c r="H193">
        <v>3</v>
      </c>
      <c r="I193" t="s">
        <v>677</v>
      </c>
      <c r="J193" t="s">
        <v>678</v>
      </c>
      <c r="K193" t="s">
        <v>679</v>
      </c>
      <c r="L193">
        <v>1346</v>
      </c>
      <c r="N193">
        <v>1009</v>
      </c>
      <c r="O193" t="s">
        <v>680</v>
      </c>
      <c r="P193" t="s">
        <v>680</v>
      </c>
      <c r="Q193">
        <v>1</v>
      </c>
      <c r="W193">
        <v>0</v>
      </c>
      <c r="X193">
        <v>-1595335418</v>
      </c>
      <c r="Y193">
        <f t="shared" si="58"/>
        <v>1E-3</v>
      </c>
      <c r="AA193">
        <v>31.49</v>
      </c>
      <c r="AB193">
        <v>0</v>
      </c>
      <c r="AC193">
        <v>0</v>
      </c>
      <c r="AD193">
        <v>0</v>
      </c>
      <c r="AE193">
        <v>31.49</v>
      </c>
      <c r="AF193">
        <v>0</v>
      </c>
      <c r="AG193">
        <v>0</v>
      </c>
      <c r="AH193">
        <v>0</v>
      </c>
      <c r="AI193">
        <v>1</v>
      </c>
      <c r="AJ193">
        <v>1</v>
      </c>
      <c r="AK193">
        <v>1</v>
      </c>
      <c r="AL193">
        <v>1</v>
      </c>
      <c r="AM193">
        <v>-2</v>
      </c>
      <c r="AN193">
        <v>0</v>
      </c>
      <c r="AO193">
        <v>1</v>
      </c>
      <c r="AP193">
        <v>0</v>
      </c>
      <c r="AQ193">
        <v>0</v>
      </c>
      <c r="AR193">
        <v>0</v>
      </c>
      <c r="AS193" t="s">
        <v>3</v>
      </c>
      <c r="AT193">
        <v>1E-3</v>
      </c>
      <c r="AU193" t="s">
        <v>3</v>
      </c>
      <c r="AV193">
        <v>0</v>
      </c>
      <c r="AW193">
        <v>2</v>
      </c>
      <c r="AX193">
        <v>1473073800</v>
      </c>
      <c r="AY193">
        <v>1</v>
      </c>
      <c r="AZ193">
        <v>2048</v>
      </c>
      <c r="BA193">
        <v>344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CV193">
        <v>0</v>
      </c>
      <c r="CW193">
        <v>0</v>
      </c>
      <c r="CX193">
        <f>ROUND(Y193*Source!I330,9)</f>
        <v>1E-3</v>
      </c>
      <c r="CY193">
        <f>AA193</f>
        <v>31.49</v>
      </c>
      <c r="CZ193">
        <f>AE193</f>
        <v>31.49</v>
      </c>
      <c r="DA193">
        <f>AI193</f>
        <v>1</v>
      </c>
      <c r="DB193">
        <f t="shared" si="59"/>
        <v>0.03</v>
      </c>
      <c r="DC193">
        <f t="shared" si="60"/>
        <v>0</v>
      </c>
      <c r="DD193" t="s">
        <v>3</v>
      </c>
      <c r="DE193" t="s">
        <v>3</v>
      </c>
      <c r="DF193">
        <f t="shared" ref="DF193:DF256" si="69">ROUND(ROUND(AE193,2)*CX193,2)</f>
        <v>0.03</v>
      </c>
      <c r="DG193">
        <f t="shared" ref="DG193:DG256" si="70">ROUND(ROUND(AF193,2)*CX193,2)</f>
        <v>0</v>
      </c>
      <c r="DH193">
        <f t="shared" ref="DH193:DH256" si="71">ROUND(ROUND(AG193,2)*CX193,2)</f>
        <v>0</v>
      </c>
      <c r="DI193">
        <f t="shared" ref="DI193:DI256" si="72">ROUND(ROUND(AH193,2)*CX193,2)</f>
        <v>0</v>
      </c>
      <c r="DJ193">
        <f>DF193</f>
        <v>0.03</v>
      </c>
      <c r="DK193">
        <v>0</v>
      </c>
      <c r="DL193" t="s">
        <v>3</v>
      </c>
      <c r="DM193">
        <v>0</v>
      </c>
      <c r="DN193" t="s">
        <v>3</v>
      </c>
      <c r="DO193">
        <v>0</v>
      </c>
    </row>
    <row r="194" spans="1:119" x14ac:dyDescent="0.2">
      <c r="A194">
        <f>ROW(Source!A331)</f>
        <v>331</v>
      </c>
      <c r="B194">
        <v>1473070128</v>
      </c>
      <c r="C194">
        <v>1473073788</v>
      </c>
      <c r="D194">
        <v>1441819193</v>
      </c>
      <c r="E194">
        <v>15514512</v>
      </c>
      <c r="F194">
        <v>1</v>
      </c>
      <c r="G194">
        <v>15514512</v>
      </c>
      <c r="H194">
        <v>1</v>
      </c>
      <c r="I194" t="s">
        <v>670</v>
      </c>
      <c r="J194" t="s">
        <v>3</v>
      </c>
      <c r="K194" t="s">
        <v>671</v>
      </c>
      <c r="L194">
        <v>1191</v>
      </c>
      <c r="N194">
        <v>1013</v>
      </c>
      <c r="O194" t="s">
        <v>672</v>
      </c>
      <c r="P194" t="s">
        <v>672</v>
      </c>
      <c r="Q194">
        <v>1</v>
      </c>
      <c r="W194">
        <v>0</v>
      </c>
      <c r="X194">
        <v>476480486</v>
      </c>
      <c r="Y194">
        <f t="shared" si="58"/>
        <v>1.1000000000000001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1</v>
      </c>
      <c r="AJ194">
        <v>1</v>
      </c>
      <c r="AK194">
        <v>1</v>
      </c>
      <c r="AL194">
        <v>1</v>
      </c>
      <c r="AM194">
        <v>-2</v>
      </c>
      <c r="AN194">
        <v>0</v>
      </c>
      <c r="AO194">
        <v>1</v>
      </c>
      <c r="AP194">
        <v>0</v>
      </c>
      <c r="AQ194">
        <v>0</v>
      </c>
      <c r="AR194">
        <v>0</v>
      </c>
      <c r="AS194" t="s">
        <v>3</v>
      </c>
      <c r="AT194">
        <v>1.1000000000000001</v>
      </c>
      <c r="AU194" t="s">
        <v>3</v>
      </c>
      <c r="AV194">
        <v>1</v>
      </c>
      <c r="AW194">
        <v>2</v>
      </c>
      <c r="AX194">
        <v>1473073801</v>
      </c>
      <c r="AY194">
        <v>1</v>
      </c>
      <c r="AZ194">
        <v>2048</v>
      </c>
      <c r="BA194">
        <v>345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CU194">
        <f>ROUND(AT194*Source!I331*AH194*AL194,2)</f>
        <v>0</v>
      </c>
      <c r="CV194">
        <f>ROUND(Y194*Source!I331,9)</f>
        <v>1.1000000000000001</v>
      </c>
      <c r="CW194">
        <v>0</v>
      </c>
      <c r="CX194">
        <f>ROUND(Y194*Source!I331,9)</f>
        <v>1.1000000000000001</v>
      </c>
      <c r="CY194">
        <f>AD194</f>
        <v>0</v>
      </c>
      <c r="CZ194">
        <f>AH194</f>
        <v>0</v>
      </c>
      <c r="DA194">
        <f>AL194</f>
        <v>1</v>
      </c>
      <c r="DB194">
        <f t="shared" si="59"/>
        <v>0</v>
      </c>
      <c r="DC194">
        <f t="shared" si="60"/>
        <v>0</v>
      </c>
      <c r="DD194" t="s">
        <v>3</v>
      </c>
      <c r="DE194" t="s">
        <v>3</v>
      </c>
      <c r="DF194">
        <f t="shared" si="69"/>
        <v>0</v>
      </c>
      <c r="DG194">
        <f t="shared" si="70"/>
        <v>0</v>
      </c>
      <c r="DH194">
        <f t="shared" si="71"/>
        <v>0</v>
      </c>
      <c r="DI194">
        <f t="shared" si="72"/>
        <v>0</v>
      </c>
      <c r="DJ194">
        <f>DI194</f>
        <v>0</v>
      </c>
      <c r="DK194">
        <v>0</v>
      </c>
      <c r="DL194" t="s">
        <v>3</v>
      </c>
      <c r="DM194">
        <v>0</v>
      </c>
      <c r="DN194" t="s">
        <v>3</v>
      </c>
      <c r="DO194">
        <v>0</v>
      </c>
    </row>
    <row r="195" spans="1:119" x14ac:dyDescent="0.2">
      <c r="A195">
        <f>ROW(Source!A331)</f>
        <v>331</v>
      </c>
      <c r="B195">
        <v>1473070128</v>
      </c>
      <c r="C195">
        <v>1473073788</v>
      </c>
      <c r="D195">
        <v>1441836235</v>
      </c>
      <c r="E195">
        <v>1</v>
      </c>
      <c r="F195">
        <v>1</v>
      </c>
      <c r="G195">
        <v>15514512</v>
      </c>
      <c r="H195">
        <v>3</v>
      </c>
      <c r="I195" t="s">
        <v>677</v>
      </c>
      <c r="J195" t="s">
        <v>678</v>
      </c>
      <c r="K195" t="s">
        <v>679</v>
      </c>
      <c r="L195">
        <v>1346</v>
      </c>
      <c r="N195">
        <v>1009</v>
      </c>
      <c r="O195" t="s">
        <v>680</v>
      </c>
      <c r="P195" t="s">
        <v>680</v>
      </c>
      <c r="Q195">
        <v>1</v>
      </c>
      <c r="W195">
        <v>0</v>
      </c>
      <c r="X195">
        <v>-1595335418</v>
      </c>
      <c r="Y195">
        <f t="shared" si="58"/>
        <v>1.1999999999999999E-3</v>
      </c>
      <c r="AA195">
        <v>31.49</v>
      </c>
      <c r="AB195">
        <v>0</v>
      </c>
      <c r="AC195">
        <v>0</v>
      </c>
      <c r="AD195">
        <v>0</v>
      </c>
      <c r="AE195">
        <v>31.49</v>
      </c>
      <c r="AF195">
        <v>0</v>
      </c>
      <c r="AG195">
        <v>0</v>
      </c>
      <c r="AH195">
        <v>0</v>
      </c>
      <c r="AI195">
        <v>1</v>
      </c>
      <c r="AJ195">
        <v>1</v>
      </c>
      <c r="AK195">
        <v>1</v>
      </c>
      <c r="AL195">
        <v>1</v>
      </c>
      <c r="AM195">
        <v>-2</v>
      </c>
      <c r="AN195">
        <v>0</v>
      </c>
      <c r="AO195">
        <v>1</v>
      </c>
      <c r="AP195">
        <v>0</v>
      </c>
      <c r="AQ195">
        <v>0</v>
      </c>
      <c r="AR195">
        <v>0</v>
      </c>
      <c r="AS195" t="s">
        <v>3</v>
      </c>
      <c r="AT195">
        <v>1.1999999999999999E-3</v>
      </c>
      <c r="AU195" t="s">
        <v>3</v>
      </c>
      <c r="AV195">
        <v>0</v>
      </c>
      <c r="AW195">
        <v>2</v>
      </c>
      <c r="AX195">
        <v>1473073802</v>
      </c>
      <c r="AY195">
        <v>1</v>
      </c>
      <c r="AZ195">
        <v>2048</v>
      </c>
      <c r="BA195">
        <v>346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CV195">
        <v>0</v>
      </c>
      <c r="CW195">
        <v>0</v>
      </c>
      <c r="CX195">
        <f>ROUND(Y195*Source!I331,9)</f>
        <v>1.1999999999999999E-3</v>
      </c>
      <c r="CY195">
        <f>AA195</f>
        <v>31.49</v>
      </c>
      <c r="CZ195">
        <f>AE195</f>
        <v>31.49</v>
      </c>
      <c r="DA195">
        <f>AI195</f>
        <v>1</v>
      </c>
      <c r="DB195">
        <f t="shared" si="59"/>
        <v>0.04</v>
      </c>
      <c r="DC195">
        <f t="shared" si="60"/>
        <v>0</v>
      </c>
      <c r="DD195" t="s">
        <v>3</v>
      </c>
      <c r="DE195" t="s">
        <v>3</v>
      </c>
      <c r="DF195">
        <f t="shared" si="69"/>
        <v>0.04</v>
      </c>
      <c r="DG195">
        <f t="shared" si="70"/>
        <v>0</v>
      </c>
      <c r="DH195">
        <f t="shared" si="71"/>
        <v>0</v>
      </c>
      <c r="DI195">
        <f t="shared" si="72"/>
        <v>0</v>
      </c>
      <c r="DJ195">
        <f>DF195</f>
        <v>0.04</v>
      </c>
      <c r="DK195">
        <v>0</v>
      </c>
      <c r="DL195" t="s">
        <v>3</v>
      </c>
      <c r="DM195">
        <v>0</v>
      </c>
      <c r="DN195" t="s">
        <v>3</v>
      </c>
      <c r="DO195">
        <v>0</v>
      </c>
    </row>
    <row r="196" spans="1:119" x14ac:dyDescent="0.2">
      <c r="A196">
        <f>ROW(Source!A332)</f>
        <v>332</v>
      </c>
      <c r="B196">
        <v>1473070128</v>
      </c>
      <c r="C196">
        <v>1473071440</v>
      </c>
      <c r="D196">
        <v>1441819193</v>
      </c>
      <c r="E196">
        <v>15514512</v>
      </c>
      <c r="F196">
        <v>1</v>
      </c>
      <c r="G196">
        <v>15514512</v>
      </c>
      <c r="H196">
        <v>1</v>
      </c>
      <c r="I196" t="s">
        <v>670</v>
      </c>
      <c r="J196" t="s">
        <v>3</v>
      </c>
      <c r="K196" t="s">
        <v>671</v>
      </c>
      <c r="L196">
        <v>1191</v>
      </c>
      <c r="N196">
        <v>1013</v>
      </c>
      <c r="O196" t="s">
        <v>672</v>
      </c>
      <c r="P196" t="s">
        <v>672</v>
      </c>
      <c r="Q196">
        <v>1</v>
      </c>
      <c r="W196">
        <v>0</v>
      </c>
      <c r="X196">
        <v>476480486</v>
      </c>
      <c r="Y196">
        <f>(AT196*4)</f>
        <v>25.76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1</v>
      </c>
      <c r="AJ196">
        <v>1</v>
      </c>
      <c r="AK196">
        <v>1</v>
      </c>
      <c r="AL196">
        <v>1</v>
      </c>
      <c r="AM196">
        <v>-2</v>
      </c>
      <c r="AN196">
        <v>0</v>
      </c>
      <c r="AO196">
        <v>1</v>
      </c>
      <c r="AP196">
        <v>1</v>
      </c>
      <c r="AQ196">
        <v>0</v>
      </c>
      <c r="AR196">
        <v>0</v>
      </c>
      <c r="AS196" t="s">
        <v>3</v>
      </c>
      <c r="AT196">
        <v>6.44</v>
      </c>
      <c r="AU196" t="s">
        <v>66</v>
      </c>
      <c r="AV196">
        <v>1</v>
      </c>
      <c r="AW196">
        <v>2</v>
      </c>
      <c r="AX196">
        <v>1473071445</v>
      </c>
      <c r="AY196">
        <v>1</v>
      </c>
      <c r="AZ196">
        <v>0</v>
      </c>
      <c r="BA196">
        <v>347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CU196">
        <f>ROUND(AT196*Source!I332*AH196*AL196,2)</f>
        <v>0</v>
      </c>
      <c r="CV196">
        <f>ROUND(Y196*Source!I332,9)</f>
        <v>25.76</v>
      </c>
      <c r="CW196">
        <v>0</v>
      </c>
      <c r="CX196">
        <f>ROUND(Y196*Source!I332,9)</f>
        <v>25.76</v>
      </c>
      <c r="CY196">
        <f>AD196</f>
        <v>0</v>
      </c>
      <c r="CZ196">
        <f>AH196</f>
        <v>0</v>
      </c>
      <c r="DA196">
        <f>AL196</f>
        <v>1</v>
      </c>
      <c r="DB196">
        <f>ROUND((ROUND(AT196*CZ196,2)*4),6)</f>
        <v>0</v>
      </c>
      <c r="DC196">
        <f>ROUND((ROUND(AT196*AG196,2)*4),6)</f>
        <v>0</v>
      </c>
      <c r="DD196" t="s">
        <v>3</v>
      </c>
      <c r="DE196" t="s">
        <v>3</v>
      </c>
      <c r="DF196">
        <f t="shared" si="69"/>
        <v>0</v>
      </c>
      <c r="DG196">
        <f t="shared" si="70"/>
        <v>0</v>
      </c>
      <c r="DH196">
        <f t="shared" si="71"/>
        <v>0</v>
      </c>
      <c r="DI196">
        <f t="shared" si="72"/>
        <v>0</v>
      </c>
      <c r="DJ196">
        <f>DI196</f>
        <v>0</v>
      </c>
      <c r="DK196">
        <v>0</v>
      </c>
      <c r="DL196" t="s">
        <v>3</v>
      </c>
      <c r="DM196">
        <v>0</v>
      </c>
      <c r="DN196" t="s">
        <v>3</v>
      </c>
      <c r="DO196">
        <v>0</v>
      </c>
    </row>
    <row r="197" spans="1:119" x14ac:dyDescent="0.2">
      <c r="A197">
        <f>ROW(Source!A332)</f>
        <v>332</v>
      </c>
      <c r="B197">
        <v>1473070128</v>
      </c>
      <c r="C197">
        <v>1473071440</v>
      </c>
      <c r="D197">
        <v>1441833954</v>
      </c>
      <c r="E197">
        <v>1</v>
      </c>
      <c r="F197">
        <v>1</v>
      </c>
      <c r="G197">
        <v>15514512</v>
      </c>
      <c r="H197">
        <v>2</v>
      </c>
      <c r="I197" t="s">
        <v>673</v>
      </c>
      <c r="J197" t="s">
        <v>674</v>
      </c>
      <c r="K197" t="s">
        <v>675</v>
      </c>
      <c r="L197">
        <v>1368</v>
      </c>
      <c r="N197">
        <v>1011</v>
      </c>
      <c r="O197" t="s">
        <v>676</v>
      </c>
      <c r="P197" t="s">
        <v>676</v>
      </c>
      <c r="Q197">
        <v>1</v>
      </c>
      <c r="W197">
        <v>0</v>
      </c>
      <c r="X197">
        <v>-1438587603</v>
      </c>
      <c r="Y197">
        <f>(AT197*4)</f>
        <v>0.68</v>
      </c>
      <c r="AA197">
        <v>0</v>
      </c>
      <c r="AB197">
        <v>59.51</v>
      </c>
      <c r="AC197">
        <v>0.82</v>
      </c>
      <c r="AD197">
        <v>0</v>
      </c>
      <c r="AE197">
        <v>0</v>
      </c>
      <c r="AF197">
        <v>59.51</v>
      </c>
      <c r="AG197">
        <v>0.82</v>
      </c>
      <c r="AH197">
        <v>0</v>
      </c>
      <c r="AI197">
        <v>1</v>
      </c>
      <c r="AJ197">
        <v>1</v>
      </c>
      <c r="AK197">
        <v>1</v>
      </c>
      <c r="AL197">
        <v>1</v>
      </c>
      <c r="AM197">
        <v>-2</v>
      </c>
      <c r="AN197">
        <v>0</v>
      </c>
      <c r="AO197">
        <v>1</v>
      </c>
      <c r="AP197">
        <v>1</v>
      </c>
      <c r="AQ197">
        <v>0</v>
      </c>
      <c r="AR197">
        <v>0</v>
      </c>
      <c r="AS197" t="s">
        <v>3</v>
      </c>
      <c r="AT197">
        <v>0.17</v>
      </c>
      <c r="AU197" t="s">
        <v>66</v>
      </c>
      <c r="AV197">
        <v>0</v>
      </c>
      <c r="AW197">
        <v>2</v>
      </c>
      <c r="AX197">
        <v>1473071446</v>
      </c>
      <c r="AY197">
        <v>1</v>
      </c>
      <c r="AZ197">
        <v>0</v>
      </c>
      <c r="BA197">
        <v>348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CV197">
        <v>0</v>
      </c>
      <c r="CW197">
        <f>ROUND(Y197*Source!I332*DO197,9)</f>
        <v>0</v>
      </c>
      <c r="CX197">
        <f>ROUND(Y197*Source!I332,9)</f>
        <v>0.68</v>
      </c>
      <c r="CY197">
        <f>AB197</f>
        <v>59.51</v>
      </c>
      <c r="CZ197">
        <f>AF197</f>
        <v>59.51</v>
      </c>
      <c r="DA197">
        <f>AJ197</f>
        <v>1</v>
      </c>
      <c r="DB197">
        <f>ROUND((ROUND(AT197*CZ197,2)*4),6)</f>
        <v>40.479999999999997</v>
      </c>
      <c r="DC197">
        <f>ROUND((ROUND(AT197*AG197,2)*4),6)</f>
        <v>0.56000000000000005</v>
      </c>
      <c r="DD197" t="s">
        <v>3</v>
      </c>
      <c r="DE197" t="s">
        <v>3</v>
      </c>
      <c r="DF197">
        <f t="shared" si="69"/>
        <v>0</v>
      </c>
      <c r="DG197">
        <f t="shared" si="70"/>
        <v>40.47</v>
      </c>
      <c r="DH197">
        <f t="shared" si="71"/>
        <v>0.56000000000000005</v>
      </c>
      <c r="DI197">
        <f t="shared" si="72"/>
        <v>0</v>
      </c>
      <c r="DJ197">
        <f>DG197</f>
        <v>40.47</v>
      </c>
      <c r="DK197">
        <v>0</v>
      </c>
      <c r="DL197" t="s">
        <v>3</v>
      </c>
      <c r="DM197">
        <v>0</v>
      </c>
      <c r="DN197" t="s">
        <v>3</v>
      </c>
      <c r="DO197">
        <v>0</v>
      </c>
    </row>
    <row r="198" spans="1:119" x14ac:dyDescent="0.2">
      <c r="A198">
        <f>ROW(Source!A332)</f>
        <v>332</v>
      </c>
      <c r="B198">
        <v>1473070128</v>
      </c>
      <c r="C198">
        <v>1473071440</v>
      </c>
      <c r="D198">
        <v>1441834258</v>
      </c>
      <c r="E198">
        <v>1</v>
      </c>
      <c r="F198">
        <v>1</v>
      </c>
      <c r="G198">
        <v>15514512</v>
      </c>
      <c r="H198">
        <v>2</v>
      </c>
      <c r="I198" t="s">
        <v>691</v>
      </c>
      <c r="J198" t="s">
        <v>692</v>
      </c>
      <c r="K198" t="s">
        <v>693</v>
      </c>
      <c r="L198">
        <v>1368</v>
      </c>
      <c r="N198">
        <v>1011</v>
      </c>
      <c r="O198" t="s">
        <v>676</v>
      </c>
      <c r="P198" t="s">
        <v>676</v>
      </c>
      <c r="Q198">
        <v>1</v>
      </c>
      <c r="W198">
        <v>0</v>
      </c>
      <c r="X198">
        <v>1077756263</v>
      </c>
      <c r="Y198">
        <f>(AT198*4)</f>
        <v>9.7200000000000006</v>
      </c>
      <c r="AA198">
        <v>0</v>
      </c>
      <c r="AB198">
        <v>1303.01</v>
      </c>
      <c r="AC198">
        <v>826.2</v>
      </c>
      <c r="AD198">
        <v>0</v>
      </c>
      <c r="AE198">
        <v>0</v>
      </c>
      <c r="AF198">
        <v>1303.01</v>
      </c>
      <c r="AG198">
        <v>826.2</v>
      </c>
      <c r="AH198">
        <v>0</v>
      </c>
      <c r="AI198">
        <v>1</v>
      </c>
      <c r="AJ198">
        <v>1</v>
      </c>
      <c r="AK198">
        <v>1</v>
      </c>
      <c r="AL198">
        <v>1</v>
      </c>
      <c r="AM198">
        <v>-2</v>
      </c>
      <c r="AN198">
        <v>0</v>
      </c>
      <c r="AO198">
        <v>1</v>
      </c>
      <c r="AP198">
        <v>1</v>
      </c>
      <c r="AQ198">
        <v>0</v>
      </c>
      <c r="AR198">
        <v>0</v>
      </c>
      <c r="AS198" t="s">
        <v>3</v>
      </c>
      <c r="AT198">
        <v>2.4300000000000002</v>
      </c>
      <c r="AU198" t="s">
        <v>66</v>
      </c>
      <c r="AV198">
        <v>0</v>
      </c>
      <c r="AW198">
        <v>2</v>
      </c>
      <c r="AX198">
        <v>1473071447</v>
      </c>
      <c r="AY198">
        <v>1</v>
      </c>
      <c r="AZ198">
        <v>0</v>
      </c>
      <c r="BA198">
        <v>349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CV198">
        <v>0</v>
      </c>
      <c r="CW198">
        <f>ROUND(Y198*Source!I332*DO198,9)</f>
        <v>0</v>
      </c>
      <c r="CX198">
        <f>ROUND(Y198*Source!I332,9)</f>
        <v>9.7200000000000006</v>
      </c>
      <c r="CY198">
        <f>AB198</f>
        <v>1303.01</v>
      </c>
      <c r="CZ198">
        <f>AF198</f>
        <v>1303.01</v>
      </c>
      <c r="DA198">
        <f>AJ198</f>
        <v>1</v>
      </c>
      <c r="DB198">
        <f>ROUND((ROUND(AT198*CZ198,2)*4),6)</f>
        <v>12665.24</v>
      </c>
      <c r="DC198">
        <f>ROUND((ROUND(AT198*AG198,2)*4),6)</f>
        <v>8030.68</v>
      </c>
      <c r="DD198" t="s">
        <v>3</v>
      </c>
      <c r="DE198" t="s">
        <v>3</v>
      </c>
      <c r="DF198">
        <f t="shared" si="69"/>
        <v>0</v>
      </c>
      <c r="DG198">
        <f t="shared" si="70"/>
        <v>12665.26</v>
      </c>
      <c r="DH198">
        <f t="shared" si="71"/>
        <v>8030.66</v>
      </c>
      <c r="DI198">
        <f t="shared" si="72"/>
        <v>0</v>
      </c>
      <c r="DJ198">
        <f>DG198</f>
        <v>12665.26</v>
      </c>
      <c r="DK198">
        <v>0</v>
      </c>
      <c r="DL198" t="s">
        <v>3</v>
      </c>
      <c r="DM198">
        <v>0</v>
      </c>
      <c r="DN198" t="s">
        <v>3</v>
      </c>
      <c r="DO198">
        <v>0</v>
      </c>
    </row>
    <row r="199" spans="1:119" x14ac:dyDescent="0.2">
      <c r="A199">
        <f>ROW(Source!A332)</f>
        <v>332</v>
      </c>
      <c r="B199">
        <v>1473070128</v>
      </c>
      <c r="C199">
        <v>1473071440</v>
      </c>
      <c r="D199">
        <v>1441836235</v>
      </c>
      <c r="E199">
        <v>1</v>
      </c>
      <c r="F199">
        <v>1</v>
      </c>
      <c r="G199">
        <v>15514512</v>
      </c>
      <c r="H199">
        <v>3</v>
      </c>
      <c r="I199" t="s">
        <v>677</v>
      </c>
      <c r="J199" t="s">
        <v>678</v>
      </c>
      <c r="K199" t="s">
        <v>679</v>
      </c>
      <c r="L199">
        <v>1346</v>
      </c>
      <c r="N199">
        <v>1009</v>
      </c>
      <c r="O199" t="s">
        <v>680</v>
      </c>
      <c r="P199" t="s">
        <v>680</v>
      </c>
      <c r="Q199">
        <v>1</v>
      </c>
      <c r="W199">
        <v>0</v>
      </c>
      <c r="X199">
        <v>-1595335418</v>
      </c>
      <c r="Y199">
        <f>(AT199*4)</f>
        <v>0.6</v>
      </c>
      <c r="AA199">
        <v>31.49</v>
      </c>
      <c r="AB199">
        <v>0</v>
      </c>
      <c r="AC199">
        <v>0</v>
      </c>
      <c r="AD199">
        <v>0</v>
      </c>
      <c r="AE199">
        <v>31.49</v>
      </c>
      <c r="AF199">
        <v>0</v>
      </c>
      <c r="AG199">
        <v>0</v>
      </c>
      <c r="AH199">
        <v>0</v>
      </c>
      <c r="AI199">
        <v>1</v>
      </c>
      <c r="AJ199">
        <v>1</v>
      </c>
      <c r="AK199">
        <v>1</v>
      </c>
      <c r="AL199">
        <v>1</v>
      </c>
      <c r="AM199">
        <v>-2</v>
      </c>
      <c r="AN199">
        <v>0</v>
      </c>
      <c r="AO199">
        <v>1</v>
      </c>
      <c r="AP199">
        <v>1</v>
      </c>
      <c r="AQ199">
        <v>0</v>
      </c>
      <c r="AR199">
        <v>0</v>
      </c>
      <c r="AS199" t="s">
        <v>3</v>
      </c>
      <c r="AT199">
        <v>0.15</v>
      </c>
      <c r="AU199" t="s">
        <v>66</v>
      </c>
      <c r="AV199">
        <v>0</v>
      </c>
      <c r="AW199">
        <v>2</v>
      </c>
      <c r="AX199">
        <v>1473071448</v>
      </c>
      <c r="AY199">
        <v>1</v>
      </c>
      <c r="AZ199">
        <v>0</v>
      </c>
      <c r="BA199">
        <v>350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CV199">
        <v>0</v>
      </c>
      <c r="CW199">
        <v>0</v>
      </c>
      <c r="CX199">
        <f>ROUND(Y199*Source!I332,9)</f>
        <v>0.6</v>
      </c>
      <c r="CY199">
        <f>AA199</f>
        <v>31.49</v>
      </c>
      <c r="CZ199">
        <f>AE199</f>
        <v>31.49</v>
      </c>
      <c r="DA199">
        <f>AI199</f>
        <v>1</v>
      </c>
      <c r="DB199">
        <f>ROUND((ROUND(AT199*CZ199,2)*4),6)</f>
        <v>18.88</v>
      </c>
      <c r="DC199">
        <f>ROUND((ROUND(AT199*AG199,2)*4),6)</f>
        <v>0</v>
      </c>
      <c r="DD199" t="s">
        <v>3</v>
      </c>
      <c r="DE199" t="s">
        <v>3</v>
      </c>
      <c r="DF199">
        <f t="shared" si="69"/>
        <v>18.89</v>
      </c>
      <c r="DG199">
        <f t="shared" si="70"/>
        <v>0</v>
      </c>
      <c r="DH199">
        <f t="shared" si="71"/>
        <v>0</v>
      </c>
      <c r="DI199">
        <f t="shared" si="72"/>
        <v>0</v>
      </c>
      <c r="DJ199">
        <f>DF199</f>
        <v>18.89</v>
      </c>
      <c r="DK199">
        <v>0</v>
      </c>
      <c r="DL199" t="s">
        <v>3</v>
      </c>
      <c r="DM199">
        <v>0</v>
      </c>
      <c r="DN199" t="s">
        <v>3</v>
      </c>
      <c r="DO199">
        <v>0</v>
      </c>
    </row>
    <row r="200" spans="1:119" x14ac:dyDescent="0.2">
      <c r="A200">
        <f>ROW(Source!A333)</f>
        <v>333</v>
      </c>
      <c r="B200">
        <v>1473070128</v>
      </c>
      <c r="C200">
        <v>1473071449</v>
      </c>
      <c r="D200">
        <v>1441819193</v>
      </c>
      <c r="E200">
        <v>15514512</v>
      </c>
      <c r="F200">
        <v>1</v>
      </c>
      <c r="G200">
        <v>15514512</v>
      </c>
      <c r="H200">
        <v>1</v>
      </c>
      <c r="I200" t="s">
        <v>670</v>
      </c>
      <c r="J200" t="s">
        <v>3</v>
      </c>
      <c r="K200" t="s">
        <v>671</v>
      </c>
      <c r="L200">
        <v>1191</v>
      </c>
      <c r="N200">
        <v>1013</v>
      </c>
      <c r="O200" t="s">
        <v>672</v>
      </c>
      <c r="P200" t="s">
        <v>672</v>
      </c>
      <c r="Q200">
        <v>1</v>
      </c>
      <c r="W200">
        <v>0</v>
      </c>
      <c r="X200">
        <v>476480486</v>
      </c>
      <c r="Y200">
        <f t="shared" ref="Y200:Y233" si="73">AT200</f>
        <v>84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1</v>
      </c>
      <c r="AJ200">
        <v>1</v>
      </c>
      <c r="AK200">
        <v>1</v>
      </c>
      <c r="AL200">
        <v>1</v>
      </c>
      <c r="AM200">
        <v>-2</v>
      </c>
      <c r="AN200">
        <v>0</v>
      </c>
      <c r="AO200">
        <v>1</v>
      </c>
      <c r="AP200">
        <v>1</v>
      </c>
      <c r="AQ200">
        <v>0</v>
      </c>
      <c r="AR200">
        <v>0</v>
      </c>
      <c r="AS200" t="s">
        <v>3</v>
      </c>
      <c r="AT200">
        <v>84</v>
      </c>
      <c r="AU200" t="s">
        <v>3</v>
      </c>
      <c r="AV200">
        <v>1</v>
      </c>
      <c r="AW200">
        <v>2</v>
      </c>
      <c r="AX200">
        <v>1473071464</v>
      </c>
      <c r="AY200">
        <v>1</v>
      </c>
      <c r="AZ200">
        <v>0</v>
      </c>
      <c r="BA200">
        <v>351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CU200">
        <f>ROUND(AT200*Source!I333*AH200*AL200,2)</f>
        <v>0</v>
      </c>
      <c r="CV200">
        <f>ROUND(Y200*Source!I333,9)</f>
        <v>84</v>
      </c>
      <c r="CW200">
        <v>0</v>
      </c>
      <c r="CX200">
        <f>ROUND(Y200*Source!I333,9)</f>
        <v>84</v>
      </c>
      <c r="CY200">
        <f>AD200</f>
        <v>0</v>
      </c>
      <c r="CZ200">
        <f>AH200</f>
        <v>0</v>
      </c>
      <c r="DA200">
        <f>AL200</f>
        <v>1</v>
      </c>
      <c r="DB200">
        <f t="shared" ref="DB200:DB233" si="74">ROUND(ROUND(AT200*CZ200,2),6)</f>
        <v>0</v>
      </c>
      <c r="DC200">
        <f t="shared" ref="DC200:DC233" si="75">ROUND(ROUND(AT200*AG200,2),6)</f>
        <v>0</v>
      </c>
      <c r="DD200" t="s">
        <v>3</v>
      </c>
      <c r="DE200" t="s">
        <v>3</v>
      </c>
      <c r="DF200">
        <f t="shared" si="69"/>
        <v>0</v>
      </c>
      <c r="DG200">
        <f t="shared" si="70"/>
        <v>0</v>
      </c>
      <c r="DH200">
        <f t="shared" si="71"/>
        <v>0</v>
      </c>
      <c r="DI200">
        <f t="shared" si="72"/>
        <v>0</v>
      </c>
      <c r="DJ200">
        <f>DI200</f>
        <v>0</v>
      </c>
      <c r="DK200">
        <v>0</v>
      </c>
      <c r="DL200" t="s">
        <v>3</v>
      </c>
      <c r="DM200">
        <v>0</v>
      </c>
      <c r="DN200" t="s">
        <v>3</v>
      </c>
      <c r="DO200">
        <v>0</v>
      </c>
    </row>
    <row r="201" spans="1:119" x14ac:dyDescent="0.2">
      <c r="A201">
        <f>ROW(Source!A333)</f>
        <v>333</v>
      </c>
      <c r="B201">
        <v>1473070128</v>
      </c>
      <c r="C201">
        <v>1473071449</v>
      </c>
      <c r="D201">
        <v>1441835475</v>
      </c>
      <c r="E201">
        <v>1</v>
      </c>
      <c r="F201">
        <v>1</v>
      </c>
      <c r="G201">
        <v>15514512</v>
      </c>
      <c r="H201">
        <v>3</v>
      </c>
      <c r="I201" t="s">
        <v>694</v>
      </c>
      <c r="J201" t="s">
        <v>695</v>
      </c>
      <c r="K201" t="s">
        <v>696</v>
      </c>
      <c r="L201">
        <v>1348</v>
      </c>
      <c r="N201">
        <v>1009</v>
      </c>
      <c r="O201" t="s">
        <v>697</v>
      </c>
      <c r="P201" t="s">
        <v>697</v>
      </c>
      <c r="Q201">
        <v>1000</v>
      </c>
      <c r="W201">
        <v>0</v>
      </c>
      <c r="X201">
        <v>438248051</v>
      </c>
      <c r="Y201">
        <f t="shared" si="73"/>
        <v>8.0000000000000004E-4</v>
      </c>
      <c r="AA201">
        <v>155908.07999999999</v>
      </c>
      <c r="AB201">
        <v>0</v>
      </c>
      <c r="AC201">
        <v>0</v>
      </c>
      <c r="AD201">
        <v>0</v>
      </c>
      <c r="AE201">
        <v>155908.07999999999</v>
      </c>
      <c r="AF201">
        <v>0</v>
      </c>
      <c r="AG201">
        <v>0</v>
      </c>
      <c r="AH201">
        <v>0</v>
      </c>
      <c r="AI201">
        <v>1</v>
      </c>
      <c r="AJ201">
        <v>1</v>
      </c>
      <c r="AK201">
        <v>1</v>
      </c>
      <c r="AL201">
        <v>1</v>
      </c>
      <c r="AM201">
        <v>-2</v>
      </c>
      <c r="AN201">
        <v>0</v>
      </c>
      <c r="AO201">
        <v>1</v>
      </c>
      <c r="AP201">
        <v>1</v>
      </c>
      <c r="AQ201">
        <v>0</v>
      </c>
      <c r="AR201">
        <v>0</v>
      </c>
      <c r="AS201" t="s">
        <v>3</v>
      </c>
      <c r="AT201">
        <v>8.0000000000000004E-4</v>
      </c>
      <c r="AU201" t="s">
        <v>3</v>
      </c>
      <c r="AV201">
        <v>0</v>
      </c>
      <c r="AW201">
        <v>2</v>
      </c>
      <c r="AX201">
        <v>1473071465</v>
      </c>
      <c r="AY201">
        <v>1</v>
      </c>
      <c r="AZ201">
        <v>0</v>
      </c>
      <c r="BA201">
        <v>352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CV201">
        <v>0</v>
      </c>
      <c r="CW201">
        <v>0</v>
      </c>
      <c r="CX201">
        <f>ROUND(Y201*Source!I333,9)</f>
        <v>8.0000000000000004E-4</v>
      </c>
      <c r="CY201">
        <f t="shared" ref="CY201:CY213" si="76">AA201</f>
        <v>155908.07999999999</v>
      </c>
      <c r="CZ201">
        <f t="shared" ref="CZ201:CZ213" si="77">AE201</f>
        <v>155908.07999999999</v>
      </c>
      <c r="DA201">
        <f t="shared" ref="DA201:DA213" si="78">AI201</f>
        <v>1</v>
      </c>
      <c r="DB201">
        <f t="shared" si="74"/>
        <v>124.73</v>
      </c>
      <c r="DC201">
        <f t="shared" si="75"/>
        <v>0</v>
      </c>
      <c r="DD201" t="s">
        <v>3</v>
      </c>
      <c r="DE201" t="s">
        <v>3</v>
      </c>
      <c r="DF201">
        <f t="shared" si="69"/>
        <v>124.73</v>
      </c>
      <c r="DG201">
        <f t="shared" si="70"/>
        <v>0</v>
      </c>
      <c r="DH201">
        <f t="shared" si="71"/>
        <v>0</v>
      </c>
      <c r="DI201">
        <f t="shared" si="72"/>
        <v>0</v>
      </c>
      <c r="DJ201">
        <f t="shared" ref="DJ201:DJ213" si="79">DF201</f>
        <v>124.73</v>
      </c>
      <c r="DK201">
        <v>0</v>
      </c>
      <c r="DL201" t="s">
        <v>3</v>
      </c>
      <c r="DM201">
        <v>0</v>
      </c>
      <c r="DN201" t="s">
        <v>3</v>
      </c>
      <c r="DO201">
        <v>0</v>
      </c>
    </row>
    <row r="202" spans="1:119" x14ac:dyDescent="0.2">
      <c r="A202">
        <f>ROW(Source!A333)</f>
        <v>333</v>
      </c>
      <c r="B202">
        <v>1473070128</v>
      </c>
      <c r="C202">
        <v>1473071449</v>
      </c>
      <c r="D202">
        <v>1441835549</v>
      </c>
      <c r="E202">
        <v>1</v>
      </c>
      <c r="F202">
        <v>1</v>
      </c>
      <c r="G202">
        <v>15514512</v>
      </c>
      <c r="H202">
        <v>3</v>
      </c>
      <c r="I202" t="s">
        <v>698</v>
      </c>
      <c r="J202" t="s">
        <v>699</v>
      </c>
      <c r="K202" t="s">
        <v>700</v>
      </c>
      <c r="L202">
        <v>1348</v>
      </c>
      <c r="N202">
        <v>1009</v>
      </c>
      <c r="O202" t="s">
        <v>697</v>
      </c>
      <c r="P202" t="s">
        <v>697</v>
      </c>
      <c r="Q202">
        <v>1000</v>
      </c>
      <c r="W202">
        <v>0</v>
      </c>
      <c r="X202">
        <v>-2009451208</v>
      </c>
      <c r="Y202">
        <f t="shared" si="73"/>
        <v>1E-4</v>
      </c>
      <c r="AA202">
        <v>194655.19</v>
      </c>
      <c r="AB202">
        <v>0</v>
      </c>
      <c r="AC202">
        <v>0</v>
      </c>
      <c r="AD202">
        <v>0</v>
      </c>
      <c r="AE202">
        <v>194655.19</v>
      </c>
      <c r="AF202">
        <v>0</v>
      </c>
      <c r="AG202">
        <v>0</v>
      </c>
      <c r="AH202">
        <v>0</v>
      </c>
      <c r="AI202">
        <v>1</v>
      </c>
      <c r="AJ202">
        <v>1</v>
      </c>
      <c r="AK202">
        <v>1</v>
      </c>
      <c r="AL202">
        <v>1</v>
      </c>
      <c r="AM202">
        <v>-2</v>
      </c>
      <c r="AN202">
        <v>0</v>
      </c>
      <c r="AO202">
        <v>1</v>
      </c>
      <c r="AP202">
        <v>1</v>
      </c>
      <c r="AQ202">
        <v>0</v>
      </c>
      <c r="AR202">
        <v>0</v>
      </c>
      <c r="AS202" t="s">
        <v>3</v>
      </c>
      <c r="AT202">
        <v>1E-4</v>
      </c>
      <c r="AU202" t="s">
        <v>3</v>
      </c>
      <c r="AV202">
        <v>0</v>
      </c>
      <c r="AW202">
        <v>2</v>
      </c>
      <c r="AX202">
        <v>1473071466</v>
      </c>
      <c r="AY202">
        <v>1</v>
      </c>
      <c r="AZ202">
        <v>0</v>
      </c>
      <c r="BA202">
        <v>353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CV202">
        <v>0</v>
      </c>
      <c r="CW202">
        <v>0</v>
      </c>
      <c r="CX202">
        <f>ROUND(Y202*Source!I333,9)</f>
        <v>1E-4</v>
      </c>
      <c r="CY202">
        <f t="shared" si="76"/>
        <v>194655.19</v>
      </c>
      <c r="CZ202">
        <f t="shared" si="77"/>
        <v>194655.19</v>
      </c>
      <c r="DA202">
        <f t="shared" si="78"/>
        <v>1</v>
      </c>
      <c r="DB202">
        <f t="shared" si="74"/>
        <v>19.47</v>
      </c>
      <c r="DC202">
        <f t="shared" si="75"/>
        <v>0</v>
      </c>
      <c r="DD202" t="s">
        <v>3</v>
      </c>
      <c r="DE202" t="s">
        <v>3</v>
      </c>
      <c r="DF202">
        <f t="shared" si="69"/>
        <v>19.47</v>
      </c>
      <c r="DG202">
        <f t="shared" si="70"/>
        <v>0</v>
      </c>
      <c r="DH202">
        <f t="shared" si="71"/>
        <v>0</v>
      </c>
      <c r="DI202">
        <f t="shared" si="72"/>
        <v>0</v>
      </c>
      <c r="DJ202">
        <f t="shared" si="79"/>
        <v>19.47</v>
      </c>
      <c r="DK202">
        <v>0</v>
      </c>
      <c r="DL202" t="s">
        <v>3</v>
      </c>
      <c r="DM202">
        <v>0</v>
      </c>
      <c r="DN202" t="s">
        <v>3</v>
      </c>
      <c r="DO202">
        <v>0</v>
      </c>
    </row>
    <row r="203" spans="1:119" x14ac:dyDescent="0.2">
      <c r="A203">
        <f>ROW(Source!A333)</f>
        <v>333</v>
      </c>
      <c r="B203">
        <v>1473070128</v>
      </c>
      <c r="C203">
        <v>1473071449</v>
      </c>
      <c r="D203">
        <v>1441836325</v>
      </c>
      <c r="E203">
        <v>1</v>
      </c>
      <c r="F203">
        <v>1</v>
      </c>
      <c r="G203">
        <v>15514512</v>
      </c>
      <c r="H203">
        <v>3</v>
      </c>
      <c r="I203" t="s">
        <v>701</v>
      </c>
      <c r="J203" t="s">
        <v>702</v>
      </c>
      <c r="K203" t="s">
        <v>703</v>
      </c>
      <c r="L203">
        <v>1348</v>
      </c>
      <c r="N203">
        <v>1009</v>
      </c>
      <c r="O203" t="s">
        <v>697</v>
      </c>
      <c r="P203" t="s">
        <v>697</v>
      </c>
      <c r="Q203">
        <v>1000</v>
      </c>
      <c r="W203">
        <v>0</v>
      </c>
      <c r="X203">
        <v>-1093051030</v>
      </c>
      <c r="Y203">
        <f t="shared" si="73"/>
        <v>8.0000000000000004E-4</v>
      </c>
      <c r="AA203">
        <v>108798.39999999999</v>
      </c>
      <c r="AB203">
        <v>0</v>
      </c>
      <c r="AC203">
        <v>0</v>
      </c>
      <c r="AD203">
        <v>0</v>
      </c>
      <c r="AE203">
        <v>108798.39999999999</v>
      </c>
      <c r="AF203">
        <v>0</v>
      </c>
      <c r="AG203">
        <v>0</v>
      </c>
      <c r="AH203">
        <v>0</v>
      </c>
      <c r="AI203">
        <v>1</v>
      </c>
      <c r="AJ203">
        <v>1</v>
      </c>
      <c r="AK203">
        <v>1</v>
      </c>
      <c r="AL203">
        <v>1</v>
      </c>
      <c r="AM203">
        <v>-2</v>
      </c>
      <c r="AN203">
        <v>0</v>
      </c>
      <c r="AO203">
        <v>1</v>
      </c>
      <c r="AP203">
        <v>1</v>
      </c>
      <c r="AQ203">
        <v>0</v>
      </c>
      <c r="AR203">
        <v>0</v>
      </c>
      <c r="AS203" t="s">
        <v>3</v>
      </c>
      <c r="AT203">
        <v>8.0000000000000004E-4</v>
      </c>
      <c r="AU203" t="s">
        <v>3</v>
      </c>
      <c r="AV203">
        <v>0</v>
      </c>
      <c r="AW203">
        <v>2</v>
      </c>
      <c r="AX203">
        <v>1473071467</v>
      </c>
      <c r="AY203">
        <v>1</v>
      </c>
      <c r="AZ203">
        <v>0</v>
      </c>
      <c r="BA203">
        <v>354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CV203">
        <v>0</v>
      </c>
      <c r="CW203">
        <v>0</v>
      </c>
      <c r="CX203">
        <f>ROUND(Y203*Source!I333,9)</f>
        <v>8.0000000000000004E-4</v>
      </c>
      <c r="CY203">
        <f t="shared" si="76"/>
        <v>108798.39999999999</v>
      </c>
      <c r="CZ203">
        <f t="shared" si="77"/>
        <v>108798.39999999999</v>
      </c>
      <c r="DA203">
        <f t="shared" si="78"/>
        <v>1</v>
      </c>
      <c r="DB203">
        <f t="shared" si="74"/>
        <v>87.04</v>
      </c>
      <c r="DC203">
        <f t="shared" si="75"/>
        <v>0</v>
      </c>
      <c r="DD203" t="s">
        <v>3</v>
      </c>
      <c r="DE203" t="s">
        <v>3</v>
      </c>
      <c r="DF203">
        <f t="shared" si="69"/>
        <v>87.04</v>
      </c>
      <c r="DG203">
        <f t="shared" si="70"/>
        <v>0</v>
      </c>
      <c r="DH203">
        <f t="shared" si="71"/>
        <v>0</v>
      </c>
      <c r="DI203">
        <f t="shared" si="72"/>
        <v>0</v>
      </c>
      <c r="DJ203">
        <f t="shared" si="79"/>
        <v>87.04</v>
      </c>
      <c r="DK203">
        <v>0</v>
      </c>
      <c r="DL203" t="s">
        <v>3</v>
      </c>
      <c r="DM203">
        <v>0</v>
      </c>
      <c r="DN203" t="s">
        <v>3</v>
      </c>
      <c r="DO203">
        <v>0</v>
      </c>
    </row>
    <row r="204" spans="1:119" x14ac:dyDescent="0.2">
      <c r="A204">
        <f>ROW(Source!A333)</f>
        <v>333</v>
      </c>
      <c r="B204">
        <v>1473070128</v>
      </c>
      <c r="C204">
        <v>1473071449</v>
      </c>
      <c r="D204">
        <v>1441838531</v>
      </c>
      <c r="E204">
        <v>1</v>
      </c>
      <c r="F204">
        <v>1</v>
      </c>
      <c r="G204">
        <v>15514512</v>
      </c>
      <c r="H204">
        <v>3</v>
      </c>
      <c r="I204" t="s">
        <v>704</v>
      </c>
      <c r="J204" t="s">
        <v>705</v>
      </c>
      <c r="K204" t="s">
        <v>706</v>
      </c>
      <c r="L204">
        <v>1348</v>
      </c>
      <c r="N204">
        <v>1009</v>
      </c>
      <c r="O204" t="s">
        <v>697</v>
      </c>
      <c r="P204" t="s">
        <v>697</v>
      </c>
      <c r="Q204">
        <v>1000</v>
      </c>
      <c r="W204">
        <v>0</v>
      </c>
      <c r="X204">
        <v>1694696001</v>
      </c>
      <c r="Y204">
        <f t="shared" si="73"/>
        <v>6.9999999999999999E-4</v>
      </c>
      <c r="AA204">
        <v>370783.55</v>
      </c>
      <c r="AB204">
        <v>0</v>
      </c>
      <c r="AC204">
        <v>0</v>
      </c>
      <c r="AD204">
        <v>0</v>
      </c>
      <c r="AE204">
        <v>370783.55</v>
      </c>
      <c r="AF204">
        <v>0</v>
      </c>
      <c r="AG204">
        <v>0</v>
      </c>
      <c r="AH204">
        <v>0</v>
      </c>
      <c r="AI204">
        <v>1</v>
      </c>
      <c r="AJ204">
        <v>1</v>
      </c>
      <c r="AK204">
        <v>1</v>
      </c>
      <c r="AL204">
        <v>1</v>
      </c>
      <c r="AM204">
        <v>-2</v>
      </c>
      <c r="AN204">
        <v>0</v>
      </c>
      <c r="AO204">
        <v>1</v>
      </c>
      <c r="AP204">
        <v>1</v>
      </c>
      <c r="AQ204">
        <v>0</v>
      </c>
      <c r="AR204">
        <v>0</v>
      </c>
      <c r="AS204" t="s">
        <v>3</v>
      </c>
      <c r="AT204">
        <v>6.9999999999999999E-4</v>
      </c>
      <c r="AU204" t="s">
        <v>3</v>
      </c>
      <c r="AV204">
        <v>0</v>
      </c>
      <c r="AW204">
        <v>2</v>
      </c>
      <c r="AX204">
        <v>1473071468</v>
      </c>
      <c r="AY204">
        <v>1</v>
      </c>
      <c r="AZ204">
        <v>0</v>
      </c>
      <c r="BA204">
        <v>355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CV204">
        <v>0</v>
      </c>
      <c r="CW204">
        <v>0</v>
      </c>
      <c r="CX204">
        <f>ROUND(Y204*Source!I333,9)</f>
        <v>6.9999999999999999E-4</v>
      </c>
      <c r="CY204">
        <f t="shared" si="76"/>
        <v>370783.55</v>
      </c>
      <c r="CZ204">
        <f t="shared" si="77"/>
        <v>370783.55</v>
      </c>
      <c r="DA204">
        <f t="shared" si="78"/>
        <v>1</v>
      </c>
      <c r="DB204">
        <f t="shared" si="74"/>
        <v>259.55</v>
      </c>
      <c r="DC204">
        <f t="shared" si="75"/>
        <v>0</v>
      </c>
      <c r="DD204" t="s">
        <v>3</v>
      </c>
      <c r="DE204" t="s">
        <v>3</v>
      </c>
      <c r="DF204">
        <f t="shared" si="69"/>
        <v>259.55</v>
      </c>
      <c r="DG204">
        <f t="shared" si="70"/>
        <v>0</v>
      </c>
      <c r="DH204">
        <f t="shared" si="71"/>
        <v>0</v>
      </c>
      <c r="DI204">
        <f t="shared" si="72"/>
        <v>0</v>
      </c>
      <c r="DJ204">
        <f t="shared" si="79"/>
        <v>259.55</v>
      </c>
      <c r="DK204">
        <v>0</v>
      </c>
      <c r="DL204" t="s">
        <v>3</v>
      </c>
      <c r="DM204">
        <v>0</v>
      </c>
      <c r="DN204" t="s">
        <v>3</v>
      </c>
      <c r="DO204">
        <v>0</v>
      </c>
    </row>
    <row r="205" spans="1:119" x14ac:dyDescent="0.2">
      <c r="A205">
        <f>ROW(Source!A333)</f>
        <v>333</v>
      </c>
      <c r="B205">
        <v>1473070128</v>
      </c>
      <c r="C205">
        <v>1473071449</v>
      </c>
      <c r="D205">
        <v>1441838759</v>
      </c>
      <c r="E205">
        <v>1</v>
      </c>
      <c r="F205">
        <v>1</v>
      </c>
      <c r="G205">
        <v>15514512</v>
      </c>
      <c r="H205">
        <v>3</v>
      </c>
      <c r="I205" t="s">
        <v>707</v>
      </c>
      <c r="J205" t="s">
        <v>708</v>
      </c>
      <c r="K205" t="s">
        <v>709</v>
      </c>
      <c r="L205">
        <v>1348</v>
      </c>
      <c r="N205">
        <v>1009</v>
      </c>
      <c r="O205" t="s">
        <v>697</v>
      </c>
      <c r="P205" t="s">
        <v>697</v>
      </c>
      <c r="Q205">
        <v>1000</v>
      </c>
      <c r="W205">
        <v>0</v>
      </c>
      <c r="X205">
        <v>-1635103781</v>
      </c>
      <c r="Y205">
        <f t="shared" si="73"/>
        <v>6.9999999999999999E-4</v>
      </c>
      <c r="AA205">
        <v>1590701.16</v>
      </c>
      <c r="AB205">
        <v>0</v>
      </c>
      <c r="AC205">
        <v>0</v>
      </c>
      <c r="AD205">
        <v>0</v>
      </c>
      <c r="AE205">
        <v>1590701.16</v>
      </c>
      <c r="AF205">
        <v>0</v>
      </c>
      <c r="AG205">
        <v>0</v>
      </c>
      <c r="AH205">
        <v>0</v>
      </c>
      <c r="AI205">
        <v>1</v>
      </c>
      <c r="AJ205">
        <v>1</v>
      </c>
      <c r="AK205">
        <v>1</v>
      </c>
      <c r="AL205">
        <v>1</v>
      </c>
      <c r="AM205">
        <v>-2</v>
      </c>
      <c r="AN205">
        <v>0</v>
      </c>
      <c r="AO205">
        <v>1</v>
      </c>
      <c r="AP205">
        <v>1</v>
      </c>
      <c r="AQ205">
        <v>0</v>
      </c>
      <c r="AR205">
        <v>0</v>
      </c>
      <c r="AS205" t="s">
        <v>3</v>
      </c>
      <c r="AT205">
        <v>6.9999999999999999E-4</v>
      </c>
      <c r="AU205" t="s">
        <v>3</v>
      </c>
      <c r="AV205">
        <v>0</v>
      </c>
      <c r="AW205">
        <v>2</v>
      </c>
      <c r="AX205">
        <v>1473071469</v>
      </c>
      <c r="AY205">
        <v>1</v>
      </c>
      <c r="AZ205">
        <v>0</v>
      </c>
      <c r="BA205">
        <v>356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CV205">
        <v>0</v>
      </c>
      <c r="CW205">
        <v>0</v>
      </c>
      <c r="CX205">
        <f>ROUND(Y205*Source!I333,9)</f>
        <v>6.9999999999999999E-4</v>
      </c>
      <c r="CY205">
        <f t="shared" si="76"/>
        <v>1590701.16</v>
      </c>
      <c r="CZ205">
        <f t="shared" si="77"/>
        <v>1590701.16</v>
      </c>
      <c r="DA205">
        <f t="shared" si="78"/>
        <v>1</v>
      </c>
      <c r="DB205">
        <f t="shared" si="74"/>
        <v>1113.49</v>
      </c>
      <c r="DC205">
        <f t="shared" si="75"/>
        <v>0</v>
      </c>
      <c r="DD205" t="s">
        <v>3</v>
      </c>
      <c r="DE205" t="s">
        <v>3</v>
      </c>
      <c r="DF205">
        <f t="shared" si="69"/>
        <v>1113.49</v>
      </c>
      <c r="DG205">
        <f t="shared" si="70"/>
        <v>0</v>
      </c>
      <c r="DH205">
        <f t="shared" si="71"/>
        <v>0</v>
      </c>
      <c r="DI205">
        <f t="shared" si="72"/>
        <v>0</v>
      </c>
      <c r="DJ205">
        <f t="shared" si="79"/>
        <v>1113.49</v>
      </c>
      <c r="DK205">
        <v>0</v>
      </c>
      <c r="DL205" t="s">
        <v>3</v>
      </c>
      <c r="DM205">
        <v>0</v>
      </c>
      <c r="DN205" t="s">
        <v>3</v>
      </c>
      <c r="DO205">
        <v>0</v>
      </c>
    </row>
    <row r="206" spans="1:119" x14ac:dyDescent="0.2">
      <c r="A206">
        <f>ROW(Source!A333)</f>
        <v>333</v>
      </c>
      <c r="B206">
        <v>1473070128</v>
      </c>
      <c r="C206">
        <v>1473071449</v>
      </c>
      <c r="D206">
        <v>1441834635</v>
      </c>
      <c r="E206">
        <v>1</v>
      </c>
      <c r="F206">
        <v>1</v>
      </c>
      <c r="G206">
        <v>15514512</v>
      </c>
      <c r="H206">
        <v>3</v>
      </c>
      <c r="I206" t="s">
        <v>710</v>
      </c>
      <c r="J206" t="s">
        <v>711</v>
      </c>
      <c r="K206" t="s">
        <v>712</v>
      </c>
      <c r="L206">
        <v>1339</v>
      </c>
      <c r="N206">
        <v>1007</v>
      </c>
      <c r="O206" t="s">
        <v>713</v>
      </c>
      <c r="P206" t="s">
        <v>713</v>
      </c>
      <c r="Q206">
        <v>1</v>
      </c>
      <c r="W206">
        <v>0</v>
      </c>
      <c r="X206">
        <v>-389859187</v>
      </c>
      <c r="Y206">
        <f t="shared" si="73"/>
        <v>1.8</v>
      </c>
      <c r="AA206">
        <v>103.4</v>
      </c>
      <c r="AB206">
        <v>0</v>
      </c>
      <c r="AC206">
        <v>0</v>
      </c>
      <c r="AD206">
        <v>0</v>
      </c>
      <c r="AE206">
        <v>103.4</v>
      </c>
      <c r="AF206">
        <v>0</v>
      </c>
      <c r="AG206">
        <v>0</v>
      </c>
      <c r="AH206">
        <v>0</v>
      </c>
      <c r="AI206">
        <v>1</v>
      </c>
      <c r="AJ206">
        <v>1</v>
      </c>
      <c r="AK206">
        <v>1</v>
      </c>
      <c r="AL206">
        <v>1</v>
      </c>
      <c r="AM206">
        <v>-2</v>
      </c>
      <c r="AN206">
        <v>0</v>
      </c>
      <c r="AO206">
        <v>1</v>
      </c>
      <c r="AP206">
        <v>1</v>
      </c>
      <c r="AQ206">
        <v>0</v>
      </c>
      <c r="AR206">
        <v>0</v>
      </c>
      <c r="AS206" t="s">
        <v>3</v>
      </c>
      <c r="AT206">
        <v>1.8</v>
      </c>
      <c r="AU206" t="s">
        <v>3</v>
      </c>
      <c r="AV206">
        <v>0</v>
      </c>
      <c r="AW206">
        <v>2</v>
      </c>
      <c r="AX206">
        <v>1473071470</v>
      </c>
      <c r="AY206">
        <v>1</v>
      </c>
      <c r="AZ206">
        <v>0</v>
      </c>
      <c r="BA206">
        <v>357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CV206">
        <v>0</v>
      </c>
      <c r="CW206">
        <v>0</v>
      </c>
      <c r="CX206">
        <f>ROUND(Y206*Source!I333,9)</f>
        <v>1.8</v>
      </c>
      <c r="CY206">
        <f t="shared" si="76"/>
        <v>103.4</v>
      </c>
      <c r="CZ206">
        <f t="shared" si="77"/>
        <v>103.4</v>
      </c>
      <c r="DA206">
        <f t="shared" si="78"/>
        <v>1</v>
      </c>
      <c r="DB206">
        <f t="shared" si="74"/>
        <v>186.12</v>
      </c>
      <c r="DC206">
        <f t="shared" si="75"/>
        <v>0</v>
      </c>
      <c r="DD206" t="s">
        <v>3</v>
      </c>
      <c r="DE206" t="s">
        <v>3</v>
      </c>
      <c r="DF206">
        <f t="shared" si="69"/>
        <v>186.12</v>
      </c>
      <c r="DG206">
        <f t="shared" si="70"/>
        <v>0</v>
      </c>
      <c r="DH206">
        <f t="shared" si="71"/>
        <v>0</v>
      </c>
      <c r="DI206">
        <f t="shared" si="72"/>
        <v>0</v>
      </c>
      <c r="DJ206">
        <f t="shared" si="79"/>
        <v>186.12</v>
      </c>
      <c r="DK206">
        <v>0</v>
      </c>
      <c r="DL206" t="s">
        <v>3</v>
      </c>
      <c r="DM206">
        <v>0</v>
      </c>
      <c r="DN206" t="s">
        <v>3</v>
      </c>
      <c r="DO206">
        <v>0</v>
      </c>
    </row>
    <row r="207" spans="1:119" x14ac:dyDescent="0.2">
      <c r="A207">
        <f>ROW(Source!A333)</f>
        <v>333</v>
      </c>
      <c r="B207">
        <v>1473070128</v>
      </c>
      <c r="C207">
        <v>1473071449</v>
      </c>
      <c r="D207">
        <v>1441834627</v>
      </c>
      <c r="E207">
        <v>1</v>
      </c>
      <c r="F207">
        <v>1</v>
      </c>
      <c r="G207">
        <v>15514512</v>
      </c>
      <c r="H207">
        <v>3</v>
      </c>
      <c r="I207" t="s">
        <v>714</v>
      </c>
      <c r="J207" t="s">
        <v>715</v>
      </c>
      <c r="K207" t="s">
        <v>716</v>
      </c>
      <c r="L207">
        <v>1339</v>
      </c>
      <c r="N207">
        <v>1007</v>
      </c>
      <c r="O207" t="s">
        <v>713</v>
      </c>
      <c r="P207" t="s">
        <v>713</v>
      </c>
      <c r="Q207">
        <v>1</v>
      </c>
      <c r="W207">
        <v>0</v>
      </c>
      <c r="X207">
        <v>709656040</v>
      </c>
      <c r="Y207">
        <f t="shared" si="73"/>
        <v>0.9</v>
      </c>
      <c r="AA207">
        <v>875.46</v>
      </c>
      <c r="AB207">
        <v>0</v>
      </c>
      <c r="AC207">
        <v>0</v>
      </c>
      <c r="AD207">
        <v>0</v>
      </c>
      <c r="AE207">
        <v>875.46</v>
      </c>
      <c r="AF207">
        <v>0</v>
      </c>
      <c r="AG207">
        <v>0</v>
      </c>
      <c r="AH207">
        <v>0</v>
      </c>
      <c r="AI207">
        <v>1</v>
      </c>
      <c r="AJ207">
        <v>1</v>
      </c>
      <c r="AK207">
        <v>1</v>
      </c>
      <c r="AL207">
        <v>1</v>
      </c>
      <c r="AM207">
        <v>-2</v>
      </c>
      <c r="AN207">
        <v>0</v>
      </c>
      <c r="AO207">
        <v>1</v>
      </c>
      <c r="AP207">
        <v>1</v>
      </c>
      <c r="AQ207">
        <v>0</v>
      </c>
      <c r="AR207">
        <v>0</v>
      </c>
      <c r="AS207" t="s">
        <v>3</v>
      </c>
      <c r="AT207">
        <v>0.9</v>
      </c>
      <c r="AU207" t="s">
        <v>3</v>
      </c>
      <c r="AV207">
        <v>0</v>
      </c>
      <c r="AW207">
        <v>2</v>
      </c>
      <c r="AX207">
        <v>1473071471</v>
      </c>
      <c r="AY207">
        <v>1</v>
      </c>
      <c r="AZ207">
        <v>0</v>
      </c>
      <c r="BA207">
        <v>358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CV207">
        <v>0</v>
      </c>
      <c r="CW207">
        <v>0</v>
      </c>
      <c r="CX207">
        <f>ROUND(Y207*Source!I333,9)</f>
        <v>0.9</v>
      </c>
      <c r="CY207">
        <f t="shared" si="76"/>
        <v>875.46</v>
      </c>
      <c r="CZ207">
        <f t="shared" si="77"/>
        <v>875.46</v>
      </c>
      <c r="DA207">
        <f t="shared" si="78"/>
        <v>1</v>
      </c>
      <c r="DB207">
        <f t="shared" si="74"/>
        <v>787.91</v>
      </c>
      <c r="DC207">
        <f t="shared" si="75"/>
        <v>0</v>
      </c>
      <c r="DD207" t="s">
        <v>3</v>
      </c>
      <c r="DE207" t="s">
        <v>3</v>
      </c>
      <c r="DF207">
        <f t="shared" si="69"/>
        <v>787.91</v>
      </c>
      <c r="DG207">
        <f t="shared" si="70"/>
        <v>0</v>
      </c>
      <c r="DH207">
        <f t="shared" si="71"/>
        <v>0</v>
      </c>
      <c r="DI207">
        <f t="shared" si="72"/>
        <v>0</v>
      </c>
      <c r="DJ207">
        <f t="shared" si="79"/>
        <v>787.91</v>
      </c>
      <c r="DK207">
        <v>0</v>
      </c>
      <c r="DL207" t="s">
        <v>3</v>
      </c>
      <c r="DM207">
        <v>0</v>
      </c>
      <c r="DN207" t="s">
        <v>3</v>
      </c>
      <c r="DO207">
        <v>0</v>
      </c>
    </row>
    <row r="208" spans="1:119" x14ac:dyDescent="0.2">
      <c r="A208">
        <f>ROW(Source!A333)</f>
        <v>333</v>
      </c>
      <c r="B208">
        <v>1473070128</v>
      </c>
      <c r="C208">
        <v>1473071449</v>
      </c>
      <c r="D208">
        <v>1441834671</v>
      </c>
      <c r="E208">
        <v>1</v>
      </c>
      <c r="F208">
        <v>1</v>
      </c>
      <c r="G208">
        <v>15514512</v>
      </c>
      <c r="H208">
        <v>3</v>
      </c>
      <c r="I208" t="s">
        <v>717</v>
      </c>
      <c r="J208" t="s">
        <v>718</v>
      </c>
      <c r="K208" t="s">
        <v>719</v>
      </c>
      <c r="L208">
        <v>1348</v>
      </c>
      <c r="N208">
        <v>1009</v>
      </c>
      <c r="O208" t="s">
        <v>697</v>
      </c>
      <c r="P208" t="s">
        <v>697</v>
      </c>
      <c r="Q208">
        <v>1000</v>
      </c>
      <c r="W208">
        <v>0</v>
      </c>
      <c r="X208">
        <v>-19071303</v>
      </c>
      <c r="Y208">
        <f t="shared" si="73"/>
        <v>5.9999999999999995E-4</v>
      </c>
      <c r="AA208">
        <v>184462.17</v>
      </c>
      <c r="AB208">
        <v>0</v>
      </c>
      <c r="AC208">
        <v>0</v>
      </c>
      <c r="AD208">
        <v>0</v>
      </c>
      <c r="AE208">
        <v>184462.17</v>
      </c>
      <c r="AF208">
        <v>0</v>
      </c>
      <c r="AG208">
        <v>0</v>
      </c>
      <c r="AH208">
        <v>0</v>
      </c>
      <c r="AI208">
        <v>1</v>
      </c>
      <c r="AJ208">
        <v>1</v>
      </c>
      <c r="AK208">
        <v>1</v>
      </c>
      <c r="AL208">
        <v>1</v>
      </c>
      <c r="AM208">
        <v>-2</v>
      </c>
      <c r="AN208">
        <v>0</v>
      </c>
      <c r="AO208">
        <v>1</v>
      </c>
      <c r="AP208">
        <v>1</v>
      </c>
      <c r="AQ208">
        <v>0</v>
      </c>
      <c r="AR208">
        <v>0</v>
      </c>
      <c r="AS208" t="s">
        <v>3</v>
      </c>
      <c r="AT208">
        <v>5.9999999999999995E-4</v>
      </c>
      <c r="AU208" t="s">
        <v>3</v>
      </c>
      <c r="AV208">
        <v>0</v>
      </c>
      <c r="AW208">
        <v>2</v>
      </c>
      <c r="AX208">
        <v>1473071472</v>
      </c>
      <c r="AY208">
        <v>1</v>
      </c>
      <c r="AZ208">
        <v>0</v>
      </c>
      <c r="BA208">
        <v>359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CV208">
        <v>0</v>
      </c>
      <c r="CW208">
        <v>0</v>
      </c>
      <c r="CX208">
        <f>ROUND(Y208*Source!I333,9)</f>
        <v>5.9999999999999995E-4</v>
      </c>
      <c r="CY208">
        <f t="shared" si="76"/>
        <v>184462.17</v>
      </c>
      <c r="CZ208">
        <f t="shared" si="77"/>
        <v>184462.17</v>
      </c>
      <c r="DA208">
        <f t="shared" si="78"/>
        <v>1</v>
      </c>
      <c r="DB208">
        <f t="shared" si="74"/>
        <v>110.68</v>
      </c>
      <c r="DC208">
        <f t="shared" si="75"/>
        <v>0</v>
      </c>
      <c r="DD208" t="s">
        <v>3</v>
      </c>
      <c r="DE208" t="s">
        <v>3</v>
      </c>
      <c r="DF208">
        <f t="shared" si="69"/>
        <v>110.68</v>
      </c>
      <c r="DG208">
        <f t="shared" si="70"/>
        <v>0</v>
      </c>
      <c r="DH208">
        <f t="shared" si="71"/>
        <v>0</v>
      </c>
      <c r="DI208">
        <f t="shared" si="72"/>
        <v>0</v>
      </c>
      <c r="DJ208">
        <f t="shared" si="79"/>
        <v>110.68</v>
      </c>
      <c r="DK208">
        <v>0</v>
      </c>
      <c r="DL208" t="s">
        <v>3</v>
      </c>
      <c r="DM208">
        <v>0</v>
      </c>
      <c r="DN208" t="s">
        <v>3</v>
      </c>
      <c r="DO208">
        <v>0</v>
      </c>
    </row>
    <row r="209" spans="1:119" x14ac:dyDescent="0.2">
      <c r="A209">
        <f>ROW(Source!A333)</f>
        <v>333</v>
      </c>
      <c r="B209">
        <v>1473070128</v>
      </c>
      <c r="C209">
        <v>1473071449</v>
      </c>
      <c r="D209">
        <v>1441834634</v>
      </c>
      <c r="E209">
        <v>1</v>
      </c>
      <c r="F209">
        <v>1</v>
      </c>
      <c r="G209">
        <v>15514512</v>
      </c>
      <c r="H209">
        <v>3</v>
      </c>
      <c r="I209" t="s">
        <v>720</v>
      </c>
      <c r="J209" t="s">
        <v>721</v>
      </c>
      <c r="K209" t="s">
        <v>722</v>
      </c>
      <c r="L209">
        <v>1348</v>
      </c>
      <c r="N209">
        <v>1009</v>
      </c>
      <c r="O209" t="s">
        <v>697</v>
      </c>
      <c r="P209" t="s">
        <v>697</v>
      </c>
      <c r="Q209">
        <v>1000</v>
      </c>
      <c r="W209">
        <v>0</v>
      </c>
      <c r="X209">
        <v>1869974630</v>
      </c>
      <c r="Y209">
        <f t="shared" si="73"/>
        <v>1E-3</v>
      </c>
      <c r="AA209">
        <v>88053.759999999995</v>
      </c>
      <c r="AB209">
        <v>0</v>
      </c>
      <c r="AC209">
        <v>0</v>
      </c>
      <c r="AD209">
        <v>0</v>
      </c>
      <c r="AE209">
        <v>88053.759999999995</v>
      </c>
      <c r="AF209">
        <v>0</v>
      </c>
      <c r="AG209">
        <v>0</v>
      </c>
      <c r="AH209">
        <v>0</v>
      </c>
      <c r="AI209">
        <v>1</v>
      </c>
      <c r="AJ209">
        <v>1</v>
      </c>
      <c r="AK209">
        <v>1</v>
      </c>
      <c r="AL209">
        <v>1</v>
      </c>
      <c r="AM209">
        <v>-2</v>
      </c>
      <c r="AN209">
        <v>0</v>
      </c>
      <c r="AO209">
        <v>1</v>
      </c>
      <c r="AP209">
        <v>1</v>
      </c>
      <c r="AQ209">
        <v>0</v>
      </c>
      <c r="AR209">
        <v>0</v>
      </c>
      <c r="AS209" t="s">
        <v>3</v>
      </c>
      <c r="AT209">
        <v>1E-3</v>
      </c>
      <c r="AU209" t="s">
        <v>3</v>
      </c>
      <c r="AV209">
        <v>0</v>
      </c>
      <c r="AW209">
        <v>2</v>
      </c>
      <c r="AX209">
        <v>1473071473</v>
      </c>
      <c r="AY209">
        <v>1</v>
      </c>
      <c r="AZ209">
        <v>0</v>
      </c>
      <c r="BA209">
        <v>360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CV209">
        <v>0</v>
      </c>
      <c r="CW209">
        <v>0</v>
      </c>
      <c r="CX209">
        <f>ROUND(Y209*Source!I333,9)</f>
        <v>1E-3</v>
      </c>
      <c r="CY209">
        <f t="shared" si="76"/>
        <v>88053.759999999995</v>
      </c>
      <c r="CZ209">
        <f t="shared" si="77"/>
        <v>88053.759999999995</v>
      </c>
      <c r="DA209">
        <f t="shared" si="78"/>
        <v>1</v>
      </c>
      <c r="DB209">
        <f t="shared" si="74"/>
        <v>88.05</v>
      </c>
      <c r="DC209">
        <f t="shared" si="75"/>
        <v>0</v>
      </c>
      <c r="DD209" t="s">
        <v>3</v>
      </c>
      <c r="DE209" t="s">
        <v>3</v>
      </c>
      <c r="DF209">
        <f t="shared" si="69"/>
        <v>88.05</v>
      </c>
      <c r="DG209">
        <f t="shared" si="70"/>
        <v>0</v>
      </c>
      <c r="DH209">
        <f t="shared" si="71"/>
        <v>0</v>
      </c>
      <c r="DI209">
        <f t="shared" si="72"/>
        <v>0</v>
      </c>
      <c r="DJ209">
        <f t="shared" si="79"/>
        <v>88.05</v>
      </c>
      <c r="DK209">
        <v>0</v>
      </c>
      <c r="DL209" t="s">
        <v>3</v>
      </c>
      <c r="DM209">
        <v>0</v>
      </c>
      <c r="DN209" t="s">
        <v>3</v>
      </c>
      <c r="DO209">
        <v>0</v>
      </c>
    </row>
    <row r="210" spans="1:119" x14ac:dyDescent="0.2">
      <c r="A210">
        <f>ROW(Source!A333)</f>
        <v>333</v>
      </c>
      <c r="B210">
        <v>1473070128</v>
      </c>
      <c r="C210">
        <v>1473071449</v>
      </c>
      <c r="D210">
        <v>1441834836</v>
      </c>
      <c r="E210">
        <v>1</v>
      </c>
      <c r="F210">
        <v>1</v>
      </c>
      <c r="G210">
        <v>15514512</v>
      </c>
      <c r="H210">
        <v>3</v>
      </c>
      <c r="I210" t="s">
        <v>723</v>
      </c>
      <c r="J210" t="s">
        <v>724</v>
      </c>
      <c r="K210" t="s">
        <v>725</v>
      </c>
      <c r="L210">
        <v>1348</v>
      </c>
      <c r="N210">
        <v>1009</v>
      </c>
      <c r="O210" t="s">
        <v>697</v>
      </c>
      <c r="P210" t="s">
        <v>697</v>
      </c>
      <c r="Q210">
        <v>1000</v>
      </c>
      <c r="W210">
        <v>0</v>
      </c>
      <c r="X210">
        <v>1434651514</v>
      </c>
      <c r="Y210">
        <f t="shared" si="73"/>
        <v>2.16E-3</v>
      </c>
      <c r="AA210">
        <v>93194.67</v>
      </c>
      <c r="AB210">
        <v>0</v>
      </c>
      <c r="AC210">
        <v>0</v>
      </c>
      <c r="AD210">
        <v>0</v>
      </c>
      <c r="AE210">
        <v>93194.67</v>
      </c>
      <c r="AF210">
        <v>0</v>
      </c>
      <c r="AG210">
        <v>0</v>
      </c>
      <c r="AH210">
        <v>0</v>
      </c>
      <c r="AI210">
        <v>1</v>
      </c>
      <c r="AJ210">
        <v>1</v>
      </c>
      <c r="AK210">
        <v>1</v>
      </c>
      <c r="AL210">
        <v>1</v>
      </c>
      <c r="AM210">
        <v>-2</v>
      </c>
      <c r="AN210">
        <v>0</v>
      </c>
      <c r="AO210">
        <v>1</v>
      </c>
      <c r="AP210">
        <v>1</v>
      </c>
      <c r="AQ210">
        <v>0</v>
      </c>
      <c r="AR210">
        <v>0</v>
      </c>
      <c r="AS210" t="s">
        <v>3</v>
      </c>
      <c r="AT210">
        <v>2.16E-3</v>
      </c>
      <c r="AU210" t="s">
        <v>3</v>
      </c>
      <c r="AV210">
        <v>0</v>
      </c>
      <c r="AW210">
        <v>2</v>
      </c>
      <c r="AX210">
        <v>1473071474</v>
      </c>
      <c r="AY210">
        <v>1</v>
      </c>
      <c r="AZ210">
        <v>0</v>
      </c>
      <c r="BA210">
        <v>361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CV210">
        <v>0</v>
      </c>
      <c r="CW210">
        <v>0</v>
      </c>
      <c r="CX210">
        <f>ROUND(Y210*Source!I333,9)</f>
        <v>2.16E-3</v>
      </c>
      <c r="CY210">
        <f t="shared" si="76"/>
        <v>93194.67</v>
      </c>
      <c r="CZ210">
        <f t="shared" si="77"/>
        <v>93194.67</v>
      </c>
      <c r="DA210">
        <f t="shared" si="78"/>
        <v>1</v>
      </c>
      <c r="DB210">
        <f t="shared" si="74"/>
        <v>201.3</v>
      </c>
      <c r="DC210">
        <f t="shared" si="75"/>
        <v>0</v>
      </c>
      <c r="DD210" t="s">
        <v>3</v>
      </c>
      <c r="DE210" t="s">
        <v>3</v>
      </c>
      <c r="DF210">
        <f t="shared" si="69"/>
        <v>201.3</v>
      </c>
      <c r="DG210">
        <f t="shared" si="70"/>
        <v>0</v>
      </c>
      <c r="DH210">
        <f t="shared" si="71"/>
        <v>0</v>
      </c>
      <c r="DI210">
        <f t="shared" si="72"/>
        <v>0</v>
      </c>
      <c r="DJ210">
        <f t="shared" si="79"/>
        <v>201.3</v>
      </c>
      <c r="DK210">
        <v>0</v>
      </c>
      <c r="DL210" t="s">
        <v>3</v>
      </c>
      <c r="DM210">
        <v>0</v>
      </c>
      <c r="DN210" t="s">
        <v>3</v>
      </c>
      <c r="DO210">
        <v>0</v>
      </c>
    </row>
    <row r="211" spans="1:119" x14ac:dyDescent="0.2">
      <c r="A211">
        <f>ROW(Source!A333)</f>
        <v>333</v>
      </c>
      <c r="B211">
        <v>1473070128</v>
      </c>
      <c r="C211">
        <v>1473071449</v>
      </c>
      <c r="D211">
        <v>1441834853</v>
      </c>
      <c r="E211">
        <v>1</v>
      </c>
      <c r="F211">
        <v>1</v>
      </c>
      <c r="G211">
        <v>15514512</v>
      </c>
      <c r="H211">
        <v>3</v>
      </c>
      <c r="I211" t="s">
        <v>726</v>
      </c>
      <c r="J211" t="s">
        <v>727</v>
      </c>
      <c r="K211" t="s">
        <v>728</v>
      </c>
      <c r="L211">
        <v>1348</v>
      </c>
      <c r="N211">
        <v>1009</v>
      </c>
      <c r="O211" t="s">
        <v>697</v>
      </c>
      <c r="P211" t="s">
        <v>697</v>
      </c>
      <c r="Q211">
        <v>1000</v>
      </c>
      <c r="W211">
        <v>0</v>
      </c>
      <c r="X211">
        <v>-1847698748</v>
      </c>
      <c r="Y211">
        <f t="shared" si="73"/>
        <v>8.0000000000000004E-4</v>
      </c>
      <c r="AA211">
        <v>78065.73</v>
      </c>
      <c r="AB211">
        <v>0</v>
      </c>
      <c r="AC211">
        <v>0</v>
      </c>
      <c r="AD211">
        <v>0</v>
      </c>
      <c r="AE211">
        <v>78065.73</v>
      </c>
      <c r="AF211">
        <v>0</v>
      </c>
      <c r="AG211">
        <v>0</v>
      </c>
      <c r="AH211">
        <v>0</v>
      </c>
      <c r="AI211">
        <v>1</v>
      </c>
      <c r="AJ211">
        <v>1</v>
      </c>
      <c r="AK211">
        <v>1</v>
      </c>
      <c r="AL211">
        <v>1</v>
      </c>
      <c r="AM211">
        <v>-2</v>
      </c>
      <c r="AN211">
        <v>0</v>
      </c>
      <c r="AO211">
        <v>1</v>
      </c>
      <c r="AP211">
        <v>1</v>
      </c>
      <c r="AQ211">
        <v>0</v>
      </c>
      <c r="AR211">
        <v>0</v>
      </c>
      <c r="AS211" t="s">
        <v>3</v>
      </c>
      <c r="AT211">
        <v>8.0000000000000004E-4</v>
      </c>
      <c r="AU211" t="s">
        <v>3</v>
      </c>
      <c r="AV211">
        <v>0</v>
      </c>
      <c r="AW211">
        <v>2</v>
      </c>
      <c r="AX211">
        <v>1473071475</v>
      </c>
      <c r="AY211">
        <v>1</v>
      </c>
      <c r="AZ211">
        <v>0</v>
      </c>
      <c r="BA211">
        <v>362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  <c r="BS211">
        <v>0</v>
      </c>
      <c r="BT211">
        <v>0</v>
      </c>
      <c r="BU211">
        <v>0</v>
      </c>
      <c r="BV211">
        <v>0</v>
      </c>
      <c r="BW211">
        <v>0</v>
      </c>
      <c r="CV211">
        <v>0</v>
      </c>
      <c r="CW211">
        <v>0</v>
      </c>
      <c r="CX211">
        <f>ROUND(Y211*Source!I333,9)</f>
        <v>8.0000000000000004E-4</v>
      </c>
      <c r="CY211">
        <f t="shared" si="76"/>
        <v>78065.73</v>
      </c>
      <c r="CZ211">
        <f t="shared" si="77"/>
        <v>78065.73</v>
      </c>
      <c r="DA211">
        <f t="shared" si="78"/>
        <v>1</v>
      </c>
      <c r="DB211">
        <f t="shared" si="74"/>
        <v>62.45</v>
      </c>
      <c r="DC211">
        <f t="shared" si="75"/>
        <v>0</v>
      </c>
      <c r="DD211" t="s">
        <v>3</v>
      </c>
      <c r="DE211" t="s">
        <v>3</v>
      </c>
      <c r="DF211">
        <f t="shared" si="69"/>
        <v>62.45</v>
      </c>
      <c r="DG211">
        <f t="shared" si="70"/>
        <v>0</v>
      </c>
      <c r="DH211">
        <f t="shared" si="71"/>
        <v>0</v>
      </c>
      <c r="DI211">
        <f t="shared" si="72"/>
        <v>0</v>
      </c>
      <c r="DJ211">
        <f t="shared" si="79"/>
        <v>62.45</v>
      </c>
      <c r="DK211">
        <v>0</v>
      </c>
      <c r="DL211" t="s">
        <v>3</v>
      </c>
      <c r="DM211">
        <v>0</v>
      </c>
      <c r="DN211" t="s">
        <v>3</v>
      </c>
      <c r="DO211">
        <v>0</v>
      </c>
    </row>
    <row r="212" spans="1:119" x14ac:dyDescent="0.2">
      <c r="A212">
        <f>ROW(Source!A333)</f>
        <v>333</v>
      </c>
      <c r="B212">
        <v>1473070128</v>
      </c>
      <c r="C212">
        <v>1473071449</v>
      </c>
      <c r="D212">
        <v>1441822273</v>
      </c>
      <c r="E212">
        <v>15514512</v>
      </c>
      <c r="F212">
        <v>1</v>
      </c>
      <c r="G212">
        <v>15514512</v>
      </c>
      <c r="H212">
        <v>3</v>
      </c>
      <c r="I212" t="s">
        <v>729</v>
      </c>
      <c r="J212" t="s">
        <v>3</v>
      </c>
      <c r="K212" t="s">
        <v>730</v>
      </c>
      <c r="L212">
        <v>1348</v>
      </c>
      <c r="N212">
        <v>1009</v>
      </c>
      <c r="O212" t="s">
        <v>697</v>
      </c>
      <c r="P212" t="s">
        <v>697</v>
      </c>
      <c r="Q212">
        <v>1000</v>
      </c>
      <c r="W212">
        <v>0</v>
      </c>
      <c r="X212">
        <v>-1698336702</v>
      </c>
      <c r="Y212">
        <f t="shared" si="73"/>
        <v>2.4000000000000001E-4</v>
      </c>
      <c r="AA212">
        <v>94640</v>
      </c>
      <c r="AB212">
        <v>0</v>
      </c>
      <c r="AC212">
        <v>0</v>
      </c>
      <c r="AD212">
        <v>0</v>
      </c>
      <c r="AE212">
        <v>94640</v>
      </c>
      <c r="AF212">
        <v>0</v>
      </c>
      <c r="AG212">
        <v>0</v>
      </c>
      <c r="AH212">
        <v>0</v>
      </c>
      <c r="AI212">
        <v>1</v>
      </c>
      <c r="AJ212">
        <v>1</v>
      </c>
      <c r="AK212">
        <v>1</v>
      </c>
      <c r="AL212">
        <v>1</v>
      </c>
      <c r="AM212">
        <v>-2</v>
      </c>
      <c r="AN212">
        <v>0</v>
      </c>
      <c r="AO212">
        <v>1</v>
      </c>
      <c r="AP212">
        <v>1</v>
      </c>
      <c r="AQ212">
        <v>0</v>
      </c>
      <c r="AR212">
        <v>0</v>
      </c>
      <c r="AS212" t="s">
        <v>3</v>
      </c>
      <c r="AT212">
        <v>2.4000000000000001E-4</v>
      </c>
      <c r="AU212" t="s">
        <v>3</v>
      </c>
      <c r="AV212">
        <v>0</v>
      </c>
      <c r="AW212">
        <v>2</v>
      </c>
      <c r="AX212">
        <v>1473071477</v>
      </c>
      <c r="AY212">
        <v>1</v>
      </c>
      <c r="AZ212">
        <v>0</v>
      </c>
      <c r="BA212">
        <v>363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0</v>
      </c>
      <c r="BI212">
        <v>0</v>
      </c>
      <c r="BJ212">
        <v>0</v>
      </c>
      <c r="BK212">
        <v>0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0</v>
      </c>
      <c r="BS212">
        <v>0</v>
      </c>
      <c r="BT212">
        <v>0</v>
      </c>
      <c r="BU212">
        <v>0</v>
      </c>
      <c r="BV212">
        <v>0</v>
      </c>
      <c r="BW212">
        <v>0</v>
      </c>
      <c r="CV212">
        <v>0</v>
      </c>
      <c r="CW212">
        <v>0</v>
      </c>
      <c r="CX212">
        <f>ROUND(Y212*Source!I333,9)</f>
        <v>2.4000000000000001E-4</v>
      </c>
      <c r="CY212">
        <f t="shared" si="76"/>
        <v>94640</v>
      </c>
      <c r="CZ212">
        <f t="shared" si="77"/>
        <v>94640</v>
      </c>
      <c r="DA212">
        <f t="shared" si="78"/>
        <v>1</v>
      </c>
      <c r="DB212">
        <f t="shared" si="74"/>
        <v>22.71</v>
      </c>
      <c r="DC212">
        <f t="shared" si="75"/>
        <v>0</v>
      </c>
      <c r="DD212" t="s">
        <v>3</v>
      </c>
      <c r="DE212" t="s">
        <v>3</v>
      </c>
      <c r="DF212">
        <f t="shared" si="69"/>
        <v>22.71</v>
      </c>
      <c r="DG212">
        <f t="shared" si="70"/>
        <v>0</v>
      </c>
      <c r="DH212">
        <f t="shared" si="71"/>
        <v>0</v>
      </c>
      <c r="DI212">
        <f t="shared" si="72"/>
        <v>0</v>
      </c>
      <c r="DJ212">
        <f t="shared" si="79"/>
        <v>22.71</v>
      </c>
      <c r="DK212">
        <v>0</v>
      </c>
      <c r="DL212" t="s">
        <v>3</v>
      </c>
      <c r="DM212">
        <v>0</v>
      </c>
      <c r="DN212" t="s">
        <v>3</v>
      </c>
      <c r="DO212">
        <v>0</v>
      </c>
    </row>
    <row r="213" spans="1:119" x14ac:dyDescent="0.2">
      <c r="A213">
        <f>ROW(Source!A333)</f>
        <v>333</v>
      </c>
      <c r="B213">
        <v>1473070128</v>
      </c>
      <c r="C213">
        <v>1473071449</v>
      </c>
      <c r="D213">
        <v>1441850453</v>
      </c>
      <c r="E213">
        <v>1</v>
      </c>
      <c r="F213">
        <v>1</v>
      </c>
      <c r="G213">
        <v>15514512</v>
      </c>
      <c r="H213">
        <v>3</v>
      </c>
      <c r="I213" t="s">
        <v>731</v>
      </c>
      <c r="J213" t="s">
        <v>732</v>
      </c>
      <c r="K213" t="s">
        <v>733</v>
      </c>
      <c r="L213">
        <v>1348</v>
      </c>
      <c r="N213">
        <v>1009</v>
      </c>
      <c r="O213" t="s">
        <v>697</v>
      </c>
      <c r="P213" t="s">
        <v>697</v>
      </c>
      <c r="Q213">
        <v>1000</v>
      </c>
      <c r="W213">
        <v>0</v>
      </c>
      <c r="X213">
        <v>-1449669889</v>
      </c>
      <c r="Y213">
        <f t="shared" si="73"/>
        <v>8.9999999999999998E-4</v>
      </c>
      <c r="AA213">
        <v>178433.97</v>
      </c>
      <c r="AB213">
        <v>0</v>
      </c>
      <c r="AC213">
        <v>0</v>
      </c>
      <c r="AD213">
        <v>0</v>
      </c>
      <c r="AE213">
        <v>178433.97</v>
      </c>
      <c r="AF213">
        <v>0</v>
      </c>
      <c r="AG213">
        <v>0</v>
      </c>
      <c r="AH213">
        <v>0</v>
      </c>
      <c r="AI213">
        <v>1</v>
      </c>
      <c r="AJ213">
        <v>1</v>
      </c>
      <c r="AK213">
        <v>1</v>
      </c>
      <c r="AL213">
        <v>1</v>
      </c>
      <c r="AM213">
        <v>-2</v>
      </c>
      <c r="AN213">
        <v>0</v>
      </c>
      <c r="AO213">
        <v>1</v>
      </c>
      <c r="AP213">
        <v>1</v>
      </c>
      <c r="AQ213">
        <v>0</v>
      </c>
      <c r="AR213">
        <v>0</v>
      </c>
      <c r="AS213" t="s">
        <v>3</v>
      </c>
      <c r="AT213">
        <v>8.9999999999999998E-4</v>
      </c>
      <c r="AU213" t="s">
        <v>3</v>
      </c>
      <c r="AV213">
        <v>0</v>
      </c>
      <c r="AW213">
        <v>2</v>
      </c>
      <c r="AX213">
        <v>1473071476</v>
      </c>
      <c r="AY213">
        <v>1</v>
      </c>
      <c r="AZ213">
        <v>0</v>
      </c>
      <c r="BA213">
        <v>364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0</v>
      </c>
      <c r="BI213">
        <v>0</v>
      </c>
      <c r="BJ213">
        <v>0</v>
      </c>
      <c r="BK213">
        <v>0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0</v>
      </c>
      <c r="BS213">
        <v>0</v>
      </c>
      <c r="BT213">
        <v>0</v>
      </c>
      <c r="BU213">
        <v>0</v>
      </c>
      <c r="BV213">
        <v>0</v>
      </c>
      <c r="BW213">
        <v>0</v>
      </c>
      <c r="CV213">
        <v>0</v>
      </c>
      <c r="CW213">
        <v>0</v>
      </c>
      <c r="CX213">
        <f>ROUND(Y213*Source!I333,9)</f>
        <v>8.9999999999999998E-4</v>
      </c>
      <c r="CY213">
        <f t="shared" si="76"/>
        <v>178433.97</v>
      </c>
      <c r="CZ213">
        <f t="shared" si="77"/>
        <v>178433.97</v>
      </c>
      <c r="DA213">
        <f t="shared" si="78"/>
        <v>1</v>
      </c>
      <c r="DB213">
        <f t="shared" si="74"/>
        <v>160.59</v>
      </c>
      <c r="DC213">
        <f t="shared" si="75"/>
        <v>0</v>
      </c>
      <c r="DD213" t="s">
        <v>3</v>
      </c>
      <c r="DE213" t="s">
        <v>3</v>
      </c>
      <c r="DF213">
        <f t="shared" si="69"/>
        <v>160.59</v>
      </c>
      <c r="DG213">
        <f t="shared" si="70"/>
        <v>0</v>
      </c>
      <c r="DH213">
        <f t="shared" si="71"/>
        <v>0</v>
      </c>
      <c r="DI213">
        <f t="shared" si="72"/>
        <v>0</v>
      </c>
      <c r="DJ213">
        <f t="shared" si="79"/>
        <v>160.59</v>
      </c>
      <c r="DK213">
        <v>0</v>
      </c>
      <c r="DL213" t="s">
        <v>3</v>
      </c>
      <c r="DM213">
        <v>0</v>
      </c>
      <c r="DN213" t="s">
        <v>3</v>
      </c>
      <c r="DO213">
        <v>0</v>
      </c>
    </row>
    <row r="214" spans="1:119" x14ac:dyDescent="0.2">
      <c r="A214">
        <f>ROW(Source!A334)</f>
        <v>334</v>
      </c>
      <c r="B214">
        <v>1473070128</v>
      </c>
      <c r="C214">
        <v>1473073869</v>
      </c>
      <c r="D214">
        <v>1441819193</v>
      </c>
      <c r="E214">
        <v>15514512</v>
      </c>
      <c r="F214">
        <v>1</v>
      </c>
      <c r="G214">
        <v>15514512</v>
      </c>
      <c r="H214">
        <v>1</v>
      </c>
      <c r="I214" t="s">
        <v>670</v>
      </c>
      <c r="J214" t="s">
        <v>3</v>
      </c>
      <c r="K214" t="s">
        <v>671</v>
      </c>
      <c r="L214">
        <v>1191</v>
      </c>
      <c r="N214">
        <v>1013</v>
      </c>
      <c r="O214" t="s">
        <v>672</v>
      </c>
      <c r="P214" t="s">
        <v>672</v>
      </c>
      <c r="Q214">
        <v>1</v>
      </c>
      <c r="W214">
        <v>0</v>
      </c>
      <c r="X214">
        <v>476480486</v>
      </c>
      <c r="Y214">
        <f t="shared" si="73"/>
        <v>3.14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1</v>
      </c>
      <c r="AJ214">
        <v>1</v>
      </c>
      <c r="AK214">
        <v>1</v>
      </c>
      <c r="AL214">
        <v>1</v>
      </c>
      <c r="AM214">
        <v>-2</v>
      </c>
      <c r="AN214">
        <v>0</v>
      </c>
      <c r="AO214">
        <v>1</v>
      </c>
      <c r="AP214">
        <v>0</v>
      </c>
      <c r="AQ214">
        <v>0</v>
      </c>
      <c r="AR214">
        <v>0</v>
      </c>
      <c r="AS214" t="s">
        <v>3</v>
      </c>
      <c r="AT214">
        <v>3.14</v>
      </c>
      <c r="AU214" t="s">
        <v>3</v>
      </c>
      <c r="AV214">
        <v>1</v>
      </c>
      <c r="AW214">
        <v>2</v>
      </c>
      <c r="AX214">
        <v>1473073873</v>
      </c>
      <c r="AY214">
        <v>1</v>
      </c>
      <c r="AZ214">
        <v>2048</v>
      </c>
      <c r="BA214">
        <v>365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  <c r="BS214">
        <v>0</v>
      </c>
      <c r="BT214">
        <v>0</v>
      </c>
      <c r="BU214">
        <v>0</v>
      </c>
      <c r="BV214">
        <v>0</v>
      </c>
      <c r="BW214">
        <v>0</v>
      </c>
      <c r="CU214">
        <f>ROUND(AT214*Source!I334*AH214*AL214,2)</f>
        <v>0</v>
      </c>
      <c r="CV214">
        <f>ROUND(Y214*Source!I334,9)</f>
        <v>3.14</v>
      </c>
      <c r="CW214">
        <v>0</v>
      </c>
      <c r="CX214">
        <f>ROUND(Y214*Source!I334,9)</f>
        <v>3.14</v>
      </c>
      <c r="CY214">
        <f>AD214</f>
        <v>0</v>
      </c>
      <c r="CZ214">
        <f>AH214</f>
        <v>0</v>
      </c>
      <c r="DA214">
        <f>AL214</f>
        <v>1</v>
      </c>
      <c r="DB214">
        <f t="shared" si="74"/>
        <v>0</v>
      </c>
      <c r="DC214">
        <f t="shared" si="75"/>
        <v>0</v>
      </c>
      <c r="DD214" t="s">
        <v>3</v>
      </c>
      <c r="DE214" t="s">
        <v>3</v>
      </c>
      <c r="DF214">
        <f t="shared" si="69"/>
        <v>0</v>
      </c>
      <c r="DG214">
        <f t="shared" si="70"/>
        <v>0</v>
      </c>
      <c r="DH214">
        <f t="shared" si="71"/>
        <v>0</v>
      </c>
      <c r="DI214">
        <f t="shared" si="72"/>
        <v>0</v>
      </c>
      <c r="DJ214">
        <f>DI214</f>
        <v>0</v>
      </c>
      <c r="DK214">
        <v>0</v>
      </c>
      <c r="DL214" t="s">
        <v>3</v>
      </c>
      <c r="DM214">
        <v>0</v>
      </c>
      <c r="DN214" t="s">
        <v>3</v>
      </c>
      <c r="DO214">
        <v>0</v>
      </c>
    </row>
    <row r="215" spans="1:119" x14ac:dyDescent="0.2">
      <c r="A215">
        <f>ROW(Source!A334)</f>
        <v>334</v>
      </c>
      <c r="B215">
        <v>1473070128</v>
      </c>
      <c r="C215">
        <v>1473073869</v>
      </c>
      <c r="D215">
        <v>1441833954</v>
      </c>
      <c r="E215">
        <v>1</v>
      </c>
      <c r="F215">
        <v>1</v>
      </c>
      <c r="G215">
        <v>15514512</v>
      </c>
      <c r="H215">
        <v>2</v>
      </c>
      <c r="I215" t="s">
        <v>673</v>
      </c>
      <c r="J215" t="s">
        <v>674</v>
      </c>
      <c r="K215" t="s">
        <v>675</v>
      </c>
      <c r="L215">
        <v>1368</v>
      </c>
      <c r="N215">
        <v>1011</v>
      </c>
      <c r="O215" t="s">
        <v>676</v>
      </c>
      <c r="P215" t="s">
        <v>676</v>
      </c>
      <c r="Q215">
        <v>1</v>
      </c>
      <c r="W215">
        <v>0</v>
      </c>
      <c r="X215">
        <v>-1438587603</v>
      </c>
      <c r="Y215">
        <f t="shared" si="73"/>
        <v>0.03</v>
      </c>
      <c r="AA215">
        <v>0</v>
      </c>
      <c r="AB215">
        <v>59.51</v>
      </c>
      <c r="AC215">
        <v>0.82</v>
      </c>
      <c r="AD215">
        <v>0</v>
      </c>
      <c r="AE215">
        <v>0</v>
      </c>
      <c r="AF215">
        <v>59.51</v>
      </c>
      <c r="AG215">
        <v>0.82</v>
      </c>
      <c r="AH215">
        <v>0</v>
      </c>
      <c r="AI215">
        <v>1</v>
      </c>
      <c r="AJ215">
        <v>1</v>
      </c>
      <c r="AK215">
        <v>1</v>
      </c>
      <c r="AL215">
        <v>1</v>
      </c>
      <c r="AM215">
        <v>-2</v>
      </c>
      <c r="AN215">
        <v>0</v>
      </c>
      <c r="AO215">
        <v>1</v>
      </c>
      <c r="AP215">
        <v>0</v>
      </c>
      <c r="AQ215">
        <v>0</v>
      </c>
      <c r="AR215">
        <v>0</v>
      </c>
      <c r="AS215" t="s">
        <v>3</v>
      </c>
      <c r="AT215">
        <v>0.03</v>
      </c>
      <c r="AU215" t="s">
        <v>3</v>
      </c>
      <c r="AV215">
        <v>0</v>
      </c>
      <c r="AW215">
        <v>2</v>
      </c>
      <c r="AX215">
        <v>1473073874</v>
      </c>
      <c r="AY215">
        <v>1</v>
      </c>
      <c r="AZ215">
        <v>2048</v>
      </c>
      <c r="BA215">
        <v>366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  <c r="BS215">
        <v>0</v>
      </c>
      <c r="BT215">
        <v>0</v>
      </c>
      <c r="BU215">
        <v>0</v>
      </c>
      <c r="BV215">
        <v>0</v>
      </c>
      <c r="BW215">
        <v>0</v>
      </c>
      <c r="CV215">
        <v>0</v>
      </c>
      <c r="CW215">
        <f>ROUND(Y215*Source!I334*DO215,9)</f>
        <v>0</v>
      </c>
      <c r="CX215">
        <f>ROUND(Y215*Source!I334,9)</f>
        <v>0.03</v>
      </c>
      <c r="CY215">
        <f>AB215</f>
        <v>59.51</v>
      </c>
      <c r="CZ215">
        <f>AF215</f>
        <v>59.51</v>
      </c>
      <c r="DA215">
        <f>AJ215</f>
        <v>1</v>
      </c>
      <c r="DB215">
        <f t="shared" si="74"/>
        <v>1.79</v>
      </c>
      <c r="DC215">
        <f t="shared" si="75"/>
        <v>0.02</v>
      </c>
      <c r="DD215" t="s">
        <v>3</v>
      </c>
      <c r="DE215" t="s">
        <v>3</v>
      </c>
      <c r="DF215">
        <f t="shared" si="69"/>
        <v>0</v>
      </c>
      <c r="DG215">
        <f t="shared" si="70"/>
        <v>1.79</v>
      </c>
      <c r="DH215">
        <f t="shared" si="71"/>
        <v>0.02</v>
      </c>
      <c r="DI215">
        <f t="shared" si="72"/>
        <v>0</v>
      </c>
      <c r="DJ215">
        <f>DG215</f>
        <v>1.79</v>
      </c>
      <c r="DK215">
        <v>0</v>
      </c>
      <c r="DL215" t="s">
        <v>3</v>
      </c>
      <c r="DM215">
        <v>0</v>
      </c>
      <c r="DN215" t="s">
        <v>3</v>
      </c>
      <c r="DO215">
        <v>0</v>
      </c>
    </row>
    <row r="216" spans="1:119" x14ac:dyDescent="0.2">
      <c r="A216">
        <f>ROW(Source!A334)</f>
        <v>334</v>
      </c>
      <c r="B216">
        <v>1473070128</v>
      </c>
      <c r="C216">
        <v>1473073869</v>
      </c>
      <c r="D216">
        <v>1441836235</v>
      </c>
      <c r="E216">
        <v>1</v>
      </c>
      <c r="F216">
        <v>1</v>
      </c>
      <c r="G216">
        <v>15514512</v>
      </c>
      <c r="H216">
        <v>3</v>
      </c>
      <c r="I216" t="s">
        <v>677</v>
      </c>
      <c r="J216" t="s">
        <v>678</v>
      </c>
      <c r="K216" t="s">
        <v>679</v>
      </c>
      <c r="L216">
        <v>1346</v>
      </c>
      <c r="N216">
        <v>1009</v>
      </c>
      <c r="O216" t="s">
        <v>680</v>
      </c>
      <c r="P216" t="s">
        <v>680</v>
      </c>
      <c r="Q216">
        <v>1</v>
      </c>
      <c r="W216">
        <v>0</v>
      </c>
      <c r="X216">
        <v>-1595335418</v>
      </c>
      <c r="Y216">
        <f t="shared" si="73"/>
        <v>0.32</v>
      </c>
      <c r="AA216">
        <v>31.49</v>
      </c>
      <c r="AB216">
        <v>0</v>
      </c>
      <c r="AC216">
        <v>0</v>
      </c>
      <c r="AD216">
        <v>0</v>
      </c>
      <c r="AE216">
        <v>31.49</v>
      </c>
      <c r="AF216">
        <v>0</v>
      </c>
      <c r="AG216">
        <v>0</v>
      </c>
      <c r="AH216">
        <v>0</v>
      </c>
      <c r="AI216">
        <v>1</v>
      </c>
      <c r="AJ216">
        <v>1</v>
      </c>
      <c r="AK216">
        <v>1</v>
      </c>
      <c r="AL216">
        <v>1</v>
      </c>
      <c r="AM216">
        <v>-2</v>
      </c>
      <c r="AN216">
        <v>0</v>
      </c>
      <c r="AO216">
        <v>1</v>
      </c>
      <c r="AP216">
        <v>0</v>
      </c>
      <c r="AQ216">
        <v>0</v>
      </c>
      <c r="AR216">
        <v>0</v>
      </c>
      <c r="AS216" t="s">
        <v>3</v>
      </c>
      <c r="AT216">
        <v>0.32</v>
      </c>
      <c r="AU216" t="s">
        <v>3</v>
      </c>
      <c r="AV216">
        <v>0</v>
      </c>
      <c r="AW216">
        <v>2</v>
      </c>
      <c r="AX216">
        <v>1473073875</v>
      </c>
      <c r="AY216">
        <v>1</v>
      </c>
      <c r="AZ216">
        <v>2048</v>
      </c>
      <c r="BA216">
        <v>367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  <c r="BI216">
        <v>0</v>
      </c>
      <c r="BJ216">
        <v>0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0</v>
      </c>
      <c r="BS216">
        <v>0</v>
      </c>
      <c r="BT216">
        <v>0</v>
      </c>
      <c r="BU216">
        <v>0</v>
      </c>
      <c r="BV216">
        <v>0</v>
      </c>
      <c r="BW216">
        <v>0</v>
      </c>
      <c r="CV216">
        <v>0</v>
      </c>
      <c r="CW216">
        <v>0</v>
      </c>
      <c r="CX216">
        <f>ROUND(Y216*Source!I334,9)</f>
        <v>0.32</v>
      </c>
      <c r="CY216">
        <f>AA216</f>
        <v>31.49</v>
      </c>
      <c r="CZ216">
        <f>AE216</f>
        <v>31.49</v>
      </c>
      <c r="DA216">
        <f>AI216</f>
        <v>1</v>
      </c>
      <c r="DB216">
        <f t="shared" si="74"/>
        <v>10.08</v>
      </c>
      <c r="DC216">
        <f t="shared" si="75"/>
        <v>0</v>
      </c>
      <c r="DD216" t="s">
        <v>3</v>
      </c>
      <c r="DE216" t="s">
        <v>3</v>
      </c>
      <c r="DF216">
        <f t="shared" si="69"/>
        <v>10.08</v>
      </c>
      <c r="DG216">
        <f t="shared" si="70"/>
        <v>0</v>
      </c>
      <c r="DH216">
        <f t="shared" si="71"/>
        <v>0</v>
      </c>
      <c r="DI216">
        <f t="shared" si="72"/>
        <v>0</v>
      </c>
      <c r="DJ216">
        <f>DF216</f>
        <v>10.08</v>
      </c>
      <c r="DK216">
        <v>0</v>
      </c>
      <c r="DL216" t="s">
        <v>3</v>
      </c>
      <c r="DM216">
        <v>0</v>
      </c>
      <c r="DN216" t="s">
        <v>3</v>
      </c>
      <c r="DO216">
        <v>0</v>
      </c>
    </row>
    <row r="217" spans="1:119" x14ac:dyDescent="0.2">
      <c r="A217">
        <f>ROW(Source!A335)</f>
        <v>335</v>
      </c>
      <c r="B217">
        <v>1473070128</v>
      </c>
      <c r="C217">
        <v>1473073876</v>
      </c>
      <c r="D217">
        <v>1441819193</v>
      </c>
      <c r="E217">
        <v>15514512</v>
      </c>
      <c r="F217">
        <v>1</v>
      </c>
      <c r="G217">
        <v>15514512</v>
      </c>
      <c r="H217">
        <v>1</v>
      </c>
      <c r="I217" t="s">
        <v>670</v>
      </c>
      <c r="J217" t="s">
        <v>3</v>
      </c>
      <c r="K217" t="s">
        <v>671</v>
      </c>
      <c r="L217">
        <v>1191</v>
      </c>
      <c r="N217">
        <v>1013</v>
      </c>
      <c r="O217" t="s">
        <v>672</v>
      </c>
      <c r="P217" t="s">
        <v>672</v>
      </c>
      <c r="Q217">
        <v>1</v>
      </c>
      <c r="W217">
        <v>0</v>
      </c>
      <c r="X217">
        <v>476480486</v>
      </c>
      <c r="Y217">
        <f t="shared" si="73"/>
        <v>1.56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1</v>
      </c>
      <c r="AJ217">
        <v>1</v>
      </c>
      <c r="AK217">
        <v>1</v>
      </c>
      <c r="AL217">
        <v>1</v>
      </c>
      <c r="AM217">
        <v>-2</v>
      </c>
      <c r="AN217">
        <v>0</v>
      </c>
      <c r="AO217">
        <v>1</v>
      </c>
      <c r="AP217">
        <v>0</v>
      </c>
      <c r="AQ217">
        <v>0</v>
      </c>
      <c r="AR217">
        <v>0</v>
      </c>
      <c r="AS217" t="s">
        <v>3</v>
      </c>
      <c r="AT217">
        <v>1.56</v>
      </c>
      <c r="AU217" t="s">
        <v>3</v>
      </c>
      <c r="AV217">
        <v>1</v>
      </c>
      <c r="AW217">
        <v>2</v>
      </c>
      <c r="AX217">
        <v>1473073880</v>
      </c>
      <c r="AY217">
        <v>1</v>
      </c>
      <c r="AZ217">
        <v>2048</v>
      </c>
      <c r="BA217">
        <v>368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  <c r="BS217">
        <v>0</v>
      </c>
      <c r="BT217">
        <v>0</v>
      </c>
      <c r="BU217">
        <v>0</v>
      </c>
      <c r="BV217">
        <v>0</v>
      </c>
      <c r="BW217">
        <v>0</v>
      </c>
      <c r="CU217">
        <f>ROUND(AT217*Source!I335*AH217*AL217,2)</f>
        <v>0</v>
      </c>
      <c r="CV217">
        <f>ROUND(Y217*Source!I335,9)</f>
        <v>1.56</v>
      </c>
      <c r="CW217">
        <v>0</v>
      </c>
      <c r="CX217">
        <f>ROUND(Y217*Source!I335,9)</f>
        <v>1.56</v>
      </c>
      <c r="CY217">
        <f>AD217</f>
        <v>0</v>
      </c>
      <c r="CZ217">
        <f>AH217</f>
        <v>0</v>
      </c>
      <c r="DA217">
        <f>AL217</f>
        <v>1</v>
      </c>
      <c r="DB217">
        <f t="shared" si="74"/>
        <v>0</v>
      </c>
      <c r="DC217">
        <f t="shared" si="75"/>
        <v>0</v>
      </c>
      <c r="DD217" t="s">
        <v>3</v>
      </c>
      <c r="DE217" t="s">
        <v>3</v>
      </c>
      <c r="DF217">
        <f t="shared" si="69"/>
        <v>0</v>
      </c>
      <c r="DG217">
        <f t="shared" si="70"/>
        <v>0</v>
      </c>
      <c r="DH217">
        <f t="shared" si="71"/>
        <v>0</v>
      </c>
      <c r="DI217">
        <f t="shared" si="72"/>
        <v>0</v>
      </c>
      <c r="DJ217">
        <f>DI217</f>
        <v>0</v>
      </c>
      <c r="DK217">
        <v>0</v>
      </c>
      <c r="DL217" t="s">
        <v>3</v>
      </c>
      <c r="DM217">
        <v>0</v>
      </c>
      <c r="DN217" t="s">
        <v>3</v>
      </c>
      <c r="DO217">
        <v>0</v>
      </c>
    </row>
    <row r="218" spans="1:119" x14ac:dyDescent="0.2">
      <c r="A218">
        <f>ROW(Source!A335)</f>
        <v>335</v>
      </c>
      <c r="B218">
        <v>1473070128</v>
      </c>
      <c r="C218">
        <v>1473073876</v>
      </c>
      <c r="D218">
        <v>1441833954</v>
      </c>
      <c r="E218">
        <v>1</v>
      </c>
      <c r="F218">
        <v>1</v>
      </c>
      <c r="G218">
        <v>15514512</v>
      </c>
      <c r="H218">
        <v>2</v>
      </c>
      <c r="I218" t="s">
        <v>673</v>
      </c>
      <c r="J218" t="s">
        <v>674</v>
      </c>
      <c r="K218" t="s">
        <v>675</v>
      </c>
      <c r="L218">
        <v>1368</v>
      </c>
      <c r="N218">
        <v>1011</v>
      </c>
      <c r="O218" t="s">
        <v>676</v>
      </c>
      <c r="P218" t="s">
        <v>676</v>
      </c>
      <c r="Q218">
        <v>1</v>
      </c>
      <c r="W218">
        <v>0</v>
      </c>
      <c r="X218">
        <v>-1438587603</v>
      </c>
      <c r="Y218">
        <f t="shared" si="73"/>
        <v>0.03</v>
      </c>
      <c r="AA218">
        <v>0</v>
      </c>
      <c r="AB218">
        <v>59.51</v>
      </c>
      <c r="AC218">
        <v>0.82</v>
      </c>
      <c r="AD218">
        <v>0</v>
      </c>
      <c r="AE218">
        <v>0</v>
      </c>
      <c r="AF218">
        <v>59.51</v>
      </c>
      <c r="AG218">
        <v>0.82</v>
      </c>
      <c r="AH218">
        <v>0</v>
      </c>
      <c r="AI218">
        <v>1</v>
      </c>
      <c r="AJ218">
        <v>1</v>
      </c>
      <c r="AK218">
        <v>1</v>
      </c>
      <c r="AL218">
        <v>1</v>
      </c>
      <c r="AM218">
        <v>-2</v>
      </c>
      <c r="AN218">
        <v>0</v>
      </c>
      <c r="AO218">
        <v>1</v>
      </c>
      <c r="AP218">
        <v>0</v>
      </c>
      <c r="AQ218">
        <v>0</v>
      </c>
      <c r="AR218">
        <v>0</v>
      </c>
      <c r="AS218" t="s">
        <v>3</v>
      </c>
      <c r="AT218">
        <v>0.03</v>
      </c>
      <c r="AU218" t="s">
        <v>3</v>
      </c>
      <c r="AV218">
        <v>0</v>
      </c>
      <c r="AW218">
        <v>2</v>
      </c>
      <c r="AX218">
        <v>1473073881</v>
      </c>
      <c r="AY218">
        <v>1</v>
      </c>
      <c r="AZ218">
        <v>2048</v>
      </c>
      <c r="BA218">
        <v>369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0</v>
      </c>
      <c r="BI218">
        <v>0</v>
      </c>
      <c r="BJ218">
        <v>0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0</v>
      </c>
      <c r="BS218">
        <v>0</v>
      </c>
      <c r="BT218">
        <v>0</v>
      </c>
      <c r="BU218">
        <v>0</v>
      </c>
      <c r="BV218">
        <v>0</v>
      </c>
      <c r="BW218">
        <v>0</v>
      </c>
      <c r="CV218">
        <v>0</v>
      </c>
      <c r="CW218">
        <f>ROUND(Y218*Source!I335*DO218,9)</f>
        <v>0</v>
      </c>
      <c r="CX218">
        <f>ROUND(Y218*Source!I335,9)</f>
        <v>0.03</v>
      </c>
      <c r="CY218">
        <f>AB218</f>
        <v>59.51</v>
      </c>
      <c r="CZ218">
        <f>AF218</f>
        <v>59.51</v>
      </c>
      <c r="DA218">
        <f>AJ218</f>
        <v>1</v>
      </c>
      <c r="DB218">
        <f t="shared" si="74"/>
        <v>1.79</v>
      </c>
      <c r="DC218">
        <f t="shared" si="75"/>
        <v>0.02</v>
      </c>
      <c r="DD218" t="s">
        <v>3</v>
      </c>
      <c r="DE218" t="s">
        <v>3</v>
      </c>
      <c r="DF218">
        <f t="shared" si="69"/>
        <v>0</v>
      </c>
      <c r="DG218">
        <f t="shared" si="70"/>
        <v>1.79</v>
      </c>
      <c r="DH218">
        <f t="shared" si="71"/>
        <v>0.02</v>
      </c>
      <c r="DI218">
        <f t="shared" si="72"/>
        <v>0</v>
      </c>
      <c r="DJ218">
        <f>DG218</f>
        <v>1.79</v>
      </c>
      <c r="DK218">
        <v>0</v>
      </c>
      <c r="DL218" t="s">
        <v>3</v>
      </c>
      <c r="DM218">
        <v>0</v>
      </c>
      <c r="DN218" t="s">
        <v>3</v>
      </c>
      <c r="DO218">
        <v>0</v>
      </c>
    </row>
    <row r="219" spans="1:119" x14ac:dyDescent="0.2">
      <c r="A219">
        <f>ROW(Source!A335)</f>
        <v>335</v>
      </c>
      <c r="B219">
        <v>1473070128</v>
      </c>
      <c r="C219">
        <v>1473073876</v>
      </c>
      <c r="D219">
        <v>1441836235</v>
      </c>
      <c r="E219">
        <v>1</v>
      </c>
      <c r="F219">
        <v>1</v>
      </c>
      <c r="G219">
        <v>15514512</v>
      </c>
      <c r="H219">
        <v>3</v>
      </c>
      <c r="I219" t="s">
        <v>677</v>
      </c>
      <c r="J219" t="s">
        <v>678</v>
      </c>
      <c r="K219" t="s">
        <v>679</v>
      </c>
      <c r="L219">
        <v>1346</v>
      </c>
      <c r="N219">
        <v>1009</v>
      </c>
      <c r="O219" t="s">
        <v>680</v>
      </c>
      <c r="P219" t="s">
        <v>680</v>
      </c>
      <c r="Q219">
        <v>1</v>
      </c>
      <c r="W219">
        <v>0</v>
      </c>
      <c r="X219">
        <v>-1595335418</v>
      </c>
      <c r="Y219">
        <f t="shared" si="73"/>
        <v>0.02</v>
      </c>
      <c r="AA219">
        <v>31.49</v>
      </c>
      <c r="AB219">
        <v>0</v>
      </c>
      <c r="AC219">
        <v>0</v>
      </c>
      <c r="AD219">
        <v>0</v>
      </c>
      <c r="AE219">
        <v>31.49</v>
      </c>
      <c r="AF219">
        <v>0</v>
      </c>
      <c r="AG219">
        <v>0</v>
      </c>
      <c r="AH219">
        <v>0</v>
      </c>
      <c r="AI219">
        <v>1</v>
      </c>
      <c r="AJ219">
        <v>1</v>
      </c>
      <c r="AK219">
        <v>1</v>
      </c>
      <c r="AL219">
        <v>1</v>
      </c>
      <c r="AM219">
        <v>-2</v>
      </c>
      <c r="AN219">
        <v>0</v>
      </c>
      <c r="AO219">
        <v>1</v>
      </c>
      <c r="AP219">
        <v>0</v>
      </c>
      <c r="AQ219">
        <v>0</v>
      </c>
      <c r="AR219">
        <v>0</v>
      </c>
      <c r="AS219" t="s">
        <v>3</v>
      </c>
      <c r="AT219">
        <v>0.02</v>
      </c>
      <c r="AU219" t="s">
        <v>3</v>
      </c>
      <c r="AV219">
        <v>0</v>
      </c>
      <c r="AW219">
        <v>2</v>
      </c>
      <c r="AX219">
        <v>1473073882</v>
      </c>
      <c r="AY219">
        <v>1</v>
      </c>
      <c r="AZ219">
        <v>2048</v>
      </c>
      <c r="BA219">
        <v>370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0</v>
      </c>
      <c r="BS219">
        <v>0</v>
      </c>
      <c r="BT219">
        <v>0</v>
      </c>
      <c r="BU219">
        <v>0</v>
      </c>
      <c r="BV219">
        <v>0</v>
      </c>
      <c r="BW219">
        <v>0</v>
      </c>
      <c r="CV219">
        <v>0</v>
      </c>
      <c r="CW219">
        <v>0</v>
      </c>
      <c r="CX219">
        <f>ROUND(Y219*Source!I335,9)</f>
        <v>0.02</v>
      </c>
      <c r="CY219">
        <f>AA219</f>
        <v>31.49</v>
      </c>
      <c r="CZ219">
        <f>AE219</f>
        <v>31.49</v>
      </c>
      <c r="DA219">
        <f>AI219</f>
        <v>1</v>
      </c>
      <c r="DB219">
        <f t="shared" si="74"/>
        <v>0.63</v>
      </c>
      <c r="DC219">
        <f t="shared" si="75"/>
        <v>0</v>
      </c>
      <c r="DD219" t="s">
        <v>3</v>
      </c>
      <c r="DE219" t="s">
        <v>3</v>
      </c>
      <c r="DF219">
        <f t="shared" si="69"/>
        <v>0.63</v>
      </c>
      <c r="DG219">
        <f t="shared" si="70"/>
        <v>0</v>
      </c>
      <c r="DH219">
        <f t="shared" si="71"/>
        <v>0</v>
      </c>
      <c r="DI219">
        <f t="shared" si="72"/>
        <v>0</v>
      </c>
      <c r="DJ219">
        <f>DF219</f>
        <v>0.63</v>
      </c>
      <c r="DK219">
        <v>0</v>
      </c>
      <c r="DL219" t="s">
        <v>3</v>
      </c>
      <c r="DM219">
        <v>0</v>
      </c>
      <c r="DN219" t="s">
        <v>3</v>
      </c>
      <c r="DO219">
        <v>0</v>
      </c>
    </row>
    <row r="220" spans="1:119" x14ac:dyDescent="0.2">
      <c r="A220">
        <f>ROW(Source!A337)</f>
        <v>337</v>
      </c>
      <c r="B220">
        <v>1473070128</v>
      </c>
      <c r="C220">
        <v>1473071488</v>
      </c>
      <c r="D220">
        <v>1441819193</v>
      </c>
      <c r="E220">
        <v>15514512</v>
      </c>
      <c r="F220">
        <v>1</v>
      </c>
      <c r="G220">
        <v>15514512</v>
      </c>
      <c r="H220">
        <v>1</v>
      </c>
      <c r="I220" t="s">
        <v>670</v>
      </c>
      <c r="J220" t="s">
        <v>3</v>
      </c>
      <c r="K220" t="s">
        <v>671</v>
      </c>
      <c r="L220">
        <v>1191</v>
      </c>
      <c r="N220">
        <v>1013</v>
      </c>
      <c r="O220" t="s">
        <v>672</v>
      </c>
      <c r="P220" t="s">
        <v>672</v>
      </c>
      <c r="Q220">
        <v>1</v>
      </c>
      <c r="W220">
        <v>0</v>
      </c>
      <c r="X220">
        <v>476480486</v>
      </c>
      <c r="Y220">
        <f t="shared" si="73"/>
        <v>36.1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1</v>
      </c>
      <c r="AJ220">
        <v>1</v>
      </c>
      <c r="AK220">
        <v>1</v>
      </c>
      <c r="AL220">
        <v>1</v>
      </c>
      <c r="AM220">
        <v>-2</v>
      </c>
      <c r="AN220">
        <v>0</v>
      </c>
      <c r="AO220">
        <v>1</v>
      </c>
      <c r="AP220">
        <v>1</v>
      </c>
      <c r="AQ220">
        <v>0</v>
      </c>
      <c r="AR220">
        <v>0</v>
      </c>
      <c r="AS220" t="s">
        <v>3</v>
      </c>
      <c r="AT220">
        <v>36.1</v>
      </c>
      <c r="AU220" t="s">
        <v>3</v>
      </c>
      <c r="AV220">
        <v>1</v>
      </c>
      <c r="AW220">
        <v>2</v>
      </c>
      <c r="AX220">
        <v>1473071499</v>
      </c>
      <c r="AY220">
        <v>1</v>
      </c>
      <c r="AZ220">
        <v>0</v>
      </c>
      <c r="BA220">
        <v>380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  <c r="BS220">
        <v>0</v>
      </c>
      <c r="BT220">
        <v>0</v>
      </c>
      <c r="BU220">
        <v>0</v>
      </c>
      <c r="BV220">
        <v>0</v>
      </c>
      <c r="BW220">
        <v>0</v>
      </c>
      <c r="CU220">
        <f>ROUND(AT220*Source!I337*AH220*AL220,2)</f>
        <v>0</v>
      </c>
      <c r="CV220">
        <f>ROUND(Y220*Source!I337,9)</f>
        <v>36.1</v>
      </c>
      <c r="CW220">
        <v>0</v>
      </c>
      <c r="CX220">
        <f>ROUND(Y220*Source!I337,9)</f>
        <v>36.1</v>
      </c>
      <c r="CY220">
        <f>AD220</f>
        <v>0</v>
      </c>
      <c r="CZ220">
        <f>AH220</f>
        <v>0</v>
      </c>
      <c r="DA220">
        <f>AL220</f>
        <v>1</v>
      </c>
      <c r="DB220">
        <f t="shared" si="74"/>
        <v>0</v>
      </c>
      <c r="DC220">
        <f t="shared" si="75"/>
        <v>0</v>
      </c>
      <c r="DD220" t="s">
        <v>3</v>
      </c>
      <c r="DE220" t="s">
        <v>3</v>
      </c>
      <c r="DF220">
        <f t="shared" si="69"/>
        <v>0</v>
      </c>
      <c r="DG220">
        <f t="shared" si="70"/>
        <v>0</v>
      </c>
      <c r="DH220">
        <f t="shared" si="71"/>
        <v>0</v>
      </c>
      <c r="DI220">
        <f t="shared" si="72"/>
        <v>0</v>
      </c>
      <c r="DJ220">
        <f>DI220</f>
        <v>0</v>
      </c>
      <c r="DK220">
        <v>0</v>
      </c>
      <c r="DL220" t="s">
        <v>3</v>
      </c>
      <c r="DM220">
        <v>0</v>
      </c>
      <c r="DN220" t="s">
        <v>3</v>
      </c>
      <c r="DO220">
        <v>0</v>
      </c>
    </row>
    <row r="221" spans="1:119" x14ac:dyDescent="0.2">
      <c r="A221">
        <f>ROW(Source!A337)</f>
        <v>337</v>
      </c>
      <c r="B221">
        <v>1473070128</v>
      </c>
      <c r="C221">
        <v>1473071488</v>
      </c>
      <c r="D221">
        <v>1441835475</v>
      </c>
      <c r="E221">
        <v>1</v>
      </c>
      <c r="F221">
        <v>1</v>
      </c>
      <c r="G221">
        <v>15514512</v>
      </c>
      <c r="H221">
        <v>3</v>
      </c>
      <c r="I221" t="s">
        <v>694</v>
      </c>
      <c r="J221" t="s">
        <v>695</v>
      </c>
      <c r="K221" t="s">
        <v>696</v>
      </c>
      <c r="L221">
        <v>1348</v>
      </c>
      <c r="N221">
        <v>1009</v>
      </c>
      <c r="O221" t="s">
        <v>697</v>
      </c>
      <c r="P221" t="s">
        <v>697</v>
      </c>
      <c r="Q221">
        <v>1000</v>
      </c>
      <c r="W221">
        <v>0</v>
      </c>
      <c r="X221">
        <v>438248051</v>
      </c>
      <c r="Y221">
        <f t="shared" si="73"/>
        <v>2.9999999999999997E-4</v>
      </c>
      <c r="AA221">
        <v>155908.07999999999</v>
      </c>
      <c r="AB221">
        <v>0</v>
      </c>
      <c r="AC221">
        <v>0</v>
      </c>
      <c r="AD221">
        <v>0</v>
      </c>
      <c r="AE221">
        <v>155908.07999999999</v>
      </c>
      <c r="AF221">
        <v>0</v>
      </c>
      <c r="AG221">
        <v>0</v>
      </c>
      <c r="AH221">
        <v>0</v>
      </c>
      <c r="AI221">
        <v>1</v>
      </c>
      <c r="AJ221">
        <v>1</v>
      </c>
      <c r="AK221">
        <v>1</v>
      </c>
      <c r="AL221">
        <v>1</v>
      </c>
      <c r="AM221">
        <v>-2</v>
      </c>
      <c r="AN221">
        <v>0</v>
      </c>
      <c r="AO221">
        <v>1</v>
      </c>
      <c r="AP221">
        <v>1</v>
      </c>
      <c r="AQ221">
        <v>0</v>
      </c>
      <c r="AR221">
        <v>0</v>
      </c>
      <c r="AS221" t="s">
        <v>3</v>
      </c>
      <c r="AT221">
        <v>2.9999999999999997E-4</v>
      </c>
      <c r="AU221" t="s">
        <v>3</v>
      </c>
      <c r="AV221">
        <v>0</v>
      </c>
      <c r="AW221">
        <v>2</v>
      </c>
      <c r="AX221">
        <v>1473071500</v>
      </c>
      <c r="AY221">
        <v>1</v>
      </c>
      <c r="AZ221">
        <v>0</v>
      </c>
      <c r="BA221">
        <v>381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0</v>
      </c>
      <c r="BI221">
        <v>0</v>
      </c>
      <c r="BJ221">
        <v>0</v>
      </c>
      <c r="BK221">
        <v>0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0</v>
      </c>
      <c r="BS221">
        <v>0</v>
      </c>
      <c r="BT221">
        <v>0</v>
      </c>
      <c r="BU221">
        <v>0</v>
      </c>
      <c r="BV221">
        <v>0</v>
      </c>
      <c r="BW221">
        <v>0</v>
      </c>
      <c r="CV221">
        <v>0</v>
      </c>
      <c r="CW221">
        <v>0</v>
      </c>
      <c r="CX221">
        <f>ROUND(Y221*Source!I337,9)</f>
        <v>2.9999999999999997E-4</v>
      </c>
      <c r="CY221">
        <f t="shared" ref="CY221:CY229" si="80">AA221</f>
        <v>155908.07999999999</v>
      </c>
      <c r="CZ221">
        <f t="shared" ref="CZ221:CZ229" si="81">AE221</f>
        <v>155908.07999999999</v>
      </c>
      <c r="DA221">
        <f t="shared" ref="DA221:DA229" si="82">AI221</f>
        <v>1</v>
      </c>
      <c r="DB221">
        <f t="shared" si="74"/>
        <v>46.77</v>
      </c>
      <c r="DC221">
        <f t="shared" si="75"/>
        <v>0</v>
      </c>
      <c r="DD221" t="s">
        <v>3</v>
      </c>
      <c r="DE221" t="s">
        <v>3</v>
      </c>
      <c r="DF221">
        <f t="shared" si="69"/>
        <v>46.77</v>
      </c>
      <c r="DG221">
        <f t="shared" si="70"/>
        <v>0</v>
      </c>
      <c r="DH221">
        <f t="shared" si="71"/>
        <v>0</v>
      </c>
      <c r="DI221">
        <f t="shared" si="72"/>
        <v>0</v>
      </c>
      <c r="DJ221">
        <f t="shared" ref="DJ221:DJ229" si="83">DF221</f>
        <v>46.77</v>
      </c>
      <c r="DK221">
        <v>0</v>
      </c>
      <c r="DL221" t="s">
        <v>3</v>
      </c>
      <c r="DM221">
        <v>0</v>
      </c>
      <c r="DN221" t="s">
        <v>3</v>
      </c>
      <c r="DO221">
        <v>0</v>
      </c>
    </row>
    <row r="222" spans="1:119" x14ac:dyDescent="0.2">
      <c r="A222">
        <f>ROW(Source!A337)</f>
        <v>337</v>
      </c>
      <c r="B222">
        <v>1473070128</v>
      </c>
      <c r="C222">
        <v>1473071488</v>
      </c>
      <c r="D222">
        <v>1441835549</v>
      </c>
      <c r="E222">
        <v>1</v>
      </c>
      <c r="F222">
        <v>1</v>
      </c>
      <c r="G222">
        <v>15514512</v>
      </c>
      <c r="H222">
        <v>3</v>
      </c>
      <c r="I222" t="s">
        <v>698</v>
      </c>
      <c r="J222" t="s">
        <v>699</v>
      </c>
      <c r="K222" t="s">
        <v>700</v>
      </c>
      <c r="L222">
        <v>1348</v>
      </c>
      <c r="N222">
        <v>1009</v>
      </c>
      <c r="O222" t="s">
        <v>697</v>
      </c>
      <c r="P222" t="s">
        <v>697</v>
      </c>
      <c r="Q222">
        <v>1000</v>
      </c>
      <c r="W222">
        <v>0</v>
      </c>
      <c r="X222">
        <v>-2009451208</v>
      </c>
      <c r="Y222">
        <f t="shared" si="73"/>
        <v>1E-4</v>
      </c>
      <c r="AA222">
        <v>194655.19</v>
      </c>
      <c r="AB222">
        <v>0</v>
      </c>
      <c r="AC222">
        <v>0</v>
      </c>
      <c r="AD222">
        <v>0</v>
      </c>
      <c r="AE222">
        <v>194655.19</v>
      </c>
      <c r="AF222">
        <v>0</v>
      </c>
      <c r="AG222">
        <v>0</v>
      </c>
      <c r="AH222">
        <v>0</v>
      </c>
      <c r="AI222">
        <v>1</v>
      </c>
      <c r="AJ222">
        <v>1</v>
      </c>
      <c r="AK222">
        <v>1</v>
      </c>
      <c r="AL222">
        <v>1</v>
      </c>
      <c r="AM222">
        <v>-2</v>
      </c>
      <c r="AN222">
        <v>0</v>
      </c>
      <c r="AO222">
        <v>1</v>
      </c>
      <c r="AP222">
        <v>1</v>
      </c>
      <c r="AQ222">
        <v>0</v>
      </c>
      <c r="AR222">
        <v>0</v>
      </c>
      <c r="AS222" t="s">
        <v>3</v>
      </c>
      <c r="AT222">
        <v>1E-4</v>
      </c>
      <c r="AU222" t="s">
        <v>3</v>
      </c>
      <c r="AV222">
        <v>0</v>
      </c>
      <c r="AW222">
        <v>2</v>
      </c>
      <c r="AX222">
        <v>1473071501</v>
      </c>
      <c r="AY222">
        <v>1</v>
      </c>
      <c r="AZ222">
        <v>0</v>
      </c>
      <c r="BA222">
        <v>382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  <c r="BI222">
        <v>0</v>
      </c>
      <c r="BJ222">
        <v>0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  <c r="BS222">
        <v>0</v>
      </c>
      <c r="BT222">
        <v>0</v>
      </c>
      <c r="BU222">
        <v>0</v>
      </c>
      <c r="BV222">
        <v>0</v>
      </c>
      <c r="BW222">
        <v>0</v>
      </c>
      <c r="CV222">
        <v>0</v>
      </c>
      <c r="CW222">
        <v>0</v>
      </c>
      <c r="CX222">
        <f>ROUND(Y222*Source!I337,9)</f>
        <v>1E-4</v>
      </c>
      <c r="CY222">
        <f t="shared" si="80"/>
        <v>194655.19</v>
      </c>
      <c r="CZ222">
        <f t="shared" si="81"/>
        <v>194655.19</v>
      </c>
      <c r="DA222">
        <f t="shared" si="82"/>
        <v>1</v>
      </c>
      <c r="DB222">
        <f t="shared" si="74"/>
        <v>19.47</v>
      </c>
      <c r="DC222">
        <f t="shared" si="75"/>
        <v>0</v>
      </c>
      <c r="DD222" t="s">
        <v>3</v>
      </c>
      <c r="DE222" t="s">
        <v>3</v>
      </c>
      <c r="DF222">
        <f t="shared" si="69"/>
        <v>19.47</v>
      </c>
      <c r="DG222">
        <f t="shared" si="70"/>
        <v>0</v>
      </c>
      <c r="DH222">
        <f t="shared" si="71"/>
        <v>0</v>
      </c>
      <c r="DI222">
        <f t="shared" si="72"/>
        <v>0</v>
      </c>
      <c r="DJ222">
        <f t="shared" si="83"/>
        <v>19.47</v>
      </c>
      <c r="DK222">
        <v>0</v>
      </c>
      <c r="DL222" t="s">
        <v>3</v>
      </c>
      <c r="DM222">
        <v>0</v>
      </c>
      <c r="DN222" t="s">
        <v>3</v>
      </c>
      <c r="DO222">
        <v>0</v>
      </c>
    </row>
    <row r="223" spans="1:119" x14ac:dyDescent="0.2">
      <c r="A223">
        <f>ROW(Source!A337)</f>
        <v>337</v>
      </c>
      <c r="B223">
        <v>1473070128</v>
      </c>
      <c r="C223">
        <v>1473071488</v>
      </c>
      <c r="D223">
        <v>1441836250</v>
      </c>
      <c r="E223">
        <v>1</v>
      </c>
      <c r="F223">
        <v>1</v>
      </c>
      <c r="G223">
        <v>15514512</v>
      </c>
      <c r="H223">
        <v>3</v>
      </c>
      <c r="I223" t="s">
        <v>736</v>
      </c>
      <c r="J223" t="s">
        <v>737</v>
      </c>
      <c r="K223" t="s">
        <v>738</v>
      </c>
      <c r="L223">
        <v>1327</v>
      </c>
      <c r="N223">
        <v>1005</v>
      </c>
      <c r="O223" t="s">
        <v>739</v>
      </c>
      <c r="P223" t="s">
        <v>739</v>
      </c>
      <c r="Q223">
        <v>1</v>
      </c>
      <c r="W223">
        <v>0</v>
      </c>
      <c r="X223">
        <v>1447035648</v>
      </c>
      <c r="Y223">
        <f t="shared" si="73"/>
        <v>1.1000000000000001</v>
      </c>
      <c r="AA223">
        <v>149.25</v>
      </c>
      <c r="AB223">
        <v>0</v>
      </c>
      <c r="AC223">
        <v>0</v>
      </c>
      <c r="AD223">
        <v>0</v>
      </c>
      <c r="AE223">
        <v>149.25</v>
      </c>
      <c r="AF223">
        <v>0</v>
      </c>
      <c r="AG223">
        <v>0</v>
      </c>
      <c r="AH223">
        <v>0</v>
      </c>
      <c r="AI223">
        <v>1</v>
      </c>
      <c r="AJ223">
        <v>1</v>
      </c>
      <c r="AK223">
        <v>1</v>
      </c>
      <c r="AL223">
        <v>1</v>
      </c>
      <c r="AM223">
        <v>-2</v>
      </c>
      <c r="AN223">
        <v>0</v>
      </c>
      <c r="AO223">
        <v>1</v>
      </c>
      <c r="AP223">
        <v>1</v>
      </c>
      <c r="AQ223">
        <v>0</v>
      </c>
      <c r="AR223">
        <v>0</v>
      </c>
      <c r="AS223" t="s">
        <v>3</v>
      </c>
      <c r="AT223">
        <v>1.1000000000000001</v>
      </c>
      <c r="AU223" t="s">
        <v>3</v>
      </c>
      <c r="AV223">
        <v>0</v>
      </c>
      <c r="AW223">
        <v>2</v>
      </c>
      <c r="AX223">
        <v>1473071502</v>
      </c>
      <c r="AY223">
        <v>1</v>
      </c>
      <c r="AZ223">
        <v>0</v>
      </c>
      <c r="BA223">
        <v>383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0</v>
      </c>
      <c r="BJ223">
        <v>0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  <c r="BS223">
        <v>0</v>
      </c>
      <c r="BT223">
        <v>0</v>
      </c>
      <c r="BU223">
        <v>0</v>
      </c>
      <c r="BV223">
        <v>0</v>
      </c>
      <c r="BW223">
        <v>0</v>
      </c>
      <c r="CV223">
        <v>0</v>
      </c>
      <c r="CW223">
        <v>0</v>
      </c>
      <c r="CX223">
        <f>ROUND(Y223*Source!I337,9)</f>
        <v>1.1000000000000001</v>
      </c>
      <c r="CY223">
        <f t="shared" si="80"/>
        <v>149.25</v>
      </c>
      <c r="CZ223">
        <f t="shared" si="81"/>
        <v>149.25</v>
      </c>
      <c r="DA223">
        <f t="shared" si="82"/>
        <v>1</v>
      </c>
      <c r="DB223">
        <f t="shared" si="74"/>
        <v>164.18</v>
      </c>
      <c r="DC223">
        <f t="shared" si="75"/>
        <v>0</v>
      </c>
      <c r="DD223" t="s">
        <v>3</v>
      </c>
      <c r="DE223" t="s">
        <v>3</v>
      </c>
      <c r="DF223">
        <f t="shared" si="69"/>
        <v>164.18</v>
      </c>
      <c r="DG223">
        <f t="shared" si="70"/>
        <v>0</v>
      </c>
      <c r="DH223">
        <f t="shared" si="71"/>
        <v>0</v>
      </c>
      <c r="DI223">
        <f t="shared" si="72"/>
        <v>0</v>
      </c>
      <c r="DJ223">
        <f t="shared" si="83"/>
        <v>164.18</v>
      </c>
      <c r="DK223">
        <v>0</v>
      </c>
      <c r="DL223" t="s">
        <v>3</v>
      </c>
      <c r="DM223">
        <v>0</v>
      </c>
      <c r="DN223" t="s">
        <v>3</v>
      </c>
      <c r="DO223">
        <v>0</v>
      </c>
    </row>
    <row r="224" spans="1:119" x14ac:dyDescent="0.2">
      <c r="A224">
        <f>ROW(Source!A337)</f>
        <v>337</v>
      </c>
      <c r="B224">
        <v>1473070128</v>
      </c>
      <c r="C224">
        <v>1473071488</v>
      </c>
      <c r="D224">
        <v>1441834635</v>
      </c>
      <c r="E224">
        <v>1</v>
      </c>
      <c r="F224">
        <v>1</v>
      </c>
      <c r="G224">
        <v>15514512</v>
      </c>
      <c r="H224">
        <v>3</v>
      </c>
      <c r="I224" t="s">
        <v>710</v>
      </c>
      <c r="J224" t="s">
        <v>711</v>
      </c>
      <c r="K224" t="s">
        <v>712</v>
      </c>
      <c r="L224">
        <v>1339</v>
      </c>
      <c r="N224">
        <v>1007</v>
      </c>
      <c r="O224" t="s">
        <v>713</v>
      </c>
      <c r="P224" t="s">
        <v>713</v>
      </c>
      <c r="Q224">
        <v>1</v>
      </c>
      <c r="W224">
        <v>0</v>
      </c>
      <c r="X224">
        <v>-389859187</v>
      </c>
      <c r="Y224">
        <f t="shared" si="73"/>
        <v>0.5</v>
      </c>
      <c r="AA224">
        <v>103.4</v>
      </c>
      <c r="AB224">
        <v>0</v>
      </c>
      <c r="AC224">
        <v>0</v>
      </c>
      <c r="AD224">
        <v>0</v>
      </c>
      <c r="AE224">
        <v>103.4</v>
      </c>
      <c r="AF224">
        <v>0</v>
      </c>
      <c r="AG224">
        <v>0</v>
      </c>
      <c r="AH224">
        <v>0</v>
      </c>
      <c r="AI224">
        <v>1</v>
      </c>
      <c r="AJ224">
        <v>1</v>
      </c>
      <c r="AK224">
        <v>1</v>
      </c>
      <c r="AL224">
        <v>1</v>
      </c>
      <c r="AM224">
        <v>-2</v>
      </c>
      <c r="AN224">
        <v>0</v>
      </c>
      <c r="AO224">
        <v>1</v>
      </c>
      <c r="AP224">
        <v>1</v>
      </c>
      <c r="AQ224">
        <v>0</v>
      </c>
      <c r="AR224">
        <v>0</v>
      </c>
      <c r="AS224" t="s">
        <v>3</v>
      </c>
      <c r="AT224">
        <v>0.5</v>
      </c>
      <c r="AU224" t="s">
        <v>3</v>
      </c>
      <c r="AV224">
        <v>0</v>
      </c>
      <c r="AW224">
        <v>2</v>
      </c>
      <c r="AX224">
        <v>1473071503</v>
      </c>
      <c r="AY224">
        <v>1</v>
      </c>
      <c r="AZ224">
        <v>0</v>
      </c>
      <c r="BA224">
        <v>384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0</v>
      </c>
      <c r="BI224">
        <v>0</v>
      </c>
      <c r="BJ224">
        <v>0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  <c r="BS224">
        <v>0</v>
      </c>
      <c r="BT224">
        <v>0</v>
      </c>
      <c r="BU224">
        <v>0</v>
      </c>
      <c r="BV224">
        <v>0</v>
      </c>
      <c r="BW224">
        <v>0</v>
      </c>
      <c r="CV224">
        <v>0</v>
      </c>
      <c r="CW224">
        <v>0</v>
      </c>
      <c r="CX224">
        <f>ROUND(Y224*Source!I337,9)</f>
        <v>0.5</v>
      </c>
      <c r="CY224">
        <f t="shared" si="80"/>
        <v>103.4</v>
      </c>
      <c r="CZ224">
        <f t="shared" si="81"/>
        <v>103.4</v>
      </c>
      <c r="DA224">
        <f t="shared" si="82"/>
        <v>1</v>
      </c>
      <c r="DB224">
        <f t="shared" si="74"/>
        <v>51.7</v>
      </c>
      <c r="DC224">
        <f t="shared" si="75"/>
        <v>0</v>
      </c>
      <c r="DD224" t="s">
        <v>3</v>
      </c>
      <c r="DE224" t="s">
        <v>3</v>
      </c>
      <c r="DF224">
        <f t="shared" si="69"/>
        <v>51.7</v>
      </c>
      <c r="DG224">
        <f t="shared" si="70"/>
        <v>0</v>
      </c>
      <c r="DH224">
        <f t="shared" si="71"/>
        <v>0</v>
      </c>
      <c r="DI224">
        <f t="shared" si="72"/>
        <v>0</v>
      </c>
      <c r="DJ224">
        <f t="shared" si="83"/>
        <v>51.7</v>
      </c>
      <c r="DK224">
        <v>0</v>
      </c>
      <c r="DL224" t="s">
        <v>3</v>
      </c>
      <c r="DM224">
        <v>0</v>
      </c>
      <c r="DN224" t="s">
        <v>3</v>
      </c>
      <c r="DO224">
        <v>0</v>
      </c>
    </row>
    <row r="225" spans="1:119" x14ac:dyDescent="0.2">
      <c r="A225">
        <f>ROW(Source!A337)</f>
        <v>337</v>
      </c>
      <c r="B225">
        <v>1473070128</v>
      </c>
      <c r="C225">
        <v>1473071488</v>
      </c>
      <c r="D225">
        <v>1441834627</v>
      </c>
      <c r="E225">
        <v>1</v>
      </c>
      <c r="F225">
        <v>1</v>
      </c>
      <c r="G225">
        <v>15514512</v>
      </c>
      <c r="H225">
        <v>3</v>
      </c>
      <c r="I225" t="s">
        <v>714</v>
      </c>
      <c r="J225" t="s">
        <v>715</v>
      </c>
      <c r="K225" t="s">
        <v>716</v>
      </c>
      <c r="L225">
        <v>1339</v>
      </c>
      <c r="N225">
        <v>1007</v>
      </c>
      <c r="O225" t="s">
        <v>713</v>
      </c>
      <c r="P225" t="s">
        <v>713</v>
      </c>
      <c r="Q225">
        <v>1</v>
      </c>
      <c r="W225">
        <v>0</v>
      </c>
      <c r="X225">
        <v>709656040</v>
      </c>
      <c r="Y225">
        <f t="shared" si="73"/>
        <v>0.3</v>
      </c>
      <c r="AA225">
        <v>875.46</v>
      </c>
      <c r="AB225">
        <v>0</v>
      </c>
      <c r="AC225">
        <v>0</v>
      </c>
      <c r="AD225">
        <v>0</v>
      </c>
      <c r="AE225">
        <v>875.46</v>
      </c>
      <c r="AF225">
        <v>0</v>
      </c>
      <c r="AG225">
        <v>0</v>
      </c>
      <c r="AH225">
        <v>0</v>
      </c>
      <c r="AI225">
        <v>1</v>
      </c>
      <c r="AJ225">
        <v>1</v>
      </c>
      <c r="AK225">
        <v>1</v>
      </c>
      <c r="AL225">
        <v>1</v>
      </c>
      <c r="AM225">
        <v>-2</v>
      </c>
      <c r="AN225">
        <v>0</v>
      </c>
      <c r="AO225">
        <v>1</v>
      </c>
      <c r="AP225">
        <v>1</v>
      </c>
      <c r="AQ225">
        <v>0</v>
      </c>
      <c r="AR225">
        <v>0</v>
      </c>
      <c r="AS225" t="s">
        <v>3</v>
      </c>
      <c r="AT225">
        <v>0.3</v>
      </c>
      <c r="AU225" t="s">
        <v>3</v>
      </c>
      <c r="AV225">
        <v>0</v>
      </c>
      <c r="AW225">
        <v>2</v>
      </c>
      <c r="AX225">
        <v>1473071504</v>
      </c>
      <c r="AY225">
        <v>1</v>
      </c>
      <c r="AZ225">
        <v>0</v>
      </c>
      <c r="BA225">
        <v>385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0</v>
      </c>
      <c r="BI225">
        <v>0</v>
      </c>
      <c r="BJ225">
        <v>0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  <c r="BS225">
        <v>0</v>
      </c>
      <c r="BT225">
        <v>0</v>
      </c>
      <c r="BU225">
        <v>0</v>
      </c>
      <c r="BV225">
        <v>0</v>
      </c>
      <c r="BW225">
        <v>0</v>
      </c>
      <c r="CV225">
        <v>0</v>
      </c>
      <c r="CW225">
        <v>0</v>
      </c>
      <c r="CX225">
        <f>ROUND(Y225*Source!I337,9)</f>
        <v>0.3</v>
      </c>
      <c r="CY225">
        <f t="shared" si="80"/>
        <v>875.46</v>
      </c>
      <c r="CZ225">
        <f t="shared" si="81"/>
        <v>875.46</v>
      </c>
      <c r="DA225">
        <f t="shared" si="82"/>
        <v>1</v>
      </c>
      <c r="DB225">
        <f t="shared" si="74"/>
        <v>262.64</v>
      </c>
      <c r="DC225">
        <f t="shared" si="75"/>
        <v>0</v>
      </c>
      <c r="DD225" t="s">
        <v>3</v>
      </c>
      <c r="DE225" t="s">
        <v>3</v>
      </c>
      <c r="DF225">
        <f t="shared" si="69"/>
        <v>262.64</v>
      </c>
      <c r="DG225">
        <f t="shared" si="70"/>
        <v>0</v>
      </c>
      <c r="DH225">
        <f t="shared" si="71"/>
        <v>0</v>
      </c>
      <c r="DI225">
        <f t="shared" si="72"/>
        <v>0</v>
      </c>
      <c r="DJ225">
        <f t="shared" si="83"/>
        <v>262.64</v>
      </c>
      <c r="DK225">
        <v>0</v>
      </c>
      <c r="DL225" t="s">
        <v>3</v>
      </c>
      <c r="DM225">
        <v>0</v>
      </c>
      <c r="DN225" t="s">
        <v>3</v>
      </c>
      <c r="DO225">
        <v>0</v>
      </c>
    </row>
    <row r="226" spans="1:119" x14ac:dyDescent="0.2">
      <c r="A226">
        <f>ROW(Source!A337)</f>
        <v>337</v>
      </c>
      <c r="B226">
        <v>1473070128</v>
      </c>
      <c r="C226">
        <v>1473071488</v>
      </c>
      <c r="D226">
        <v>1441834671</v>
      </c>
      <c r="E226">
        <v>1</v>
      </c>
      <c r="F226">
        <v>1</v>
      </c>
      <c r="G226">
        <v>15514512</v>
      </c>
      <c r="H226">
        <v>3</v>
      </c>
      <c r="I226" t="s">
        <v>717</v>
      </c>
      <c r="J226" t="s">
        <v>718</v>
      </c>
      <c r="K226" t="s">
        <v>719</v>
      </c>
      <c r="L226">
        <v>1348</v>
      </c>
      <c r="N226">
        <v>1009</v>
      </c>
      <c r="O226" t="s">
        <v>697</v>
      </c>
      <c r="P226" t="s">
        <v>697</v>
      </c>
      <c r="Q226">
        <v>1000</v>
      </c>
      <c r="W226">
        <v>0</v>
      </c>
      <c r="X226">
        <v>-19071303</v>
      </c>
      <c r="Y226">
        <f t="shared" si="73"/>
        <v>1E-4</v>
      </c>
      <c r="AA226">
        <v>184462.17</v>
      </c>
      <c r="AB226">
        <v>0</v>
      </c>
      <c r="AC226">
        <v>0</v>
      </c>
      <c r="AD226">
        <v>0</v>
      </c>
      <c r="AE226">
        <v>184462.17</v>
      </c>
      <c r="AF226">
        <v>0</v>
      </c>
      <c r="AG226">
        <v>0</v>
      </c>
      <c r="AH226">
        <v>0</v>
      </c>
      <c r="AI226">
        <v>1</v>
      </c>
      <c r="AJ226">
        <v>1</v>
      </c>
      <c r="AK226">
        <v>1</v>
      </c>
      <c r="AL226">
        <v>1</v>
      </c>
      <c r="AM226">
        <v>-2</v>
      </c>
      <c r="AN226">
        <v>0</v>
      </c>
      <c r="AO226">
        <v>1</v>
      </c>
      <c r="AP226">
        <v>1</v>
      </c>
      <c r="AQ226">
        <v>0</v>
      </c>
      <c r="AR226">
        <v>0</v>
      </c>
      <c r="AS226" t="s">
        <v>3</v>
      </c>
      <c r="AT226">
        <v>1E-4</v>
      </c>
      <c r="AU226" t="s">
        <v>3</v>
      </c>
      <c r="AV226">
        <v>0</v>
      </c>
      <c r="AW226">
        <v>2</v>
      </c>
      <c r="AX226">
        <v>1473071505</v>
      </c>
      <c r="AY226">
        <v>1</v>
      </c>
      <c r="AZ226">
        <v>0</v>
      </c>
      <c r="BA226">
        <v>386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0</v>
      </c>
      <c r="BI226">
        <v>0</v>
      </c>
      <c r="BJ226">
        <v>0</v>
      </c>
      <c r="BK226">
        <v>0</v>
      </c>
      <c r="BL226">
        <v>0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0</v>
      </c>
      <c r="BS226">
        <v>0</v>
      </c>
      <c r="BT226">
        <v>0</v>
      </c>
      <c r="BU226">
        <v>0</v>
      </c>
      <c r="BV226">
        <v>0</v>
      </c>
      <c r="BW226">
        <v>0</v>
      </c>
      <c r="CV226">
        <v>0</v>
      </c>
      <c r="CW226">
        <v>0</v>
      </c>
      <c r="CX226">
        <f>ROUND(Y226*Source!I337,9)</f>
        <v>1E-4</v>
      </c>
      <c r="CY226">
        <f t="shared" si="80"/>
        <v>184462.17</v>
      </c>
      <c r="CZ226">
        <f t="shared" si="81"/>
        <v>184462.17</v>
      </c>
      <c r="DA226">
        <f t="shared" si="82"/>
        <v>1</v>
      </c>
      <c r="DB226">
        <f t="shared" si="74"/>
        <v>18.45</v>
      </c>
      <c r="DC226">
        <f t="shared" si="75"/>
        <v>0</v>
      </c>
      <c r="DD226" t="s">
        <v>3</v>
      </c>
      <c r="DE226" t="s">
        <v>3</v>
      </c>
      <c r="DF226">
        <f t="shared" si="69"/>
        <v>18.45</v>
      </c>
      <c r="DG226">
        <f t="shared" si="70"/>
        <v>0</v>
      </c>
      <c r="DH226">
        <f t="shared" si="71"/>
        <v>0</v>
      </c>
      <c r="DI226">
        <f t="shared" si="72"/>
        <v>0</v>
      </c>
      <c r="DJ226">
        <f t="shared" si="83"/>
        <v>18.45</v>
      </c>
      <c r="DK226">
        <v>0</v>
      </c>
      <c r="DL226" t="s">
        <v>3</v>
      </c>
      <c r="DM226">
        <v>0</v>
      </c>
      <c r="DN226" t="s">
        <v>3</v>
      </c>
      <c r="DO226">
        <v>0</v>
      </c>
    </row>
    <row r="227" spans="1:119" x14ac:dyDescent="0.2">
      <c r="A227">
        <f>ROW(Source!A337)</f>
        <v>337</v>
      </c>
      <c r="B227">
        <v>1473070128</v>
      </c>
      <c r="C227">
        <v>1473071488</v>
      </c>
      <c r="D227">
        <v>1441834634</v>
      </c>
      <c r="E227">
        <v>1</v>
      </c>
      <c r="F227">
        <v>1</v>
      </c>
      <c r="G227">
        <v>15514512</v>
      </c>
      <c r="H227">
        <v>3</v>
      </c>
      <c r="I227" t="s">
        <v>720</v>
      </c>
      <c r="J227" t="s">
        <v>721</v>
      </c>
      <c r="K227" t="s">
        <v>722</v>
      </c>
      <c r="L227">
        <v>1348</v>
      </c>
      <c r="N227">
        <v>1009</v>
      </c>
      <c r="O227" t="s">
        <v>697</v>
      </c>
      <c r="P227" t="s">
        <v>697</v>
      </c>
      <c r="Q227">
        <v>1000</v>
      </c>
      <c r="W227">
        <v>0</v>
      </c>
      <c r="X227">
        <v>1869974630</v>
      </c>
      <c r="Y227">
        <f t="shared" si="73"/>
        <v>2.9999999999999997E-4</v>
      </c>
      <c r="AA227">
        <v>88053.759999999995</v>
      </c>
      <c r="AB227">
        <v>0</v>
      </c>
      <c r="AC227">
        <v>0</v>
      </c>
      <c r="AD227">
        <v>0</v>
      </c>
      <c r="AE227">
        <v>88053.759999999995</v>
      </c>
      <c r="AF227">
        <v>0</v>
      </c>
      <c r="AG227">
        <v>0</v>
      </c>
      <c r="AH227">
        <v>0</v>
      </c>
      <c r="AI227">
        <v>1</v>
      </c>
      <c r="AJ227">
        <v>1</v>
      </c>
      <c r="AK227">
        <v>1</v>
      </c>
      <c r="AL227">
        <v>1</v>
      </c>
      <c r="AM227">
        <v>-2</v>
      </c>
      <c r="AN227">
        <v>0</v>
      </c>
      <c r="AO227">
        <v>1</v>
      </c>
      <c r="AP227">
        <v>1</v>
      </c>
      <c r="AQ227">
        <v>0</v>
      </c>
      <c r="AR227">
        <v>0</v>
      </c>
      <c r="AS227" t="s">
        <v>3</v>
      </c>
      <c r="AT227">
        <v>2.9999999999999997E-4</v>
      </c>
      <c r="AU227" t="s">
        <v>3</v>
      </c>
      <c r="AV227">
        <v>0</v>
      </c>
      <c r="AW227">
        <v>2</v>
      </c>
      <c r="AX227">
        <v>1473071506</v>
      </c>
      <c r="AY227">
        <v>1</v>
      </c>
      <c r="AZ227">
        <v>0</v>
      </c>
      <c r="BA227">
        <v>387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0</v>
      </c>
      <c r="BI227">
        <v>0</v>
      </c>
      <c r="BJ227">
        <v>0</v>
      </c>
      <c r="BK227">
        <v>0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0</v>
      </c>
      <c r="BS227">
        <v>0</v>
      </c>
      <c r="BT227">
        <v>0</v>
      </c>
      <c r="BU227">
        <v>0</v>
      </c>
      <c r="BV227">
        <v>0</v>
      </c>
      <c r="BW227">
        <v>0</v>
      </c>
      <c r="CV227">
        <v>0</v>
      </c>
      <c r="CW227">
        <v>0</v>
      </c>
      <c r="CX227">
        <f>ROUND(Y227*Source!I337,9)</f>
        <v>2.9999999999999997E-4</v>
      </c>
      <c r="CY227">
        <f t="shared" si="80"/>
        <v>88053.759999999995</v>
      </c>
      <c r="CZ227">
        <f t="shared" si="81"/>
        <v>88053.759999999995</v>
      </c>
      <c r="DA227">
        <f t="shared" si="82"/>
        <v>1</v>
      </c>
      <c r="DB227">
        <f t="shared" si="74"/>
        <v>26.42</v>
      </c>
      <c r="DC227">
        <f t="shared" si="75"/>
        <v>0</v>
      </c>
      <c r="DD227" t="s">
        <v>3</v>
      </c>
      <c r="DE227" t="s">
        <v>3</v>
      </c>
      <c r="DF227">
        <f t="shared" si="69"/>
        <v>26.42</v>
      </c>
      <c r="DG227">
        <f t="shared" si="70"/>
        <v>0</v>
      </c>
      <c r="DH227">
        <f t="shared" si="71"/>
        <v>0</v>
      </c>
      <c r="DI227">
        <f t="shared" si="72"/>
        <v>0</v>
      </c>
      <c r="DJ227">
        <f t="shared" si="83"/>
        <v>26.42</v>
      </c>
      <c r="DK227">
        <v>0</v>
      </c>
      <c r="DL227" t="s">
        <v>3</v>
      </c>
      <c r="DM227">
        <v>0</v>
      </c>
      <c r="DN227" t="s">
        <v>3</v>
      </c>
      <c r="DO227">
        <v>0</v>
      </c>
    </row>
    <row r="228" spans="1:119" x14ac:dyDescent="0.2">
      <c r="A228">
        <f>ROW(Source!A337)</f>
        <v>337</v>
      </c>
      <c r="B228">
        <v>1473070128</v>
      </c>
      <c r="C228">
        <v>1473071488</v>
      </c>
      <c r="D228">
        <v>1441834836</v>
      </c>
      <c r="E228">
        <v>1</v>
      </c>
      <c r="F228">
        <v>1</v>
      </c>
      <c r="G228">
        <v>15514512</v>
      </c>
      <c r="H228">
        <v>3</v>
      </c>
      <c r="I228" t="s">
        <v>723</v>
      </c>
      <c r="J228" t="s">
        <v>724</v>
      </c>
      <c r="K228" t="s">
        <v>725</v>
      </c>
      <c r="L228">
        <v>1348</v>
      </c>
      <c r="N228">
        <v>1009</v>
      </c>
      <c r="O228" t="s">
        <v>697</v>
      </c>
      <c r="P228" t="s">
        <v>697</v>
      </c>
      <c r="Q228">
        <v>1000</v>
      </c>
      <c r="W228">
        <v>0</v>
      </c>
      <c r="X228">
        <v>1434651514</v>
      </c>
      <c r="Y228">
        <f t="shared" si="73"/>
        <v>6.3000000000000003E-4</v>
      </c>
      <c r="AA228">
        <v>93194.67</v>
      </c>
      <c r="AB228">
        <v>0</v>
      </c>
      <c r="AC228">
        <v>0</v>
      </c>
      <c r="AD228">
        <v>0</v>
      </c>
      <c r="AE228">
        <v>93194.67</v>
      </c>
      <c r="AF228">
        <v>0</v>
      </c>
      <c r="AG228">
        <v>0</v>
      </c>
      <c r="AH228">
        <v>0</v>
      </c>
      <c r="AI228">
        <v>1</v>
      </c>
      <c r="AJ228">
        <v>1</v>
      </c>
      <c r="AK228">
        <v>1</v>
      </c>
      <c r="AL228">
        <v>1</v>
      </c>
      <c r="AM228">
        <v>-2</v>
      </c>
      <c r="AN228">
        <v>0</v>
      </c>
      <c r="AO228">
        <v>1</v>
      </c>
      <c r="AP228">
        <v>1</v>
      </c>
      <c r="AQ228">
        <v>0</v>
      </c>
      <c r="AR228">
        <v>0</v>
      </c>
      <c r="AS228" t="s">
        <v>3</v>
      </c>
      <c r="AT228">
        <v>6.3000000000000003E-4</v>
      </c>
      <c r="AU228" t="s">
        <v>3</v>
      </c>
      <c r="AV228">
        <v>0</v>
      </c>
      <c r="AW228">
        <v>2</v>
      </c>
      <c r="AX228">
        <v>1473071507</v>
      </c>
      <c r="AY228">
        <v>1</v>
      </c>
      <c r="AZ228">
        <v>0</v>
      </c>
      <c r="BA228">
        <v>388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0</v>
      </c>
      <c r="BI228">
        <v>0</v>
      </c>
      <c r="BJ228">
        <v>0</v>
      </c>
      <c r="BK228">
        <v>0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0</v>
      </c>
      <c r="BS228">
        <v>0</v>
      </c>
      <c r="BT228">
        <v>0</v>
      </c>
      <c r="BU228">
        <v>0</v>
      </c>
      <c r="BV228">
        <v>0</v>
      </c>
      <c r="BW228">
        <v>0</v>
      </c>
      <c r="CV228">
        <v>0</v>
      </c>
      <c r="CW228">
        <v>0</v>
      </c>
      <c r="CX228">
        <f>ROUND(Y228*Source!I337,9)</f>
        <v>6.3000000000000003E-4</v>
      </c>
      <c r="CY228">
        <f t="shared" si="80"/>
        <v>93194.67</v>
      </c>
      <c r="CZ228">
        <f t="shared" si="81"/>
        <v>93194.67</v>
      </c>
      <c r="DA228">
        <f t="shared" si="82"/>
        <v>1</v>
      </c>
      <c r="DB228">
        <f t="shared" si="74"/>
        <v>58.71</v>
      </c>
      <c r="DC228">
        <f t="shared" si="75"/>
        <v>0</v>
      </c>
      <c r="DD228" t="s">
        <v>3</v>
      </c>
      <c r="DE228" t="s">
        <v>3</v>
      </c>
      <c r="DF228">
        <f t="shared" si="69"/>
        <v>58.71</v>
      </c>
      <c r="DG228">
        <f t="shared" si="70"/>
        <v>0</v>
      </c>
      <c r="DH228">
        <f t="shared" si="71"/>
        <v>0</v>
      </c>
      <c r="DI228">
        <f t="shared" si="72"/>
        <v>0</v>
      </c>
      <c r="DJ228">
        <f t="shared" si="83"/>
        <v>58.71</v>
      </c>
      <c r="DK228">
        <v>0</v>
      </c>
      <c r="DL228" t="s">
        <v>3</v>
      </c>
      <c r="DM228">
        <v>0</v>
      </c>
      <c r="DN228" t="s">
        <v>3</v>
      </c>
      <c r="DO228">
        <v>0</v>
      </c>
    </row>
    <row r="229" spans="1:119" x14ac:dyDescent="0.2">
      <c r="A229">
        <f>ROW(Source!A337)</f>
        <v>337</v>
      </c>
      <c r="B229">
        <v>1473070128</v>
      </c>
      <c r="C229">
        <v>1473071488</v>
      </c>
      <c r="D229">
        <v>1441822273</v>
      </c>
      <c r="E229">
        <v>15514512</v>
      </c>
      <c r="F229">
        <v>1</v>
      </c>
      <c r="G229">
        <v>15514512</v>
      </c>
      <c r="H229">
        <v>3</v>
      </c>
      <c r="I229" t="s">
        <v>729</v>
      </c>
      <c r="J229" t="s">
        <v>3</v>
      </c>
      <c r="K229" t="s">
        <v>730</v>
      </c>
      <c r="L229">
        <v>1348</v>
      </c>
      <c r="N229">
        <v>1009</v>
      </c>
      <c r="O229" t="s">
        <v>697</v>
      </c>
      <c r="P229" t="s">
        <v>697</v>
      </c>
      <c r="Q229">
        <v>1000</v>
      </c>
      <c r="W229">
        <v>0</v>
      </c>
      <c r="X229">
        <v>-1698336702</v>
      </c>
      <c r="Y229">
        <f t="shared" si="73"/>
        <v>6.9999999999999994E-5</v>
      </c>
      <c r="AA229">
        <v>94640</v>
      </c>
      <c r="AB229">
        <v>0</v>
      </c>
      <c r="AC229">
        <v>0</v>
      </c>
      <c r="AD229">
        <v>0</v>
      </c>
      <c r="AE229">
        <v>94640</v>
      </c>
      <c r="AF229">
        <v>0</v>
      </c>
      <c r="AG229">
        <v>0</v>
      </c>
      <c r="AH229">
        <v>0</v>
      </c>
      <c r="AI229">
        <v>1</v>
      </c>
      <c r="AJ229">
        <v>1</v>
      </c>
      <c r="AK229">
        <v>1</v>
      </c>
      <c r="AL229">
        <v>1</v>
      </c>
      <c r="AM229">
        <v>-2</v>
      </c>
      <c r="AN229">
        <v>0</v>
      </c>
      <c r="AO229">
        <v>1</v>
      </c>
      <c r="AP229">
        <v>1</v>
      </c>
      <c r="AQ229">
        <v>0</v>
      </c>
      <c r="AR229">
        <v>0</v>
      </c>
      <c r="AS229" t="s">
        <v>3</v>
      </c>
      <c r="AT229">
        <v>6.9999999999999994E-5</v>
      </c>
      <c r="AU229" t="s">
        <v>3</v>
      </c>
      <c r="AV229">
        <v>0</v>
      </c>
      <c r="AW229">
        <v>2</v>
      </c>
      <c r="AX229">
        <v>1473071508</v>
      </c>
      <c r="AY229">
        <v>1</v>
      </c>
      <c r="AZ229">
        <v>0</v>
      </c>
      <c r="BA229">
        <v>389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0</v>
      </c>
      <c r="BI229">
        <v>0</v>
      </c>
      <c r="BJ229">
        <v>0</v>
      </c>
      <c r="BK229">
        <v>0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0</v>
      </c>
      <c r="BS229">
        <v>0</v>
      </c>
      <c r="BT229">
        <v>0</v>
      </c>
      <c r="BU229">
        <v>0</v>
      </c>
      <c r="BV229">
        <v>0</v>
      </c>
      <c r="BW229">
        <v>0</v>
      </c>
      <c r="CV229">
        <v>0</v>
      </c>
      <c r="CW229">
        <v>0</v>
      </c>
      <c r="CX229">
        <f>ROUND(Y229*Source!I337,9)</f>
        <v>6.9999999999999994E-5</v>
      </c>
      <c r="CY229">
        <f t="shared" si="80"/>
        <v>94640</v>
      </c>
      <c r="CZ229">
        <f t="shared" si="81"/>
        <v>94640</v>
      </c>
      <c r="DA229">
        <f t="shared" si="82"/>
        <v>1</v>
      </c>
      <c r="DB229">
        <f t="shared" si="74"/>
        <v>6.62</v>
      </c>
      <c r="DC229">
        <f t="shared" si="75"/>
        <v>0</v>
      </c>
      <c r="DD229" t="s">
        <v>3</v>
      </c>
      <c r="DE229" t="s">
        <v>3</v>
      </c>
      <c r="DF229">
        <f t="shared" si="69"/>
        <v>6.62</v>
      </c>
      <c r="DG229">
        <f t="shared" si="70"/>
        <v>0</v>
      </c>
      <c r="DH229">
        <f t="shared" si="71"/>
        <v>0</v>
      </c>
      <c r="DI229">
        <f t="shared" si="72"/>
        <v>0</v>
      </c>
      <c r="DJ229">
        <f t="shared" si="83"/>
        <v>6.62</v>
      </c>
      <c r="DK229">
        <v>0</v>
      </c>
      <c r="DL229" t="s">
        <v>3</v>
      </c>
      <c r="DM229">
        <v>0</v>
      </c>
      <c r="DN229" t="s">
        <v>3</v>
      </c>
      <c r="DO229">
        <v>0</v>
      </c>
    </row>
    <row r="230" spans="1:119" x14ac:dyDescent="0.2">
      <c r="A230">
        <f>ROW(Source!A338)</f>
        <v>338</v>
      </c>
      <c r="B230">
        <v>1473070128</v>
      </c>
      <c r="C230">
        <v>1473073883</v>
      </c>
      <c r="D230">
        <v>1441819193</v>
      </c>
      <c r="E230">
        <v>15514512</v>
      </c>
      <c r="F230">
        <v>1</v>
      </c>
      <c r="G230">
        <v>15514512</v>
      </c>
      <c r="H230">
        <v>1</v>
      </c>
      <c r="I230" t="s">
        <v>670</v>
      </c>
      <c r="J230" t="s">
        <v>3</v>
      </c>
      <c r="K230" t="s">
        <v>671</v>
      </c>
      <c r="L230">
        <v>1191</v>
      </c>
      <c r="N230">
        <v>1013</v>
      </c>
      <c r="O230" t="s">
        <v>672</v>
      </c>
      <c r="P230" t="s">
        <v>672</v>
      </c>
      <c r="Q230">
        <v>1</v>
      </c>
      <c r="W230">
        <v>0</v>
      </c>
      <c r="X230">
        <v>476480486</v>
      </c>
      <c r="Y230">
        <f t="shared" si="73"/>
        <v>2.38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1</v>
      </c>
      <c r="AJ230">
        <v>1</v>
      </c>
      <c r="AK230">
        <v>1</v>
      </c>
      <c r="AL230">
        <v>1</v>
      </c>
      <c r="AM230">
        <v>-2</v>
      </c>
      <c r="AN230">
        <v>0</v>
      </c>
      <c r="AO230">
        <v>1</v>
      </c>
      <c r="AP230">
        <v>0</v>
      </c>
      <c r="AQ230">
        <v>0</v>
      </c>
      <c r="AR230">
        <v>0</v>
      </c>
      <c r="AS230" t="s">
        <v>3</v>
      </c>
      <c r="AT230">
        <v>2.38</v>
      </c>
      <c r="AU230" t="s">
        <v>3</v>
      </c>
      <c r="AV230">
        <v>1</v>
      </c>
      <c r="AW230">
        <v>2</v>
      </c>
      <c r="AX230">
        <v>1473073886</v>
      </c>
      <c r="AY230">
        <v>1</v>
      </c>
      <c r="AZ230">
        <v>2048</v>
      </c>
      <c r="BA230">
        <v>390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0</v>
      </c>
      <c r="BI230">
        <v>0</v>
      </c>
      <c r="BJ230">
        <v>0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  <c r="BS230">
        <v>0</v>
      </c>
      <c r="BT230">
        <v>0</v>
      </c>
      <c r="BU230">
        <v>0</v>
      </c>
      <c r="BV230">
        <v>0</v>
      </c>
      <c r="BW230">
        <v>0</v>
      </c>
      <c r="CU230">
        <f>ROUND(AT230*Source!I338*AH230*AL230,2)</f>
        <v>0</v>
      </c>
      <c r="CV230">
        <f>ROUND(Y230*Source!I338,9)</f>
        <v>2.38</v>
      </c>
      <c r="CW230">
        <v>0</v>
      </c>
      <c r="CX230">
        <f>ROUND(Y230*Source!I338,9)</f>
        <v>2.38</v>
      </c>
      <c r="CY230">
        <f>AD230</f>
        <v>0</v>
      </c>
      <c r="CZ230">
        <f>AH230</f>
        <v>0</v>
      </c>
      <c r="DA230">
        <f>AL230</f>
        <v>1</v>
      </c>
      <c r="DB230">
        <f t="shared" si="74"/>
        <v>0</v>
      </c>
      <c r="DC230">
        <f t="shared" si="75"/>
        <v>0</v>
      </c>
      <c r="DD230" t="s">
        <v>3</v>
      </c>
      <c r="DE230" t="s">
        <v>3</v>
      </c>
      <c r="DF230">
        <f t="shared" si="69"/>
        <v>0</v>
      </c>
      <c r="DG230">
        <f t="shared" si="70"/>
        <v>0</v>
      </c>
      <c r="DH230">
        <f t="shared" si="71"/>
        <v>0</v>
      </c>
      <c r="DI230">
        <f t="shared" si="72"/>
        <v>0</v>
      </c>
      <c r="DJ230">
        <f>DI230</f>
        <v>0</v>
      </c>
      <c r="DK230">
        <v>0</v>
      </c>
      <c r="DL230" t="s">
        <v>3</v>
      </c>
      <c r="DM230">
        <v>0</v>
      </c>
      <c r="DN230" t="s">
        <v>3</v>
      </c>
      <c r="DO230">
        <v>0</v>
      </c>
    </row>
    <row r="231" spans="1:119" x14ac:dyDescent="0.2">
      <c r="A231">
        <f>ROW(Source!A338)</f>
        <v>338</v>
      </c>
      <c r="B231">
        <v>1473070128</v>
      </c>
      <c r="C231">
        <v>1473073883</v>
      </c>
      <c r="D231">
        <v>1441836235</v>
      </c>
      <c r="E231">
        <v>1</v>
      </c>
      <c r="F231">
        <v>1</v>
      </c>
      <c r="G231">
        <v>15514512</v>
      </c>
      <c r="H231">
        <v>3</v>
      </c>
      <c r="I231" t="s">
        <v>677</v>
      </c>
      <c r="J231" t="s">
        <v>678</v>
      </c>
      <c r="K231" t="s">
        <v>679</v>
      </c>
      <c r="L231">
        <v>1346</v>
      </c>
      <c r="N231">
        <v>1009</v>
      </c>
      <c r="O231" t="s">
        <v>680</v>
      </c>
      <c r="P231" t="s">
        <v>680</v>
      </c>
      <c r="Q231">
        <v>1</v>
      </c>
      <c r="W231">
        <v>0</v>
      </c>
      <c r="X231">
        <v>-1595335418</v>
      </c>
      <c r="Y231">
        <f t="shared" si="73"/>
        <v>1E-3</v>
      </c>
      <c r="AA231">
        <v>31.49</v>
      </c>
      <c r="AB231">
        <v>0</v>
      </c>
      <c r="AC231">
        <v>0</v>
      </c>
      <c r="AD231">
        <v>0</v>
      </c>
      <c r="AE231">
        <v>31.49</v>
      </c>
      <c r="AF231">
        <v>0</v>
      </c>
      <c r="AG231">
        <v>0</v>
      </c>
      <c r="AH231">
        <v>0</v>
      </c>
      <c r="AI231">
        <v>1</v>
      </c>
      <c r="AJ231">
        <v>1</v>
      </c>
      <c r="AK231">
        <v>1</v>
      </c>
      <c r="AL231">
        <v>1</v>
      </c>
      <c r="AM231">
        <v>-2</v>
      </c>
      <c r="AN231">
        <v>0</v>
      </c>
      <c r="AO231">
        <v>1</v>
      </c>
      <c r="AP231">
        <v>0</v>
      </c>
      <c r="AQ231">
        <v>0</v>
      </c>
      <c r="AR231">
        <v>0</v>
      </c>
      <c r="AS231" t="s">
        <v>3</v>
      </c>
      <c r="AT231">
        <v>1E-3</v>
      </c>
      <c r="AU231" t="s">
        <v>3</v>
      </c>
      <c r="AV231">
        <v>0</v>
      </c>
      <c r="AW231">
        <v>2</v>
      </c>
      <c r="AX231">
        <v>1473073887</v>
      </c>
      <c r="AY231">
        <v>1</v>
      </c>
      <c r="AZ231">
        <v>2048</v>
      </c>
      <c r="BA231">
        <v>391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  <c r="BI231">
        <v>0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  <c r="BS231">
        <v>0</v>
      </c>
      <c r="BT231">
        <v>0</v>
      </c>
      <c r="BU231">
        <v>0</v>
      </c>
      <c r="BV231">
        <v>0</v>
      </c>
      <c r="BW231">
        <v>0</v>
      </c>
      <c r="CV231">
        <v>0</v>
      </c>
      <c r="CW231">
        <v>0</v>
      </c>
      <c r="CX231">
        <f>ROUND(Y231*Source!I338,9)</f>
        <v>1E-3</v>
      </c>
      <c r="CY231">
        <f>AA231</f>
        <v>31.49</v>
      </c>
      <c r="CZ231">
        <f>AE231</f>
        <v>31.49</v>
      </c>
      <c r="DA231">
        <f>AI231</f>
        <v>1</v>
      </c>
      <c r="DB231">
        <f t="shared" si="74"/>
        <v>0.03</v>
      </c>
      <c r="DC231">
        <f t="shared" si="75"/>
        <v>0</v>
      </c>
      <c r="DD231" t="s">
        <v>3</v>
      </c>
      <c r="DE231" t="s">
        <v>3</v>
      </c>
      <c r="DF231">
        <f t="shared" si="69"/>
        <v>0.03</v>
      </c>
      <c r="DG231">
        <f t="shared" si="70"/>
        <v>0</v>
      </c>
      <c r="DH231">
        <f t="shared" si="71"/>
        <v>0</v>
      </c>
      <c r="DI231">
        <f t="shared" si="72"/>
        <v>0</v>
      </c>
      <c r="DJ231">
        <f>DF231</f>
        <v>0.03</v>
      </c>
      <c r="DK231">
        <v>0</v>
      </c>
      <c r="DL231" t="s">
        <v>3</v>
      </c>
      <c r="DM231">
        <v>0</v>
      </c>
      <c r="DN231" t="s">
        <v>3</v>
      </c>
      <c r="DO231">
        <v>0</v>
      </c>
    </row>
    <row r="232" spans="1:119" x14ac:dyDescent="0.2">
      <c r="A232">
        <f>ROW(Source!A339)</f>
        <v>339</v>
      </c>
      <c r="B232">
        <v>1473070128</v>
      </c>
      <c r="C232">
        <v>1473073888</v>
      </c>
      <c r="D232">
        <v>1441819193</v>
      </c>
      <c r="E232">
        <v>15514512</v>
      </c>
      <c r="F232">
        <v>1</v>
      </c>
      <c r="G232">
        <v>15514512</v>
      </c>
      <c r="H232">
        <v>1</v>
      </c>
      <c r="I232" t="s">
        <v>670</v>
      </c>
      <c r="J232" t="s">
        <v>3</v>
      </c>
      <c r="K232" t="s">
        <v>671</v>
      </c>
      <c r="L232">
        <v>1191</v>
      </c>
      <c r="N232">
        <v>1013</v>
      </c>
      <c r="O232" t="s">
        <v>672</v>
      </c>
      <c r="P232" t="s">
        <v>672</v>
      </c>
      <c r="Q232">
        <v>1</v>
      </c>
      <c r="W232">
        <v>0</v>
      </c>
      <c r="X232">
        <v>476480486</v>
      </c>
      <c r="Y232">
        <f t="shared" si="73"/>
        <v>1.1000000000000001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1</v>
      </c>
      <c r="AJ232">
        <v>1</v>
      </c>
      <c r="AK232">
        <v>1</v>
      </c>
      <c r="AL232">
        <v>1</v>
      </c>
      <c r="AM232">
        <v>-2</v>
      </c>
      <c r="AN232">
        <v>0</v>
      </c>
      <c r="AO232">
        <v>1</v>
      </c>
      <c r="AP232">
        <v>0</v>
      </c>
      <c r="AQ232">
        <v>0</v>
      </c>
      <c r="AR232">
        <v>0</v>
      </c>
      <c r="AS232" t="s">
        <v>3</v>
      </c>
      <c r="AT232">
        <v>1.1000000000000001</v>
      </c>
      <c r="AU232" t="s">
        <v>3</v>
      </c>
      <c r="AV232">
        <v>1</v>
      </c>
      <c r="AW232">
        <v>2</v>
      </c>
      <c r="AX232">
        <v>1473073891</v>
      </c>
      <c r="AY232">
        <v>1</v>
      </c>
      <c r="AZ232">
        <v>2048</v>
      </c>
      <c r="BA232">
        <v>392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  <c r="BS232">
        <v>0</v>
      </c>
      <c r="BT232">
        <v>0</v>
      </c>
      <c r="BU232">
        <v>0</v>
      </c>
      <c r="BV232">
        <v>0</v>
      </c>
      <c r="BW232">
        <v>0</v>
      </c>
      <c r="CU232">
        <f>ROUND(AT232*Source!I339*AH232*AL232,2)</f>
        <v>0</v>
      </c>
      <c r="CV232">
        <f>ROUND(Y232*Source!I339,9)</f>
        <v>1.1000000000000001</v>
      </c>
      <c r="CW232">
        <v>0</v>
      </c>
      <c r="CX232">
        <f>ROUND(Y232*Source!I339,9)</f>
        <v>1.1000000000000001</v>
      </c>
      <c r="CY232">
        <f>AD232</f>
        <v>0</v>
      </c>
      <c r="CZ232">
        <f>AH232</f>
        <v>0</v>
      </c>
      <c r="DA232">
        <f>AL232</f>
        <v>1</v>
      </c>
      <c r="DB232">
        <f t="shared" si="74"/>
        <v>0</v>
      </c>
      <c r="DC232">
        <f t="shared" si="75"/>
        <v>0</v>
      </c>
      <c r="DD232" t="s">
        <v>3</v>
      </c>
      <c r="DE232" t="s">
        <v>3</v>
      </c>
      <c r="DF232">
        <f t="shared" si="69"/>
        <v>0</v>
      </c>
      <c r="DG232">
        <f t="shared" si="70"/>
        <v>0</v>
      </c>
      <c r="DH232">
        <f t="shared" si="71"/>
        <v>0</v>
      </c>
      <c r="DI232">
        <f t="shared" si="72"/>
        <v>0</v>
      </c>
      <c r="DJ232">
        <f>DI232</f>
        <v>0</v>
      </c>
      <c r="DK232">
        <v>0</v>
      </c>
      <c r="DL232" t="s">
        <v>3</v>
      </c>
      <c r="DM232">
        <v>0</v>
      </c>
      <c r="DN232" t="s">
        <v>3</v>
      </c>
      <c r="DO232">
        <v>0</v>
      </c>
    </row>
    <row r="233" spans="1:119" x14ac:dyDescent="0.2">
      <c r="A233">
        <f>ROW(Source!A339)</f>
        <v>339</v>
      </c>
      <c r="B233">
        <v>1473070128</v>
      </c>
      <c r="C233">
        <v>1473073888</v>
      </c>
      <c r="D233">
        <v>1441836235</v>
      </c>
      <c r="E233">
        <v>1</v>
      </c>
      <c r="F233">
        <v>1</v>
      </c>
      <c r="G233">
        <v>15514512</v>
      </c>
      <c r="H233">
        <v>3</v>
      </c>
      <c r="I233" t="s">
        <v>677</v>
      </c>
      <c r="J233" t="s">
        <v>678</v>
      </c>
      <c r="K233" t="s">
        <v>679</v>
      </c>
      <c r="L233">
        <v>1346</v>
      </c>
      <c r="N233">
        <v>1009</v>
      </c>
      <c r="O233" t="s">
        <v>680</v>
      </c>
      <c r="P233" t="s">
        <v>680</v>
      </c>
      <c r="Q233">
        <v>1</v>
      </c>
      <c r="W233">
        <v>0</v>
      </c>
      <c r="X233">
        <v>-1595335418</v>
      </c>
      <c r="Y233">
        <f t="shared" si="73"/>
        <v>1.1999999999999999E-3</v>
      </c>
      <c r="AA233">
        <v>31.49</v>
      </c>
      <c r="AB233">
        <v>0</v>
      </c>
      <c r="AC233">
        <v>0</v>
      </c>
      <c r="AD233">
        <v>0</v>
      </c>
      <c r="AE233">
        <v>31.49</v>
      </c>
      <c r="AF233">
        <v>0</v>
      </c>
      <c r="AG233">
        <v>0</v>
      </c>
      <c r="AH233">
        <v>0</v>
      </c>
      <c r="AI233">
        <v>1</v>
      </c>
      <c r="AJ233">
        <v>1</v>
      </c>
      <c r="AK233">
        <v>1</v>
      </c>
      <c r="AL233">
        <v>1</v>
      </c>
      <c r="AM233">
        <v>-2</v>
      </c>
      <c r="AN233">
        <v>0</v>
      </c>
      <c r="AO233">
        <v>1</v>
      </c>
      <c r="AP233">
        <v>0</v>
      </c>
      <c r="AQ233">
        <v>0</v>
      </c>
      <c r="AR233">
        <v>0</v>
      </c>
      <c r="AS233" t="s">
        <v>3</v>
      </c>
      <c r="AT233">
        <v>1.1999999999999999E-3</v>
      </c>
      <c r="AU233" t="s">
        <v>3</v>
      </c>
      <c r="AV233">
        <v>0</v>
      </c>
      <c r="AW233">
        <v>2</v>
      </c>
      <c r="AX233">
        <v>1473073892</v>
      </c>
      <c r="AY233">
        <v>1</v>
      </c>
      <c r="AZ233">
        <v>2048</v>
      </c>
      <c r="BA233">
        <v>393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0</v>
      </c>
      <c r="BI233">
        <v>0</v>
      </c>
      <c r="BJ233">
        <v>0</v>
      </c>
      <c r="BK233">
        <v>0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0</v>
      </c>
      <c r="BS233">
        <v>0</v>
      </c>
      <c r="BT233">
        <v>0</v>
      </c>
      <c r="BU233">
        <v>0</v>
      </c>
      <c r="BV233">
        <v>0</v>
      </c>
      <c r="BW233">
        <v>0</v>
      </c>
      <c r="CV233">
        <v>0</v>
      </c>
      <c r="CW233">
        <v>0</v>
      </c>
      <c r="CX233">
        <f>ROUND(Y233*Source!I339,9)</f>
        <v>1.1999999999999999E-3</v>
      </c>
      <c r="CY233">
        <f>AA233</f>
        <v>31.49</v>
      </c>
      <c r="CZ233">
        <f>AE233</f>
        <v>31.49</v>
      </c>
      <c r="DA233">
        <f>AI233</f>
        <v>1</v>
      </c>
      <c r="DB233">
        <f t="shared" si="74"/>
        <v>0.04</v>
      </c>
      <c r="DC233">
        <f t="shared" si="75"/>
        <v>0</v>
      </c>
      <c r="DD233" t="s">
        <v>3</v>
      </c>
      <c r="DE233" t="s">
        <v>3</v>
      </c>
      <c r="DF233">
        <f t="shared" si="69"/>
        <v>0.04</v>
      </c>
      <c r="DG233">
        <f t="shared" si="70"/>
        <v>0</v>
      </c>
      <c r="DH233">
        <f t="shared" si="71"/>
        <v>0</v>
      </c>
      <c r="DI233">
        <f t="shared" si="72"/>
        <v>0</v>
      </c>
      <c r="DJ233">
        <f>DF233</f>
        <v>0.04</v>
      </c>
      <c r="DK233">
        <v>0</v>
      </c>
      <c r="DL233" t="s">
        <v>3</v>
      </c>
      <c r="DM233">
        <v>0</v>
      </c>
      <c r="DN233" t="s">
        <v>3</v>
      </c>
      <c r="DO233">
        <v>0</v>
      </c>
    </row>
    <row r="234" spans="1:119" x14ac:dyDescent="0.2">
      <c r="A234">
        <f>ROW(Source!A340)</f>
        <v>340</v>
      </c>
      <c r="B234">
        <v>1473070128</v>
      </c>
      <c r="C234">
        <v>1473071509</v>
      </c>
      <c r="D234">
        <v>1441819193</v>
      </c>
      <c r="E234">
        <v>15514512</v>
      </c>
      <c r="F234">
        <v>1</v>
      </c>
      <c r="G234">
        <v>15514512</v>
      </c>
      <c r="H234">
        <v>1</v>
      </c>
      <c r="I234" t="s">
        <v>670</v>
      </c>
      <c r="J234" t="s">
        <v>3</v>
      </c>
      <c r="K234" t="s">
        <v>671</v>
      </c>
      <c r="L234">
        <v>1191</v>
      </c>
      <c r="N234">
        <v>1013</v>
      </c>
      <c r="O234" t="s">
        <v>672</v>
      </c>
      <c r="P234" t="s">
        <v>672</v>
      </c>
      <c r="Q234">
        <v>1</v>
      </c>
      <c r="W234">
        <v>0</v>
      </c>
      <c r="X234">
        <v>476480486</v>
      </c>
      <c r="Y234">
        <f>(AT234*4)</f>
        <v>25.76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1</v>
      </c>
      <c r="AJ234">
        <v>1</v>
      </c>
      <c r="AK234">
        <v>1</v>
      </c>
      <c r="AL234">
        <v>1</v>
      </c>
      <c r="AM234">
        <v>-2</v>
      </c>
      <c r="AN234">
        <v>0</v>
      </c>
      <c r="AO234">
        <v>1</v>
      </c>
      <c r="AP234">
        <v>1</v>
      </c>
      <c r="AQ234">
        <v>0</v>
      </c>
      <c r="AR234">
        <v>0</v>
      </c>
      <c r="AS234" t="s">
        <v>3</v>
      </c>
      <c r="AT234">
        <v>6.44</v>
      </c>
      <c r="AU234" t="s">
        <v>66</v>
      </c>
      <c r="AV234">
        <v>1</v>
      </c>
      <c r="AW234">
        <v>2</v>
      </c>
      <c r="AX234">
        <v>1473071514</v>
      </c>
      <c r="AY234">
        <v>1</v>
      </c>
      <c r="AZ234">
        <v>0</v>
      </c>
      <c r="BA234">
        <v>394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0</v>
      </c>
      <c r="BI234">
        <v>0</v>
      </c>
      <c r="BJ234">
        <v>0</v>
      </c>
      <c r="BK234">
        <v>0</v>
      </c>
      <c r="BL234">
        <v>0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0</v>
      </c>
      <c r="BS234">
        <v>0</v>
      </c>
      <c r="BT234">
        <v>0</v>
      </c>
      <c r="BU234">
        <v>0</v>
      </c>
      <c r="BV234">
        <v>0</v>
      </c>
      <c r="BW234">
        <v>0</v>
      </c>
      <c r="CU234">
        <f>ROUND(AT234*Source!I340*AH234*AL234,2)</f>
        <v>0</v>
      </c>
      <c r="CV234">
        <f>ROUND(Y234*Source!I340,9)</f>
        <v>25.76</v>
      </c>
      <c r="CW234">
        <v>0</v>
      </c>
      <c r="CX234">
        <f>ROUND(Y234*Source!I340,9)</f>
        <v>25.76</v>
      </c>
      <c r="CY234">
        <f>AD234</f>
        <v>0</v>
      </c>
      <c r="CZ234">
        <f>AH234</f>
        <v>0</v>
      </c>
      <c r="DA234">
        <f>AL234</f>
        <v>1</v>
      </c>
      <c r="DB234">
        <f>ROUND((ROUND(AT234*CZ234,2)*4),6)</f>
        <v>0</v>
      </c>
      <c r="DC234">
        <f>ROUND((ROUND(AT234*AG234,2)*4),6)</f>
        <v>0</v>
      </c>
      <c r="DD234" t="s">
        <v>3</v>
      </c>
      <c r="DE234" t="s">
        <v>3</v>
      </c>
      <c r="DF234">
        <f t="shared" si="69"/>
        <v>0</v>
      </c>
      <c r="DG234">
        <f t="shared" si="70"/>
        <v>0</v>
      </c>
      <c r="DH234">
        <f t="shared" si="71"/>
        <v>0</v>
      </c>
      <c r="DI234">
        <f t="shared" si="72"/>
        <v>0</v>
      </c>
      <c r="DJ234">
        <f>DI234</f>
        <v>0</v>
      </c>
      <c r="DK234">
        <v>0</v>
      </c>
      <c r="DL234" t="s">
        <v>3</v>
      </c>
      <c r="DM234">
        <v>0</v>
      </c>
      <c r="DN234" t="s">
        <v>3</v>
      </c>
      <c r="DO234">
        <v>0</v>
      </c>
    </row>
    <row r="235" spans="1:119" x14ac:dyDescent="0.2">
      <c r="A235">
        <f>ROW(Source!A340)</f>
        <v>340</v>
      </c>
      <c r="B235">
        <v>1473070128</v>
      </c>
      <c r="C235">
        <v>1473071509</v>
      </c>
      <c r="D235">
        <v>1441833954</v>
      </c>
      <c r="E235">
        <v>1</v>
      </c>
      <c r="F235">
        <v>1</v>
      </c>
      <c r="G235">
        <v>15514512</v>
      </c>
      <c r="H235">
        <v>2</v>
      </c>
      <c r="I235" t="s">
        <v>673</v>
      </c>
      <c r="J235" t="s">
        <v>674</v>
      </c>
      <c r="K235" t="s">
        <v>675</v>
      </c>
      <c r="L235">
        <v>1368</v>
      </c>
      <c r="N235">
        <v>1011</v>
      </c>
      <c r="O235" t="s">
        <v>676</v>
      </c>
      <c r="P235" t="s">
        <v>676</v>
      </c>
      <c r="Q235">
        <v>1</v>
      </c>
      <c r="W235">
        <v>0</v>
      </c>
      <c r="X235">
        <v>-1438587603</v>
      </c>
      <c r="Y235">
        <f>(AT235*4)</f>
        <v>0.68</v>
      </c>
      <c r="AA235">
        <v>0</v>
      </c>
      <c r="AB235">
        <v>59.51</v>
      </c>
      <c r="AC235">
        <v>0.82</v>
      </c>
      <c r="AD235">
        <v>0</v>
      </c>
      <c r="AE235">
        <v>0</v>
      </c>
      <c r="AF235">
        <v>59.51</v>
      </c>
      <c r="AG235">
        <v>0.82</v>
      </c>
      <c r="AH235">
        <v>0</v>
      </c>
      <c r="AI235">
        <v>1</v>
      </c>
      <c r="AJ235">
        <v>1</v>
      </c>
      <c r="AK235">
        <v>1</v>
      </c>
      <c r="AL235">
        <v>1</v>
      </c>
      <c r="AM235">
        <v>-2</v>
      </c>
      <c r="AN235">
        <v>0</v>
      </c>
      <c r="AO235">
        <v>1</v>
      </c>
      <c r="AP235">
        <v>1</v>
      </c>
      <c r="AQ235">
        <v>0</v>
      </c>
      <c r="AR235">
        <v>0</v>
      </c>
      <c r="AS235" t="s">
        <v>3</v>
      </c>
      <c r="AT235">
        <v>0.17</v>
      </c>
      <c r="AU235" t="s">
        <v>66</v>
      </c>
      <c r="AV235">
        <v>0</v>
      </c>
      <c r="AW235">
        <v>2</v>
      </c>
      <c r="AX235">
        <v>1473071515</v>
      </c>
      <c r="AY235">
        <v>1</v>
      </c>
      <c r="AZ235">
        <v>0</v>
      </c>
      <c r="BA235">
        <v>395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0</v>
      </c>
      <c r="BI235">
        <v>0</v>
      </c>
      <c r="BJ235">
        <v>0</v>
      </c>
      <c r="BK235">
        <v>0</v>
      </c>
      <c r="BL235">
        <v>0</v>
      </c>
      <c r="BM235">
        <v>0</v>
      </c>
      <c r="BN235">
        <v>0</v>
      </c>
      <c r="BO235">
        <v>0</v>
      </c>
      <c r="BP235">
        <v>0</v>
      </c>
      <c r="BQ235">
        <v>0</v>
      </c>
      <c r="BR235">
        <v>0</v>
      </c>
      <c r="BS235">
        <v>0</v>
      </c>
      <c r="BT235">
        <v>0</v>
      </c>
      <c r="BU235">
        <v>0</v>
      </c>
      <c r="BV235">
        <v>0</v>
      </c>
      <c r="BW235">
        <v>0</v>
      </c>
      <c r="CV235">
        <v>0</v>
      </c>
      <c r="CW235">
        <f>ROUND(Y235*Source!I340*DO235,9)</f>
        <v>0</v>
      </c>
      <c r="CX235">
        <f>ROUND(Y235*Source!I340,9)</f>
        <v>0.68</v>
      </c>
      <c r="CY235">
        <f>AB235</f>
        <v>59.51</v>
      </c>
      <c r="CZ235">
        <f>AF235</f>
        <v>59.51</v>
      </c>
      <c r="DA235">
        <f>AJ235</f>
        <v>1</v>
      </c>
      <c r="DB235">
        <f>ROUND((ROUND(AT235*CZ235,2)*4),6)</f>
        <v>40.479999999999997</v>
      </c>
      <c r="DC235">
        <f>ROUND((ROUND(AT235*AG235,2)*4),6)</f>
        <v>0.56000000000000005</v>
      </c>
      <c r="DD235" t="s">
        <v>3</v>
      </c>
      <c r="DE235" t="s">
        <v>3</v>
      </c>
      <c r="DF235">
        <f t="shared" si="69"/>
        <v>0</v>
      </c>
      <c r="DG235">
        <f t="shared" si="70"/>
        <v>40.47</v>
      </c>
      <c r="DH235">
        <f t="shared" si="71"/>
        <v>0.56000000000000005</v>
      </c>
      <c r="DI235">
        <f t="shared" si="72"/>
        <v>0</v>
      </c>
      <c r="DJ235">
        <f>DG235</f>
        <v>40.47</v>
      </c>
      <c r="DK235">
        <v>0</v>
      </c>
      <c r="DL235" t="s">
        <v>3</v>
      </c>
      <c r="DM235">
        <v>0</v>
      </c>
      <c r="DN235" t="s">
        <v>3</v>
      </c>
      <c r="DO235">
        <v>0</v>
      </c>
    </row>
    <row r="236" spans="1:119" x14ac:dyDescent="0.2">
      <c r="A236">
        <f>ROW(Source!A340)</f>
        <v>340</v>
      </c>
      <c r="B236">
        <v>1473070128</v>
      </c>
      <c r="C236">
        <v>1473071509</v>
      </c>
      <c r="D236">
        <v>1441834258</v>
      </c>
      <c r="E236">
        <v>1</v>
      </c>
      <c r="F236">
        <v>1</v>
      </c>
      <c r="G236">
        <v>15514512</v>
      </c>
      <c r="H236">
        <v>2</v>
      </c>
      <c r="I236" t="s">
        <v>691</v>
      </c>
      <c r="J236" t="s">
        <v>692</v>
      </c>
      <c r="K236" t="s">
        <v>693</v>
      </c>
      <c r="L236">
        <v>1368</v>
      </c>
      <c r="N236">
        <v>1011</v>
      </c>
      <c r="O236" t="s">
        <v>676</v>
      </c>
      <c r="P236" t="s">
        <v>676</v>
      </c>
      <c r="Q236">
        <v>1</v>
      </c>
      <c r="W236">
        <v>0</v>
      </c>
      <c r="X236">
        <v>1077756263</v>
      </c>
      <c r="Y236">
        <f>(AT236*4)</f>
        <v>9.7200000000000006</v>
      </c>
      <c r="AA236">
        <v>0</v>
      </c>
      <c r="AB236">
        <v>1303.01</v>
      </c>
      <c r="AC236">
        <v>826.2</v>
      </c>
      <c r="AD236">
        <v>0</v>
      </c>
      <c r="AE236">
        <v>0</v>
      </c>
      <c r="AF236">
        <v>1303.01</v>
      </c>
      <c r="AG236">
        <v>826.2</v>
      </c>
      <c r="AH236">
        <v>0</v>
      </c>
      <c r="AI236">
        <v>1</v>
      </c>
      <c r="AJ236">
        <v>1</v>
      </c>
      <c r="AK236">
        <v>1</v>
      </c>
      <c r="AL236">
        <v>1</v>
      </c>
      <c r="AM236">
        <v>-2</v>
      </c>
      <c r="AN236">
        <v>0</v>
      </c>
      <c r="AO236">
        <v>1</v>
      </c>
      <c r="AP236">
        <v>1</v>
      </c>
      <c r="AQ236">
        <v>0</v>
      </c>
      <c r="AR236">
        <v>0</v>
      </c>
      <c r="AS236" t="s">
        <v>3</v>
      </c>
      <c r="AT236">
        <v>2.4300000000000002</v>
      </c>
      <c r="AU236" t="s">
        <v>66</v>
      </c>
      <c r="AV236">
        <v>0</v>
      </c>
      <c r="AW236">
        <v>2</v>
      </c>
      <c r="AX236">
        <v>1473071516</v>
      </c>
      <c r="AY236">
        <v>1</v>
      </c>
      <c r="AZ236">
        <v>0</v>
      </c>
      <c r="BA236">
        <v>396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  <c r="BI236">
        <v>0</v>
      </c>
      <c r="BJ236">
        <v>0</v>
      </c>
      <c r="BK236">
        <v>0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  <c r="BS236">
        <v>0</v>
      </c>
      <c r="BT236">
        <v>0</v>
      </c>
      <c r="BU236">
        <v>0</v>
      </c>
      <c r="BV236">
        <v>0</v>
      </c>
      <c r="BW236">
        <v>0</v>
      </c>
      <c r="CV236">
        <v>0</v>
      </c>
      <c r="CW236">
        <f>ROUND(Y236*Source!I340*DO236,9)</f>
        <v>0</v>
      </c>
      <c r="CX236">
        <f>ROUND(Y236*Source!I340,9)</f>
        <v>9.7200000000000006</v>
      </c>
      <c r="CY236">
        <f>AB236</f>
        <v>1303.01</v>
      </c>
      <c r="CZ236">
        <f>AF236</f>
        <v>1303.01</v>
      </c>
      <c r="DA236">
        <f>AJ236</f>
        <v>1</v>
      </c>
      <c r="DB236">
        <f>ROUND((ROUND(AT236*CZ236,2)*4),6)</f>
        <v>12665.24</v>
      </c>
      <c r="DC236">
        <f>ROUND((ROUND(AT236*AG236,2)*4),6)</f>
        <v>8030.68</v>
      </c>
      <c r="DD236" t="s">
        <v>3</v>
      </c>
      <c r="DE236" t="s">
        <v>3</v>
      </c>
      <c r="DF236">
        <f t="shared" si="69"/>
        <v>0</v>
      </c>
      <c r="DG236">
        <f t="shared" si="70"/>
        <v>12665.26</v>
      </c>
      <c r="DH236">
        <f t="shared" si="71"/>
        <v>8030.66</v>
      </c>
      <c r="DI236">
        <f t="shared" si="72"/>
        <v>0</v>
      </c>
      <c r="DJ236">
        <f>DG236</f>
        <v>12665.26</v>
      </c>
      <c r="DK236">
        <v>0</v>
      </c>
      <c r="DL236" t="s">
        <v>3</v>
      </c>
      <c r="DM236">
        <v>0</v>
      </c>
      <c r="DN236" t="s">
        <v>3</v>
      </c>
      <c r="DO236">
        <v>0</v>
      </c>
    </row>
    <row r="237" spans="1:119" x14ac:dyDescent="0.2">
      <c r="A237">
        <f>ROW(Source!A340)</f>
        <v>340</v>
      </c>
      <c r="B237">
        <v>1473070128</v>
      </c>
      <c r="C237">
        <v>1473071509</v>
      </c>
      <c r="D237">
        <v>1441836235</v>
      </c>
      <c r="E237">
        <v>1</v>
      </c>
      <c r="F237">
        <v>1</v>
      </c>
      <c r="G237">
        <v>15514512</v>
      </c>
      <c r="H237">
        <v>3</v>
      </c>
      <c r="I237" t="s">
        <v>677</v>
      </c>
      <c r="J237" t="s">
        <v>678</v>
      </c>
      <c r="K237" t="s">
        <v>679</v>
      </c>
      <c r="L237">
        <v>1346</v>
      </c>
      <c r="N237">
        <v>1009</v>
      </c>
      <c r="O237" t="s">
        <v>680</v>
      </c>
      <c r="P237" t="s">
        <v>680</v>
      </c>
      <c r="Q237">
        <v>1</v>
      </c>
      <c r="W237">
        <v>0</v>
      </c>
      <c r="X237">
        <v>-1595335418</v>
      </c>
      <c r="Y237">
        <f>(AT237*4)</f>
        <v>0.6</v>
      </c>
      <c r="AA237">
        <v>31.49</v>
      </c>
      <c r="AB237">
        <v>0</v>
      </c>
      <c r="AC237">
        <v>0</v>
      </c>
      <c r="AD237">
        <v>0</v>
      </c>
      <c r="AE237">
        <v>31.49</v>
      </c>
      <c r="AF237">
        <v>0</v>
      </c>
      <c r="AG237">
        <v>0</v>
      </c>
      <c r="AH237">
        <v>0</v>
      </c>
      <c r="AI237">
        <v>1</v>
      </c>
      <c r="AJ237">
        <v>1</v>
      </c>
      <c r="AK237">
        <v>1</v>
      </c>
      <c r="AL237">
        <v>1</v>
      </c>
      <c r="AM237">
        <v>-2</v>
      </c>
      <c r="AN237">
        <v>0</v>
      </c>
      <c r="AO237">
        <v>1</v>
      </c>
      <c r="AP237">
        <v>1</v>
      </c>
      <c r="AQ237">
        <v>0</v>
      </c>
      <c r="AR237">
        <v>0</v>
      </c>
      <c r="AS237" t="s">
        <v>3</v>
      </c>
      <c r="AT237">
        <v>0.15</v>
      </c>
      <c r="AU237" t="s">
        <v>66</v>
      </c>
      <c r="AV237">
        <v>0</v>
      </c>
      <c r="AW237">
        <v>2</v>
      </c>
      <c r="AX237">
        <v>1473071517</v>
      </c>
      <c r="AY237">
        <v>1</v>
      </c>
      <c r="AZ237">
        <v>0</v>
      </c>
      <c r="BA237">
        <v>397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0</v>
      </c>
      <c r="BI237">
        <v>0</v>
      </c>
      <c r="BJ237">
        <v>0</v>
      </c>
      <c r="BK237">
        <v>0</v>
      </c>
      <c r="BL237">
        <v>0</v>
      </c>
      <c r="BM237">
        <v>0</v>
      </c>
      <c r="BN237">
        <v>0</v>
      </c>
      <c r="BO237">
        <v>0</v>
      </c>
      <c r="BP237">
        <v>0</v>
      </c>
      <c r="BQ237">
        <v>0</v>
      </c>
      <c r="BR237">
        <v>0</v>
      </c>
      <c r="BS237">
        <v>0</v>
      </c>
      <c r="BT237">
        <v>0</v>
      </c>
      <c r="BU237">
        <v>0</v>
      </c>
      <c r="BV237">
        <v>0</v>
      </c>
      <c r="BW237">
        <v>0</v>
      </c>
      <c r="CV237">
        <v>0</v>
      </c>
      <c r="CW237">
        <v>0</v>
      </c>
      <c r="CX237">
        <f>ROUND(Y237*Source!I340,9)</f>
        <v>0.6</v>
      </c>
      <c r="CY237">
        <f>AA237</f>
        <v>31.49</v>
      </c>
      <c r="CZ237">
        <f>AE237</f>
        <v>31.49</v>
      </c>
      <c r="DA237">
        <f>AI237</f>
        <v>1</v>
      </c>
      <c r="DB237">
        <f>ROUND((ROUND(AT237*CZ237,2)*4),6)</f>
        <v>18.88</v>
      </c>
      <c r="DC237">
        <f>ROUND((ROUND(AT237*AG237,2)*4),6)</f>
        <v>0</v>
      </c>
      <c r="DD237" t="s">
        <v>3</v>
      </c>
      <c r="DE237" t="s">
        <v>3</v>
      </c>
      <c r="DF237">
        <f t="shared" si="69"/>
        <v>18.89</v>
      </c>
      <c r="DG237">
        <f t="shared" si="70"/>
        <v>0</v>
      </c>
      <c r="DH237">
        <f t="shared" si="71"/>
        <v>0</v>
      </c>
      <c r="DI237">
        <f t="shared" si="72"/>
        <v>0</v>
      </c>
      <c r="DJ237">
        <f>DF237</f>
        <v>18.89</v>
      </c>
      <c r="DK237">
        <v>0</v>
      </c>
      <c r="DL237" t="s">
        <v>3</v>
      </c>
      <c r="DM237">
        <v>0</v>
      </c>
      <c r="DN237" t="s">
        <v>3</v>
      </c>
      <c r="DO237">
        <v>0</v>
      </c>
    </row>
    <row r="238" spans="1:119" x14ac:dyDescent="0.2">
      <c r="A238">
        <f>ROW(Source!A341)</f>
        <v>341</v>
      </c>
      <c r="B238">
        <v>1473070128</v>
      </c>
      <c r="C238">
        <v>1473071518</v>
      </c>
      <c r="D238">
        <v>1441819193</v>
      </c>
      <c r="E238">
        <v>15514512</v>
      </c>
      <c r="F238">
        <v>1</v>
      </c>
      <c r="G238">
        <v>15514512</v>
      </c>
      <c r="H238">
        <v>1</v>
      </c>
      <c r="I238" t="s">
        <v>670</v>
      </c>
      <c r="J238" t="s">
        <v>3</v>
      </c>
      <c r="K238" t="s">
        <v>671</v>
      </c>
      <c r="L238">
        <v>1191</v>
      </c>
      <c r="N238">
        <v>1013</v>
      </c>
      <c r="O238" t="s">
        <v>672</v>
      </c>
      <c r="P238" t="s">
        <v>672</v>
      </c>
      <c r="Q238">
        <v>1</v>
      </c>
      <c r="W238">
        <v>0</v>
      </c>
      <c r="X238">
        <v>476480486</v>
      </c>
      <c r="Y238">
        <f t="shared" ref="Y238:Y251" si="84">AT238</f>
        <v>36.1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1</v>
      </c>
      <c r="AJ238">
        <v>1</v>
      </c>
      <c r="AK238">
        <v>1</v>
      </c>
      <c r="AL238">
        <v>1</v>
      </c>
      <c r="AM238">
        <v>-2</v>
      </c>
      <c r="AN238">
        <v>0</v>
      </c>
      <c r="AO238">
        <v>1</v>
      </c>
      <c r="AP238">
        <v>1</v>
      </c>
      <c r="AQ238">
        <v>0</v>
      </c>
      <c r="AR238">
        <v>0</v>
      </c>
      <c r="AS238" t="s">
        <v>3</v>
      </c>
      <c r="AT238">
        <v>36.1</v>
      </c>
      <c r="AU238" t="s">
        <v>3</v>
      </c>
      <c r="AV238">
        <v>1</v>
      </c>
      <c r="AW238">
        <v>2</v>
      </c>
      <c r="AX238">
        <v>1473071529</v>
      </c>
      <c r="AY238">
        <v>1</v>
      </c>
      <c r="AZ238">
        <v>0</v>
      </c>
      <c r="BA238">
        <v>398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0</v>
      </c>
      <c r="BI238">
        <v>0</v>
      </c>
      <c r="BJ238">
        <v>0</v>
      </c>
      <c r="BK238">
        <v>0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0</v>
      </c>
      <c r="BS238">
        <v>0</v>
      </c>
      <c r="BT238">
        <v>0</v>
      </c>
      <c r="BU238">
        <v>0</v>
      </c>
      <c r="BV238">
        <v>0</v>
      </c>
      <c r="BW238">
        <v>0</v>
      </c>
      <c r="CU238">
        <f>ROUND(AT238*Source!I341*AH238*AL238,2)</f>
        <v>0</v>
      </c>
      <c r="CV238">
        <f>ROUND(Y238*Source!I341,9)</f>
        <v>36.1</v>
      </c>
      <c r="CW238">
        <v>0</v>
      </c>
      <c r="CX238">
        <f>ROUND(Y238*Source!I341,9)</f>
        <v>36.1</v>
      </c>
      <c r="CY238">
        <f>AD238</f>
        <v>0</v>
      </c>
      <c r="CZ238">
        <f>AH238</f>
        <v>0</v>
      </c>
      <c r="DA238">
        <f>AL238</f>
        <v>1</v>
      </c>
      <c r="DB238">
        <f t="shared" ref="DB238:DB251" si="85">ROUND(ROUND(AT238*CZ238,2),6)</f>
        <v>0</v>
      </c>
      <c r="DC238">
        <f t="shared" ref="DC238:DC251" si="86">ROUND(ROUND(AT238*AG238,2),6)</f>
        <v>0</v>
      </c>
      <c r="DD238" t="s">
        <v>3</v>
      </c>
      <c r="DE238" t="s">
        <v>3</v>
      </c>
      <c r="DF238">
        <f t="shared" si="69"/>
        <v>0</v>
      </c>
      <c r="DG238">
        <f t="shared" si="70"/>
        <v>0</v>
      </c>
      <c r="DH238">
        <f t="shared" si="71"/>
        <v>0</v>
      </c>
      <c r="DI238">
        <f t="shared" si="72"/>
        <v>0</v>
      </c>
      <c r="DJ238">
        <f>DI238</f>
        <v>0</v>
      </c>
      <c r="DK238">
        <v>0</v>
      </c>
      <c r="DL238" t="s">
        <v>3</v>
      </c>
      <c r="DM238">
        <v>0</v>
      </c>
      <c r="DN238" t="s">
        <v>3</v>
      </c>
      <c r="DO238">
        <v>0</v>
      </c>
    </row>
    <row r="239" spans="1:119" x14ac:dyDescent="0.2">
      <c r="A239">
        <f>ROW(Source!A341)</f>
        <v>341</v>
      </c>
      <c r="B239">
        <v>1473070128</v>
      </c>
      <c r="C239">
        <v>1473071518</v>
      </c>
      <c r="D239">
        <v>1441835475</v>
      </c>
      <c r="E239">
        <v>1</v>
      </c>
      <c r="F239">
        <v>1</v>
      </c>
      <c r="G239">
        <v>15514512</v>
      </c>
      <c r="H239">
        <v>3</v>
      </c>
      <c r="I239" t="s">
        <v>694</v>
      </c>
      <c r="J239" t="s">
        <v>695</v>
      </c>
      <c r="K239" t="s">
        <v>696</v>
      </c>
      <c r="L239">
        <v>1348</v>
      </c>
      <c r="N239">
        <v>1009</v>
      </c>
      <c r="O239" t="s">
        <v>697</v>
      </c>
      <c r="P239" t="s">
        <v>697</v>
      </c>
      <c r="Q239">
        <v>1000</v>
      </c>
      <c r="W239">
        <v>0</v>
      </c>
      <c r="X239">
        <v>438248051</v>
      </c>
      <c r="Y239">
        <f t="shared" si="84"/>
        <v>2.9999999999999997E-4</v>
      </c>
      <c r="AA239">
        <v>155908.07999999999</v>
      </c>
      <c r="AB239">
        <v>0</v>
      </c>
      <c r="AC239">
        <v>0</v>
      </c>
      <c r="AD239">
        <v>0</v>
      </c>
      <c r="AE239">
        <v>155908.07999999999</v>
      </c>
      <c r="AF239">
        <v>0</v>
      </c>
      <c r="AG239">
        <v>0</v>
      </c>
      <c r="AH239">
        <v>0</v>
      </c>
      <c r="AI239">
        <v>1</v>
      </c>
      <c r="AJ239">
        <v>1</v>
      </c>
      <c r="AK239">
        <v>1</v>
      </c>
      <c r="AL239">
        <v>1</v>
      </c>
      <c r="AM239">
        <v>-2</v>
      </c>
      <c r="AN239">
        <v>0</v>
      </c>
      <c r="AO239">
        <v>1</v>
      </c>
      <c r="AP239">
        <v>1</v>
      </c>
      <c r="AQ239">
        <v>0</v>
      </c>
      <c r="AR239">
        <v>0</v>
      </c>
      <c r="AS239" t="s">
        <v>3</v>
      </c>
      <c r="AT239">
        <v>2.9999999999999997E-4</v>
      </c>
      <c r="AU239" t="s">
        <v>3</v>
      </c>
      <c r="AV239">
        <v>0</v>
      </c>
      <c r="AW239">
        <v>2</v>
      </c>
      <c r="AX239">
        <v>1473071530</v>
      </c>
      <c r="AY239">
        <v>1</v>
      </c>
      <c r="AZ239">
        <v>0</v>
      </c>
      <c r="BA239">
        <v>399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0</v>
      </c>
      <c r="BS239">
        <v>0</v>
      </c>
      <c r="BT239">
        <v>0</v>
      </c>
      <c r="BU239">
        <v>0</v>
      </c>
      <c r="BV239">
        <v>0</v>
      </c>
      <c r="BW239">
        <v>0</v>
      </c>
      <c r="CV239">
        <v>0</v>
      </c>
      <c r="CW239">
        <v>0</v>
      </c>
      <c r="CX239">
        <f>ROUND(Y239*Source!I341,9)</f>
        <v>2.9999999999999997E-4</v>
      </c>
      <c r="CY239">
        <f t="shared" ref="CY239:CY247" si="87">AA239</f>
        <v>155908.07999999999</v>
      </c>
      <c r="CZ239">
        <f t="shared" ref="CZ239:CZ247" si="88">AE239</f>
        <v>155908.07999999999</v>
      </c>
      <c r="DA239">
        <f t="shared" ref="DA239:DA247" si="89">AI239</f>
        <v>1</v>
      </c>
      <c r="DB239">
        <f t="shared" si="85"/>
        <v>46.77</v>
      </c>
      <c r="DC239">
        <f t="shared" si="86"/>
        <v>0</v>
      </c>
      <c r="DD239" t="s">
        <v>3</v>
      </c>
      <c r="DE239" t="s">
        <v>3</v>
      </c>
      <c r="DF239">
        <f t="shared" si="69"/>
        <v>46.77</v>
      </c>
      <c r="DG239">
        <f t="shared" si="70"/>
        <v>0</v>
      </c>
      <c r="DH239">
        <f t="shared" si="71"/>
        <v>0</v>
      </c>
      <c r="DI239">
        <f t="shared" si="72"/>
        <v>0</v>
      </c>
      <c r="DJ239">
        <f t="shared" ref="DJ239:DJ247" si="90">DF239</f>
        <v>46.77</v>
      </c>
      <c r="DK239">
        <v>0</v>
      </c>
      <c r="DL239" t="s">
        <v>3</v>
      </c>
      <c r="DM239">
        <v>0</v>
      </c>
      <c r="DN239" t="s">
        <v>3</v>
      </c>
      <c r="DO239">
        <v>0</v>
      </c>
    </row>
    <row r="240" spans="1:119" x14ac:dyDescent="0.2">
      <c r="A240">
        <f>ROW(Source!A341)</f>
        <v>341</v>
      </c>
      <c r="B240">
        <v>1473070128</v>
      </c>
      <c r="C240">
        <v>1473071518</v>
      </c>
      <c r="D240">
        <v>1441835549</v>
      </c>
      <c r="E240">
        <v>1</v>
      </c>
      <c r="F240">
        <v>1</v>
      </c>
      <c r="G240">
        <v>15514512</v>
      </c>
      <c r="H240">
        <v>3</v>
      </c>
      <c r="I240" t="s">
        <v>698</v>
      </c>
      <c r="J240" t="s">
        <v>699</v>
      </c>
      <c r="K240" t="s">
        <v>700</v>
      </c>
      <c r="L240">
        <v>1348</v>
      </c>
      <c r="N240">
        <v>1009</v>
      </c>
      <c r="O240" t="s">
        <v>697</v>
      </c>
      <c r="P240" t="s">
        <v>697</v>
      </c>
      <c r="Q240">
        <v>1000</v>
      </c>
      <c r="W240">
        <v>0</v>
      </c>
      <c r="X240">
        <v>-2009451208</v>
      </c>
      <c r="Y240">
        <f t="shared" si="84"/>
        <v>1E-4</v>
      </c>
      <c r="AA240">
        <v>194655.19</v>
      </c>
      <c r="AB240">
        <v>0</v>
      </c>
      <c r="AC240">
        <v>0</v>
      </c>
      <c r="AD240">
        <v>0</v>
      </c>
      <c r="AE240">
        <v>194655.19</v>
      </c>
      <c r="AF240">
        <v>0</v>
      </c>
      <c r="AG240">
        <v>0</v>
      </c>
      <c r="AH240">
        <v>0</v>
      </c>
      <c r="AI240">
        <v>1</v>
      </c>
      <c r="AJ240">
        <v>1</v>
      </c>
      <c r="AK240">
        <v>1</v>
      </c>
      <c r="AL240">
        <v>1</v>
      </c>
      <c r="AM240">
        <v>-2</v>
      </c>
      <c r="AN240">
        <v>0</v>
      </c>
      <c r="AO240">
        <v>1</v>
      </c>
      <c r="AP240">
        <v>1</v>
      </c>
      <c r="AQ240">
        <v>0</v>
      </c>
      <c r="AR240">
        <v>0</v>
      </c>
      <c r="AS240" t="s">
        <v>3</v>
      </c>
      <c r="AT240">
        <v>1E-4</v>
      </c>
      <c r="AU240" t="s">
        <v>3</v>
      </c>
      <c r="AV240">
        <v>0</v>
      </c>
      <c r="AW240">
        <v>2</v>
      </c>
      <c r="AX240">
        <v>1473071531</v>
      </c>
      <c r="AY240">
        <v>1</v>
      </c>
      <c r="AZ240">
        <v>0</v>
      </c>
      <c r="BA240">
        <v>400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0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0</v>
      </c>
      <c r="BS240">
        <v>0</v>
      </c>
      <c r="BT240">
        <v>0</v>
      </c>
      <c r="BU240">
        <v>0</v>
      </c>
      <c r="BV240">
        <v>0</v>
      </c>
      <c r="BW240">
        <v>0</v>
      </c>
      <c r="CV240">
        <v>0</v>
      </c>
      <c r="CW240">
        <v>0</v>
      </c>
      <c r="CX240">
        <f>ROUND(Y240*Source!I341,9)</f>
        <v>1E-4</v>
      </c>
      <c r="CY240">
        <f t="shared" si="87"/>
        <v>194655.19</v>
      </c>
      <c r="CZ240">
        <f t="shared" si="88"/>
        <v>194655.19</v>
      </c>
      <c r="DA240">
        <f t="shared" si="89"/>
        <v>1</v>
      </c>
      <c r="DB240">
        <f t="shared" si="85"/>
        <v>19.47</v>
      </c>
      <c r="DC240">
        <f t="shared" si="86"/>
        <v>0</v>
      </c>
      <c r="DD240" t="s">
        <v>3</v>
      </c>
      <c r="DE240" t="s">
        <v>3</v>
      </c>
      <c r="DF240">
        <f t="shared" si="69"/>
        <v>19.47</v>
      </c>
      <c r="DG240">
        <f t="shared" si="70"/>
        <v>0</v>
      </c>
      <c r="DH240">
        <f t="shared" si="71"/>
        <v>0</v>
      </c>
      <c r="DI240">
        <f t="shared" si="72"/>
        <v>0</v>
      </c>
      <c r="DJ240">
        <f t="shared" si="90"/>
        <v>19.47</v>
      </c>
      <c r="DK240">
        <v>0</v>
      </c>
      <c r="DL240" t="s">
        <v>3</v>
      </c>
      <c r="DM240">
        <v>0</v>
      </c>
      <c r="DN240" t="s">
        <v>3</v>
      </c>
      <c r="DO240">
        <v>0</v>
      </c>
    </row>
    <row r="241" spans="1:119" x14ac:dyDescent="0.2">
      <c r="A241">
        <f>ROW(Source!A341)</f>
        <v>341</v>
      </c>
      <c r="B241">
        <v>1473070128</v>
      </c>
      <c r="C241">
        <v>1473071518</v>
      </c>
      <c r="D241">
        <v>1441836250</v>
      </c>
      <c r="E241">
        <v>1</v>
      </c>
      <c r="F241">
        <v>1</v>
      </c>
      <c r="G241">
        <v>15514512</v>
      </c>
      <c r="H241">
        <v>3</v>
      </c>
      <c r="I241" t="s">
        <v>736</v>
      </c>
      <c r="J241" t="s">
        <v>737</v>
      </c>
      <c r="K241" t="s">
        <v>738</v>
      </c>
      <c r="L241">
        <v>1327</v>
      </c>
      <c r="N241">
        <v>1005</v>
      </c>
      <c r="O241" t="s">
        <v>739</v>
      </c>
      <c r="P241" t="s">
        <v>739</v>
      </c>
      <c r="Q241">
        <v>1</v>
      </c>
      <c r="W241">
        <v>0</v>
      </c>
      <c r="X241">
        <v>1447035648</v>
      </c>
      <c r="Y241">
        <f t="shared" si="84"/>
        <v>1.1000000000000001</v>
      </c>
      <c r="AA241">
        <v>149.25</v>
      </c>
      <c r="AB241">
        <v>0</v>
      </c>
      <c r="AC241">
        <v>0</v>
      </c>
      <c r="AD241">
        <v>0</v>
      </c>
      <c r="AE241">
        <v>149.25</v>
      </c>
      <c r="AF241">
        <v>0</v>
      </c>
      <c r="AG241">
        <v>0</v>
      </c>
      <c r="AH241">
        <v>0</v>
      </c>
      <c r="AI241">
        <v>1</v>
      </c>
      <c r="AJ241">
        <v>1</v>
      </c>
      <c r="AK241">
        <v>1</v>
      </c>
      <c r="AL241">
        <v>1</v>
      </c>
      <c r="AM241">
        <v>-2</v>
      </c>
      <c r="AN241">
        <v>0</v>
      </c>
      <c r="AO241">
        <v>1</v>
      </c>
      <c r="AP241">
        <v>1</v>
      </c>
      <c r="AQ241">
        <v>0</v>
      </c>
      <c r="AR241">
        <v>0</v>
      </c>
      <c r="AS241" t="s">
        <v>3</v>
      </c>
      <c r="AT241">
        <v>1.1000000000000001</v>
      </c>
      <c r="AU241" t="s">
        <v>3</v>
      </c>
      <c r="AV241">
        <v>0</v>
      </c>
      <c r="AW241">
        <v>2</v>
      </c>
      <c r="AX241">
        <v>1473071532</v>
      </c>
      <c r="AY241">
        <v>1</v>
      </c>
      <c r="AZ241">
        <v>0</v>
      </c>
      <c r="BA241">
        <v>401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0</v>
      </c>
      <c r="BI241">
        <v>0</v>
      </c>
      <c r="BJ241">
        <v>0</v>
      </c>
      <c r="BK241">
        <v>0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0</v>
      </c>
      <c r="BS241">
        <v>0</v>
      </c>
      <c r="BT241">
        <v>0</v>
      </c>
      <c r="BU241">
        <v>0</v>
      </c>
      <c r="BV241">
        <v>0</v>
      </c>
      <c r="BW241">
        <v>0</v>
      </c>
      <c r="CV241">
        <v>0</v>
      </c>
      <c r="CW241">
        <v>0</v>
      </c>
      <c r="CX241">
        <f>ROUND(Y241*Source!I341,9)</f>
        <v>1.1000000000000001</v>
      </c>
      <c r="CY241">
        <f t="shared" si="87"/>
        <v>149.25</v>
      </c>
      <c r="CZ241">
        <f t="shared" si="88"/>
        <v>149.25</v>
      </c>
      <c r="DA241">
        <f t="shared" si="89"/>
        <v>1</v>
      </c>
      <c r="DB241">
        <f t="shared" si="85"/>
        <v>164.18</v>
      </c>
      <c r="DC241">
        <f t="shared" si="86"/>
        <v>0</v>
      </c>
      <c r="DD241" t="s">
        <v>3</v>
      </c>
      <c r="DE241" t="s">
        <v>3</v>
      </c>
      <c r="DF241">
        <f t="shared" si="69"/>
        <v>164.18</v>
      </c>
      <c r="DG241">
        <f t="shared" si="70"/>
        <v>0</v>
      </c>
      <c r="DH241">
        <f t="shared" si="71"/>
        <v>0</v>
      </c>
      <c r="DI241">
        <f t="shared" si="72"/>
        <v>0</v>
      </c>
      <c r="DJ241">
        <f t="shared" si="90"/>
        <v>164.18</v>
      </c>
      <c r="DK241">
        <v>0</v>
      </c>
      <c r="DL241" t="s">
        <v>3</v>
      </c>
      <c r="DM241">
        <v>0</v>
      </c>
      <c r="DN241" t="s">
        <v>3</v>
      </c>
      <c r="DO241">
        <v>0</v>
      </c>
    </row>
    <row r="242" spans="1:119" x14ac:dyDescent="0.2">
      <c r="A242">
        <f>ROW(Source!A341)</f>
        <v>341</v>
      </c>
      <c r="B242">
        <v>1473070128</v>
      </c>
      <c r="C242">
        <v>1473071518</v>
      </c>
      <c r="D242">
        <v>1441834635</v>
      </c>
      <c r="E242">
        <v>1</v>
      </c>
      <c r="F242">
        <v>1</v>
      </c>
      <c r="G242">
        <v>15514512</v>
      </c>
      <c r="H242">
        <v>3</v>
      </c>
      <c r="I242" t="s">
        <v>710</v>
      </c>
      <c r="J242" t="s">
        <v>711</v>
      </c>
      <c r="K242" t="s">
        <v>712</v>
      </c>
      <c r="L242">
        <v>1339</v>
      </c>
      <c r="N242">
        <v>1007</v>
      </c>
      <c r="O242" t="s">
        <v>713</v>
      </c>
      <c r="P242" t="s">
        <v>713</v>
      </c>
      <c r="Q242">
        <v>1</v>
      </c>
      <c r="W242">
        <v>0</v>
      </c>
      <c r="X242">
        <v>-389859187</v>
      </c>
      <c r="Y242">
        <f t="shared" si="84"/>
        <v>0.5</v>
      </c>
      <c r="AA242">
        <v>103.4</v>
      </c>
      <c r="AB242">
        <v>0</v>
      </c>
      <c r="AC242">
        <v>0</v>
      </c>
      <c r="AD242">
        <v>0</v>
      </c>
      <c r="AE242">
        <v>103.4</v>
      </c>
      <c r="AF242">
        <v>0</v>
      </c>
      <c r="AG242">
        <v>0</v>
      </c>
      <c r="AH242">
        <v>0</v>
      </c>
      <c r="AI242">
        <v>1</v>
      </c>
      <c r="AJ242">
        <v>1</v>
      </c>
      <c r="AK242">
        <v>1</v>
      </c>
      <c r="AL242">
        <v>1</v>
      </c>
      <c r="AM242">
        <v>-2</v>
      </c>
      <c r="AN242">
        <v>0</v>
      </c>
      <c r="AO242">
        <v>1</v>
      </c>
      <c r="AP242">
        <v>1</v>
      </c>
      <c r="AQ242">
        <v>0</v>
      </c>
      <c r="AR242">
        <v>0</v>
      </c>
      <c r="AS242" t="s">
        <v>3</v>
      </c>
      <c r="AT242">
        <v>0.5</v>
      </c>
      <c r="AU242" t="s">
        <v>3</v>
      </c>
      <c r="AV242">
        <v>0</v>
      </c>
      <c r="AW242">
        <v>2</v>
      </c>
      <c r="AX242">
        <v>1473071533</v>
      </c>
      <c r="AY242">
        <v>1</v>
      </c>
      <c r="AZ242">
        <v>0</v>
      </c>
      <c r="BA242">
        <v>402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0</v>
      </c>
      <c r="BI242">
        <v>0</v>
      </c>
      <c r="BJ242">
        <v>0</v>
      </c>
      <c r="BK242">
        <v>0</v>
      </c>
      <c r="BL242">
        <v>0</v>
      </c>
      <c r="BM242">
        <v>0</v>
      </c>
      <c r="BN242">
        <v>0</v>
      </c>
      <c r="BO242">
        <v>0</v>
      </c>
      <c r="BP242">
        <v>0</v>
      </c>
      <c r="BQ242">
        <v>0</v>
      </c>
      <c r="BR242">
        <v>0</v>
      </c>
      <c r="BS242">
        <v>0</v>
      </c>
      <c r="BT242">
        <v>0</v>
      </c>
      <c r="BU242">
        <v>0</v>
      </c>
      <c r="BV242">
        <v>0</v>
      </c>
      <c r="BW242">
        <v>0</v>
      </c>
      <c r="CV242">
        <v>0</v>
      </c>
      <c r="CW242">
        <v>0</v>
      </c>
      <c r="CX242">
        <f>ROUND(Y242*Source!I341,9)</f>
        <v>0.5</v>
      </c>
      <c r="CY242">
        <f t="shared" si="87"/>
        <v>103.4</v>
      </c>
      <c r="CZ242">
        <f t="shared" si="88"/>
        <v>103.4</v>
      </c>
      <c r="DA242">
        <f t="shared" si="89"/>
        <v>1</v>
      </c>
      <c r="DB242">
        <f t="shared" si="85"/>
        <v>51.7</v>
      </c>
      <c r="DC242">
        <f t="shared" si="86"/>
        <v>0</v>
      </c>
      <c r="DD242" t="s">
        <v>3</v>
      </c>
      <c r="DE242" t="s">
        <v>3</v>
      </c>
      <c r="DF242">
        <f t="shared" si="69"/>
        <v>51.7</v>
      </c>
      <c r="DG242">
        <f t="shared" si="70"/>
        <v>0</v>
      </c>
      <c r="DH242">
        <f t="shared" si="71"/>
        <v>0</v>
      </c>
      <c r="DI242">
        <f t="shared" si="72"/>
        <v>0</v>
      </c>
      <c r="DJ242">
        <f t="shared" si="90"/>
        <v>51.7</v>
      </c>
      <c r="DK242">
        <v>0</v>
      </c>
      <c r="DL242" t="s">
        <v>3</v>
      </c>
      <c r="DM242">
        <v>0</v>
      </c>
      <c r="DN242" t="s">
        <v>3</v>
      </c>
      <c r="DO242">
        <v>0</v>
      </c>
    </row>
    <row r="243" spans="1:119" x14ac:dyDescent="0.2">
      <c r="A243">
        <f>ROW(Source!A341)</f>
        <v>341</v>
      </c>
      <c r="B243">
        <v>1473070128</v>
      </c>
      <c r="C243">
        <v>1473071518</v>
      </c>
      <c r="D243">
        <v>1441834627</v>
      </c>
      <c r="E243">
        <v>1</v>
      </c>
      <c r="F243">
        <v>1</v>
      </c>
      <c r="G243">
        <v>15514512</v>
      </c>
      <c r="H243">
        <v>3</v>
      </c>
      <c r="I243" t="s">
        <v>714</v>
      </c>
      <c r="J243" t="s">
        <v>715</v>
      </c>
      <c r="K243" t="s">
        <v>716</v>
      </c>
      <c r="L243">
        <v>1339</v>
      </c>
      <c r="N243">
        <v>1007</v>
      </c>
      <c r="O243" t="s">
        <v>713</v>
      </c>
      <c r="P243" t="s">
        <v>713</v>
      </c>
      <c r="Q243">
        <v>1</v>
      </c>
      <c r="W243">
        <v>0</v>
      </c>
      <c r="X243">
        <v>709656040</v>
      </c>
      <c r="Y243">
        <f t="shared" si="84"/>
        <v>0.3</v>
      </c>
      <c r="AA243">
        <v>875.46</v>
      </c>
      <c r="AB243">
        <v>0</v>
      </c>
      <c r="AC243">
        <v>0</v>
      </c>
      <c r="AD243">
        <v>0</v>
      </c>
      <c r="AE243">
        <v>875.46</v>
      </c>
      <c r="AF243">
        <v>0</v>
      </c>
      <c r="AG243">
        <v>0</v>
      </c>
      <c r="AH243">
        <v>0</v>
      </c>
      <c r="AI243">
        <v>1</v>
      </c>
      <c r="AJ243">
        <v>1</v>
      </c>
      <c r="AK243">
        <v>1</v>
      </c>
      <c r="AL243">
        <v>1</v>
      </c>
      <c r="AM243">
        <v>-2</v>
      </c>
      <c r="AN243">
        <v>0</v>
      </c>
      <c r="AO243">
        <v>1</v>
      </c>
      <c r="AP243">
        <v>1</v>
      </c>
      <c r="AQ243">
        <v>0</v>
      </c>
      <c r="AR243">
        <v>0</v>
      </c>
      <c r="AS243" t="s">
        <v>3</v>
      </c>
      <c r="AT243">
        <v>0.3</v>
      </c>
      <c r="AU243" t="s">
        <v>3</v>
      </c>
      <c r="AV243">
        <v>0</v>
      </c>
      <c r="AW243">
        <v>2</v>
      </c>
      <c r="AX243">
        <v>1473071534</v>
      </c>
      <c r="AY243">
        <v>1</v>
      </c>
      <c r="AZ243">
        <v>0</v>
      </c>
      <c r="BA243">
        <v>403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0</v>
      </c>
      <c r="BI243">
        <v>0</v>
      </c>
      <c r="BJ243">
        <v>0</v>
      </c>
      <c r="BK243">
        <v>0</v>
      </c>
      <c r="BL243">
        <v>0</v>
      </c>
      <c r="BM243">
        <v>0</v>
      </c>
      <c r="BN243">
        <v>0</v>
      </c>
      <c r="BO243">
        <v>0</v>
      </c>
      <c r="BP243">
        <v>0</v>
      </c>
      <c r="BQ243">
        <v>0</v>
      </c>
      <c r="BR243">
        <v>0</v>
      </c>
      <c r="BS243">
        <v>0</v>
      </c>
      <c r="BT243">
        <v>0</v>
      </c>
      <c r="BU243">
        <v>0</v>
      </c>
      <c r="BV243">
        <v>0</v>
      </c>
      <c r="BW243">
        <v>0</v>
      </c>
      <c r="CV243">
        <v>0</v>
      </c>
      <c r="CW243">
        <v>0</v>
      </c>
      <c r="CX243">
        <f>ROUND(Y243*Source!I341,9)</f>
        <v>0.3</v>
      </c>
      <c r="CY243">
        <f t="shared" si="87"/>
        <v>875.46</v>
      </c>
      <c r="CZ243">
        <f t="shared" si="88"/>
        <v>875.46</v>
      </c>
      <c r="DA243">
        <f t="shared" si="89"/>
        <v>1</v>
      </c>
      <c r="DB243">
        <f t="shared" si="85"/>
        <v>262.64</v>
      </c>
      <c r="DC243">
        <f t="shared" si="86"/>
        <v>0</v>
      </c>
      <c r="DD243" t="s">
        <v>3</v>
      </c>
      <c r="DE243" t="s">
        <v>3</v>
      </c>
      <c r="DF243">
        <f t="shared" si="69"/>
        <v>262.64</v>
      </c>
      <c r="DG243">
        <f t="shared" si="70"/>
        <v>0</v>
      </c>
      <c r="DH243">
        <f t="shared" si="71"/>
        <v>0</v>
      </c>
      <c r="DI243">
        <f t="shared" si="72"/>
        <v>0</v>
      </c>
      <c r="DJ243">
        <f t="shared" si="90"/>
        <v>262.64</v>
      </c>
      <c r="DK243">
        <v>0</v>
      </c>
      <c r="DL243" t="s">
        <v>3</v>
      </c>
      <c r="DM243">
        <v>0</v>
      </c>
      <c r="DN243" t="s">
        <v>3</v>
      </c>
      <c r="DO243">
        <v>0</v>
      </c>
    </row>
    <row r="244" spans="1:119" x14ac:dyDescent="0.2">
      <c r="A244">
        <f>ROW(Source!A341)</f>
        <v>341</v>
      </c>
      <c r="B244">
        <v>1473070128</v>
      </c>
      <c r="C244">
        <v>1473071518</v>
      </c>
      <c r="D244">
        <v>1441834671</v>
      </c>
      <c r="E244">
        <v>1</v>
      </c>
      <c r="F244">
        <v>1</v>
      </c>
      <c r="G244">
        <v>15514512</v>
      </c>
      <c r="H244">
        <v>3</v>
      </c>
      <c r="I244" t="s">
        <v>717</v>
      </c>
      <c r="J244" t="s">
        <v>718</v>
      </c>
      <c r="K244" t="s">
        <v>719</v>
      </c>
      <c r="L244">
        <v>1348</v>
      </c>
      <c r="N244">
        <v>1009</v>
      </c>
      <c r="O244" t="s">
        <v>697</v>
      </c>
      <c r="P244" t="s">
        <v>697</v>
      </c>
      <c r="Q244">
        <v>1000</v>
      </c>
      <c r="W244">
        <v>0</v>
      </c>
      <c r="X244">
        <v>-19071303</v>
      </c>
      <c r="Y244">
        <f t="shared" si="84"/>
        <v>1E-4</v>
      </c>
      <c r="AA244">
        <v>184462.17</v>
      </c>
      <c r="AB244">
        <v>0</v>
      </c>
      <c r="AC244">
        <v>0</v>
      </c>
      <c r="AD244">
        <v>0</v>
      </c>
      <c r="AE244">
        <v>184462.17</v>
      </c>
      <c r="AF244">
        <v>0</v>
      </c>
      <c r="AG244">
        <v>0</v>
      </c>
      <c r="AH244">
        <v>0</v>
      </c>
      <c r="AI244">
        <v>1</v>
      </c>
      <c r="AJ244">
        <v>1</v>
      </c>
      <c r="AK244">
        <v>1</v>
      </c>
      <c r="AL244">
        <v>1</v>
      </c>
      <c r="AM244">
        <v>-2</v>
      </c>
      <c r="AN244">
        <v>0</v>
      </c>
      <c r="AO244">
        <v>1</v>
      </c>
      <c r="AP244">
        <v>1</v>
      </c>
      <c r="AQ244">
        <v>0</v>
      </c>
      <c r="AR244">
        <v>0</v>
      </c>
      <c r="AS244" t="s">
        <v>3</v>
      </c>
      <c r="AT244">
        <v>1E-4</v>
      </c>
      <c r="AU244" t="s">
        <v>3</v>
      </c>
      <c r="AV244">
        <v>0</v>
      </c>
      <c r="AW244">
        <v>2</v>
      </c>
      <c r="AX244">
        <v>1473071535</v>
      </c>
      <c r="AY244">
        <v>1</v>
      </c>
      <c r="AZ244">
        <v>0</v>
      </c>
      <c r="BA244">
        <v>404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0</v>
      </c>
      <c r="BI244">
        <v>0</v>
      </c>
      <c r="BJ244">
        <v>0</v>
      </c>
      <c r="BK244">
        <v>0</v>
      </c>
      <c r="BL244">
        <v>0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0</v>
      </c>
      <c r="BS244">
        <v>0</v>
      </c>
      <c r="BT244">
        <v>0</v>
      </c>
      <c r="BU244">
        <v>0</v>
      </c>
      <c r="BV244">
        <v>0</v>
      </c>
      <c r="BW244">
        <v>0</v>
      </c>
      <c r="CV244">
        <v>0</v>
      </c>
      <c r="CW244">
        <v>0</v>
      </c>
      <c r="CX244">
        <f>ROUND(Y244*Source!I341,9)</f>
        <v>1E-4</v>
      </c>
      <c r="CY244">
        <f t="shared" si="87"/>
        <v>184462.17</v>
      </c>
      <c r="CZ244">
        <f t="shared" si="88"/>
        <v>184462.17</v>
      </c>
      <c r="DA244">
        <f t="shared" si="89"/>
        <v>1</v>
      </c>
      <c r="DB244">
        <f t="shared" si="85"/>
        <v>18.45</v>
      </c>
      <c r="DC244">
        <f t="shared" si="86"/>
        <v>0</v>
      </c>
      <c r="DD244" t="s">
        <v>3</v>
      </c>
      <c r="DE244" t="s">
        <v>3</v>
      </c>
      <c r="DF244">
        <f t="shared" si="69"/>
        <v>18.45</v>
      </c>
      <c r="DG244">
        <f t="shared" si="70"/>
        <v>0</v>
      </c>
      <c r="DH244">
        <f t="shared" si="71"/>
        <v>0</v>
      </c>
      <c r="DI244">
        <f t="shared" si="72"/>
        <v>0</v>
      </c>
      <c r="DJ244">
        <f t="shared" si="90"/>
        <v>18.45</v>
      </c>
      <c r="DK244">
        <v>0</v>
      </c>
      <c r="DL244" t="s">
        <v>3</v>
      </c>
      <c r="DM244">
        <v>0</v>
      </c>
      <c r="DN244" t="s">
        <v>3</v>
      </c>
      <c r="DO244">
        <v>0</v>
      </c>
    </row>
    <row r="245" spans="1:119" x14ac:dyDescent="0.2">
      <c r="A245">
        <f>ROW(Source!A341)</f>
        <v>341</v>
      </c>
      <c r="B245">
        <v>1473070128</v>
      </c>
      <c r="C245">
        <v>1473071518</v>
      </c>
      <c r="D245">
        <v>1441834634</v>
      </c>
      <c r="E245">
        <v>1</v>
      </c>
      <c r="F245">
        <v>1</v>
      </c>
      <c r="G245">
        <v>15514512</v>
      </c>
      <c r="H245">
        <v>3</v>
      </c>
      <c r="I245" t="s">
        <v>720</v>
      </c>
      <c r="J245" t="s">
        <v>721</v>
      </c>
      <c r="K245" t="s">
        <v>722</v>
      </c>
      <c r="L245">
        <v>1348</v>
      </c>
      <c r="N245">
        <v>1009</v>
      </c>
      <c r="O245" t="s">
        <v>697</v>
      </c>
      <c r="P245" t="s">
        <v>697</v>
      </c>
      <c r="Q245">
        <v>1000</v>
      </c>
      <c r="W245">
        <v>0</v>
      </c>
      <c r="X245">
        <v>1869974630</v>
      </c>
      <c r="Y245">
        <f t="shared" si="84"/>
        <v>2.9999999999999997E-4</v>
      </c>
      <c r="AA245">
        <v>88053.759999999995</v>
      </c>
      <c r="AB245">
        <v>0</v>
      </c>
      <c r="AC245">
        <v>0</v>
      </c>
      <c r="AD245">
        <v>0</v>
      </c>
      <c r="AE245">
        <v>88053.759999999995</v>
      </c>
      <c r="AF245">
        <v>0</v>
      </c>
      <c r="AG245">
        <v>0</v>
      </c>
      <c r="AH245">
        <v>0</v>
      </c>
      <c r="AI245">
        <v>1</v>
      </c>
      <c r="AJ245">
        <v>1</v>
      </c>
      <c r="AK245">
        <v>1</v>
      </c>
      <c r="AL245">
        <v>1</v>
      </c>
      <c r="AM245">
        <v>-2</v>
      </c>
      <c r="AN245">
        <v>0</v>
      </c>
      <c r="AO245">
        <v>1</v>
      </c>
      <c r="AP245">
        <v>1</v>
      </c>
      <c r="AQ245">
        <v>0</v>
      </c>
      <c r="AR245">
        <v>0</v>
      </c>
      <c r="AS245" t="s">
        <v>3</v>
      </c>
      <c r="AT245">
        <v>2.9999999999999997E-4</v>
      </c>
      <c r="AU245" t="s">
        <v>3</v>
      </c>
      <c r="AV245">
        <v>0</v>
      </c>
      <c r="AW245">
        <v>2</v>
      </c>
      <c r="AX245">
        <v>1473071536</v>
      </c>
      <c r="AY245">
        <v>1</v>
      </c>
      <c r="AZ245">
        <v>0</v>
      </c>
      <c r="BA245">
        <v>405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0</v>
      </c>
      <c r="BI245">
        <v>0</v>
      </c>
      <c r="BJ245">
        <v>0</v>
      </c>
      <c r="BK245">
        <v>0</v>
      </c>
      <c r="BL245">
        <v>0</v>
      </c>
      <c r="BM245">
        <v>0</v>
      </c>
      <c r="BN245">
        <v>0</v>
      </c>
      <c r="BO245">
        <v>0</v>
      </c>
      <c r="BP245">
        <v>0</v>
      </c>
      <c r="BQ245">
        <v>0</v>
      </c>
      <c r="BR245">
        <v>0</v>
      </c>
      <c r="BS245">
        <v>0</v>
      </c>
      <c r="BT245">
        <v>0</v>
      </c>
      <c r="BU245">
        <v>0</v>
      </c>
      <c r="BV245">
        <v>0</v>
      </c>
      <c r="BW245">
        <v>0</v>
      </c>
      <c r="CV245">
        <v>0</v>
      </c>
      <c r="CW245">
        <v>0</v>
      </c>
      <c r="CX245">
        <f>ROUND(Y245*Source!I341,9)</f>
        <v>2.9999999999999997E-4</v>
      </c>
      <c r="CY245">
        <f t="shared" si="87"/>
        <v>88053.759999999995</v>
      </c>
      <c r="CZ245">
        <f t="shared" si="88"/>
        <v>88053.759999999995</v>
      </c>
      <c r="DA245">
        <f t="shared" si="89"/>
        <v>1</v>
      </c>
      <c r="DB245">
        <f t="shared" si="85"/>
        <v>26.42</v>
      </c>
      <c r="DC245">
        <f t="shared" si="86"/>
        <v>0</v>
      </c>
      <c r="DD245" t="s">
        <v>3</v>
      </c>
      <c r="DE245" t="s">
        <v>3</v>
      </c>
      <c r="DF245">
        <f t="shared" si="69"/>
        <v>26.42</v>
      </c>
      <c r="DG245">
        <f t="shared" si="70"/>
        <v>0</v>
      </c>
      <c r="DH245">
        <f t="shared" si="71"/>
        <v>0</v>
      </c>
      <c r="DI245">
        <f t="shared" si="72"/>
        <v>0</v>
      </c>
      <c r="DJ245">
        <f t="shared" si="90"/>
        <v>26.42</v>
      </c>
      <c r="DK245">
        <v>0</v>
      </c>
      <c r="DL245" t="s">
        <v>3</v>
      </c>
      <c r="DM245">
        <v>0</v>
      </c>
      <c r="DN245" t="s">
        <v>3</v>
      </c>
      <c r="DO245">
        <v>0</v>
      </c>
    </row>
    <row r="246" spans="1:119" x14ac:dyDescent="0.2">
      <c r="A246">
        <f>ROW(Source!A341)</f>
        <v>341</v>
      </c>
      <c r="B246">
        <v>1473070128</v>
      </c>
      <c r="C246">
        <v>1473071518</v>
      </c>
      <c r="D246">
        <v>1441834836</v>
      </c>
      <c r="E246">
        <v>1</v>
      </c>
      <c r="F246">
        <v>1</v>
      </c>
      <c r="G246">
        <v>15514512</v>
      </c>
      <c r="H246">
        <v>3</v>
      </c>
      <c r="I246" t="s">
        <v>723</v>
      </c>
      <c r="J246" t="s">
        <v>724</v>
      </c>
      <c r="K246" t="s">
        <v>725</v>
      </c>
      <c r="L246">
        <v>1348</v>
      </c>
      <c r="N246">
        <v>1009</v>
      </c>
      <c r="O246" t="s">
        <v>697</v>
      </c>
      <c r="P246" t="s">
        <v>697</v>
      </c>
      <c r="Q246">
        <v>1000</v>
      </c>
      <c r="W246">
        <v>0</v>
      </c>
      <c r="X246">
        <v>1434651514</v>
      </c>
      <c r="Y246">
        <f t="shared" si="84"/>
        <v>6.3000000000000003E-4</v>
      </c>
      <c r="AA246">
        <v>93194.67</v>
      </c>
      <c r="AB246">
        <v>0</v>
      </c>
      <c r="AC246">
        <v>0</v>
      </c>
      <c r="AD246">
        <v>0</v>
      </c>
      <c r="AE246">
        <v>93194.67</v>
      </c>
      <c r="AF246">
        <v>0</v>
      </c>
      <c r="AG246">
        <v>0</v>
      </c>
      <c r="AH246">
        <v>0</v>
      </c>
      <c r="AI246">
        <v>1</v>
      </c>
      <c r="AJ246">
        <v>1</v>
      </c>
      <c r="AK246">
        <v>1</v>
      </c>
      <c r="AL246">
        <v>1</v>
      </c>
      <c r="AM246">
        <v>-2</v>
      </c>
      <c r="AN246">
        <v>0</v>
      </c>
      <c r="AO246">
        <v>1</v>
      </c>
      <c r="AP246">
        <v>1</v>
      </c>
      <c r="AQ246">
        <v>0</v>
      </c>
      <c r="AR246">
        <v>0</v>
      </c>
      <c r="AS246" t="s">
        <v>3</v>
      </c>
      <c r="AT246">
        <v>6.3000000000000003E-4</v>
      </c>
      <c r="AU246" t="s">
        <v>3</v>
      </c>
      <c r="AV246">
        <v>0</v>
      </c>
      <c r="AW246">
        <v>2</v>
      </c>
      <c r="AX246">
        <v>1473071537</v>
      </c>
      <c r="AY246">
        <v>1</v>
      </c>
      <c r="AZ246">
        <v>0</v>
      </c>
      <c r="BA246">
        <v>406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0</v>
      </c>
      <c r="BI246">
        <v>0</v>
      </c>
      <c r="BJ246">
        <v>0</v>
      </c>
      <c r="BK246">
        <v>0</v>
      </c>
      <c r="BL246">
        <v>0</v>
      </c>
      <c r="BM246">
        <v>0</v>
      </c>
      <c r="BN246">
        <v>0</v>
      </c>
      <c r="BO246">
        <v>0</v>
      </c>
      <c r="BP246">
        <v>0</v>
      </c>
      <c r="BQ246">
        <v>0</v>
      </c>
      <c r="BR246">
        <v>0</v>
      </c>
      <c r="BS246">
        <v>0</v>
      </c>
      <c r="BT246">
        <v>0</v>
      </c>
      <c r="BU246">
        <v>0</v>
      </c>
      <c r="BV246">
        <v>0</v>
      </c>
      <c r="BW246">
        <v>0</v>
      </c>
      <c r="CV246">
        <v>0</v>
      </c>
      <c r="CW246">
        <v>0</v>
      </c>
      <c r="CX246">
        <f>ROUND(Y246*Source!I341,9)</f>
        <v>6.3000000000000003E-4</v>
      </c>
      <c r="CY246">
        <f t="shared" si="87"/>
        <v>93194.67</v>
      </c>
      <c r="CZ246">
        <f t="shared" si="88"/>
        <v>93194.67</v>
      </c>
      <c r="DA246">
        <f t="shared" si="89"/>
        <v>1</v>
      </c>
      <c r="DB246">
        <f t="shared" si="85"/>
        <v>58.71</v>
      </c>
      <c r="DC246">
        <f t="shared" si="86"/>
        <v>0</v>
      </c>
      <c r="DD246" t="s">
        <v>3</v>
      </c>
      <c r="DE246" t="s">
        <v>3</v>
      </c>
      <c r="DF246">
        <f t="shared" si="69"/>
        <v>58.71</v>
      </c>
      <c r="DG246">
        <f t="shared" si="70"/>
        <v>0</v>
      </c>
      <c r="DH246">
        <f t="shared" si="71"/>
        <v>0</v>
      </c>
      <c r="DI246">
        <f t="shared" si="72"/>
        <v>0</v>
      </c>
      <c r="DJ246">
        <f t="shared" si="90"/>
        <v>58.71</v>
      </c>
      <c r="DK246">
        <v>0</v>
      </c>
      <c r="DL246" t="s">
        <v>3</v>
      </c>
      <c r="DM246">
        <v>0</v>
      </c>
      <c r="DN246" t="s">
        <v>3</v>
      </c>
      <c r="DO246">
        <v>0</v>
      </c>
    </row>
    <row r="247" spans="1:119" x14ac:dyDescent="0.2">
      <c r="A247">
        <f>ROW(Source!A341)</f>
        <v>341</v>
      </c>
      <c r="B247">
        <v>1473070128</v>
      </c>
      <c r="C247">
        <v>1473071518</v>
      </c>
      <c r="D247">
        <v>1441822273</v>
      </c>
      <c r="E247">
        <v>15514512</v>
      </c>
      <c r="F247">
        <v>1</v>
      </c>
      <c r="G247">
        <v>15514512</v>
      </c>
      <c r="H247">
        <v>3</v>
      </c>
      <c r="I247" t="s">
        <v>729</v>
      </c>
      <c r="J247" t="s">
        <v>3</v>
      </c>
      <c r="K247" t="s">
        <v>730</v>
      </c>
      <c r="L247">
        <v>1348</v>
      </c>
      <c r="N247">
        <v>1009</v>
      </c>
      <c r="O247" t="s">
        <v>697</v>
      </c>
      <c r="P247" t="s">
        <v>697</v>
      </c>
      <c r="Q247">
        <v>1000</v>
      </c>
      <c r="W247">
        <v>0</v>
      </c>
      <c r="X247">
        <v>-1698336702</v>
      </c>
      <c r="Y247">
        <f t="shared" si="84"/>
        <v>6.9999999999999994E-5</v>
      </c>
      <c r="AA247">
        <v>94640</v>
      </c>
      <c r="AB247">
        <v>0</v>
      </c>
      <c r="AC247">
        <v>0</v>
      </c>
      <c r="AD247">
        <v>0</v>
      </c>
      <c r="AE247">
        <v>94640</v>
      </c>
      <c r="AF247">
        <v>0</v>
      </c>
      <c r="AG247">
        <v>0</v>
      </c>
      <c r="AH247">
        <v>0</v>
      </c>
      <c r="AI247">
        <v>1</v>
      </c>
      <c r="AJ247">
        <v>1</v>
      </c>
      <c r="AK247">
        <v>1</v>
      </c>
      <c r="AL247">
        <v>1</v>
      </c>
      <c r="AM247">
        <v>-2</v>
      </c>
      <c r="AN247">
        <v>0</v>
      </c>
      <c r="AO247">
        <v>1</v>
      </c>
      <c r="AP247">
        <v>1</v>
      </c>
      <c r="AQ247">
        <v>0</v>
      </c>
      <c r="AR247">
        <v>0</v>
      </c>
      <c r="AS247" t="s">
        <v>3</v>
      </c>
      <c r="AT247">
        <v>6.9999999999999994E-5</v>
      </c>
      <c r="AU247" t="s">
        <v>3</v>
      </c>
      <c r="AV247">
        <v>0</v>
      </c>
      <c r="AW247">
        <v>2</v>
      </c>
      <c r="AX247">
        <v>1473071538</v>
      </c>
      <c r="AY247">
        <v>1</v>
      </c>
      <c r="AZ247">
        <v>0</v>
      </c>
      <c r="BA247">
        <v>407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0</v>
      </c>
      <c r="BI247">
        <v>0</v>
      </c>
      <c r="BJ247">
        <v>0</v>
      </c>
      <c r="BK247">
        <v>0</v>
      </c>
      <c r="BL247">
        <v>0</v>
      </c>
      <c r="BM247">
        <v>0</v>
      </c>
      <c r="BN247">
        <v>0</v>
      </c>
      <c r="BO247">
        <v>0</v>
      </c>
      <c r="BP247">
        <v>0</v>
      </c>
      <c r="BQ247">
        <v>0</v>
      </c>
      <c r="BR247">
        <v>0</v>
      </c>
      <c r="BS247">
        <v>0</v>
      </c>
      <c r="BT247">
        <v>0</v>
      </c>
      <c r="BU247">
        <v>0</v>
      </c>
      <c r="BV247">
        <v>0</v>
      </c>
      <c r="BW247">
        <v>0</v>
      </c>
      <c r="CV247">
        <v>0</v>
      </c>
      <c r="CW247">
        <v>0</v>
      </c>
      <c r="CX247">
        <f>ROUND(Y247*Source!I341,9)</f>
        <v>6.9999999999999994E-5</v>
      </c>
      <c r="CY247">
        <f t="shared" si="87"/>
        <v>94640</v>
      </c>
      <c r="CZ247">
        <f t="shared" si="88"/>
        <v>94640</v>
      </c>
      <c r="DA247">
        <f t="shared" si="89"/>
        <v>1</v>
      </c>
      <c r="DB247">
        <f t="shared" si="85"/>
        <v>6.62</v>
      </c>
      <c r="DC247">
        <f t="shared" si="86"/>
        <v>0</v>
      </c>
      <c r="DD247" t="s">
        <v>3</v>
      </c>
      <c r="DE247" t="s">
        <v>3</v>
      </c>
      <c r="DF247">
        <f t="shared" si="69"/>
        <v>6.62</v>
      </c>
      <c r="DG247">
        <f t="shared" si="70"/>
        <v>0</v>
      </c>
      <c r="DH247">
        <f t="shared" si="71"/>
        <v>0</v>
      </c>
      <c r="DI247">
        <f t="shared" si="72"/>
        <v>0</v>
      </c>
      <c r="DJ247">
        <f t="shared" si="90"/>
        <v>6.62</v>
      </c>
      <c r="DK247">
        <v>0</v>
      </c>
      <c r="DL247" t="s">
        <v>3</v>
      </c>
      <c r="DM247">
        <v>0</v>
      </c>
      <c r="DN247" t="s">
        <v>3</v>
      </c>
      <c r="DO247">
        <v>0</v>
      </c>
    </row>
    <row r="248" spans="1:119" x14ac:dyDescent="0.2">
      <c r="A248">
        <f>ROW(Source!A342)</f>
        <v>342</v>
      </c>
      <c r="B248">
        <v>1473070128</v>
      </c>
      <c r="C248">
        <v>1473073893</v>
      </c>
      <c r="D248">
        <v>1441819193</v>
      </c>
      <c r="E248">
        <v>15514512</v>
      </c>
      <c r="F248">
        <v>1</v>
      </c>
      <c r="G248">
        <v>15514512</v>
      </c>
      <c r="H248">
        <v>1</v>
      </c>
      <c r="I248" t="s">
        <v>670</v>
      </c>
      <c r="J248" t="s">
        <v>3</v>
      </c>
      <c r="K248" t="s">
        <v>671</v>
      </c>
      <c r="L248">
        <v>1191</v>
      </c>
      <c r="N248">
        <v>1013</v>
      </c>
      <c r="O248" t="s">
        <v>672</v>
      </c>
      <c r="P248" t="s">
        <v>672</v>
      </c>
      <c r="Q248">
        <v>1</v>
      </c>
      <c r="W248">
        <v>0</v>
      </c>
      <c r="X248">
        <v>476480486</v>
      </c>
      <c r="Y248">
        <f t="shared" si="84"/>
        <v>2.38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1</v>
      </c>
      <c r="AJ248">
        <v>1</v>
      </c>
      <c r="AK248">
        <v>1</v>
      </c>
      <c r="AL248">
        <v>1</v>
      </c>
      <c r="AM248">
        <v>-2</v>
      </c>
      <c r="AN248">
        <v>0</v>
      </c>
      <c r="AO248">
        <v>1</v>
      </c>
      <c r="AP248">
        <v>0</v>
      </c>
      <c r="AQ248">
        <v>0</v>
      </c>
      <c r="AR248">
        <v>0</v>
      </c>
      <c r="AS248" t="s">
        <v>3</v>
      </c>
      <c r="AT248">
        <v>2.38</v>
      </c>
      <c r="AU248" t="s">
        <v>3</v>
      </c>
      <c r="AV248">
        <v>1</v>
      </c>
      <c r="AW248">
        <v>2</v>
      </c>
      <c r="AX248">
        <v>1473073896</v>
      </c>
      <c r="AY248">
        <v>1</v>
      </c>
      <c r="AZ248">
        <v>2048</v>
      </c>
      <c r="BA248">
        <v>408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0</v>
      </c>
      <c r="BI248">
        <v>0</v>
      </c>
      <c r="BJ248">
        <v>0</v>
      </c>
      <c r="BK248">
        <v>0</v>
      </c>
      <c r="BL248">
        <v>0</v>
      </c>
      <c r="BM248">
        <v>0</v>
      </c>
      <c r="BN248">
        <v>0</v>
      </c>
      <c r="BO248">
        <v>0</v>
      </c>
      <c r="BP248">
        <v>0</v>
      </c>
      <c r="BQ248">
        <v>0</v>
      </c>
      <c r="BR248">
        <v>0</v>
      </c>
      <c r="BS248">
        <v>0</v>
      </c>
      <c r="BT248">
        <v>0</v>
      </c>
      <c r="BU248">
        <v>0</v>
      </c>
      <c r="BV248">
        <v>0</v>
      </c>
      <c r="BW248">
        <v>0</v>
      </c>
      <c r="CU248">
        <f>ROUND(AT248*Source!I342*AH248*AL248,2)</f>
        <v>0</v>
      </c>
      <c r="CV248">
        <f>ROUND(Y248*Source!I342,9)</f>
        <v>2.38</v>
      </c>
      <c r="CW248">
        <v>0</v>
      </c>
      <c r="CX248">
        <f>ROUND(Y248*Source!I342,9)</f>
        <v>2.38</v>
      </c>
      <c r="CY248">
        <f>AD248</f>
        <v>0</v>
      </c>
      <c r="CZ248">
        <f>AH248</f>
        <v>0</v>
      </c>
      <c r="DA248">
        <f>AL248</f>
        <v>1</v>
      </c>
      <c r="DB248">
        <f t="shared" si="85"/>
        <v>0</v>
      </c>
      <c r="DC248">
        <f t="shared" si="86"/>
        <v>0</v>
      </c>
      <c r="DD248" t="s">
        <v>3</v>
      </c>
      <c r="DE248" t="s">
        <v>3</v>
      </c>
      <c r="DF248">
        <f t="shared" si="69"/>
        <v>0</v>
      </c>
      <c r="DG248">
        <f t="shared" si="70"/>
        <v>0</v>
      </c>
      <c r="DH248">
        <f t="shared" si="71"/>
        <v>0</v>
      </c>
      <c r="DI248">
        <f t="shared" si="72"/>
        <v>0</v>
      </c>
      <c r="DJ248">
        <f>DI248</f>
        <v>0</v>
      </c>
      <c r="DK248">
        <v>0</v>
      </c>
      <c r="DL248" t="s">
        <v>3</v>
      </c>
      <c r="DM248">
        <v>0</v>
      </c>
      <c r="DN248" t="s">
        <v>3</v>
      </c>
      <c r="DO248">
        <v>0</v>
      </c>
    </row>
    <row r="249" spans="1:119" x14ac:dyDescent="0.2">
      <c r="A249">
        <f>ROW(Source!A342)</f>
        <v>342</v>
      </c>
      <c r="B249">
        <v>1473070128</v>
      </c>
      <c r="C249">
        <v>1473073893</v>
      </c>
      <c r="D249">
        <v>1441836235</v>
      </c>
      <c r="E249">
        <v>1</v>
      </c>
      <c r="F249">
        <v>1</v>
      </c>
      <c r="G249">
        <v>15514512</v>
      </c>
      <c r="H249">
        <v>3</v>
      </c>
      <c r="I249" t="s">
        <v>677</v>
      </c>
      <c r="J249" t="s">
        <v>678</v>
      </c>
      <c r="K249" t="s">
        <v>679</v>
      </c>
      <c r="L249">
        <v>1346</v>
      </c>
      <c r="N249">
        <v>1009</v>
      </c>
      <c r="O249" t="s">
        <v>680</v>
      </c>
      <c r="P249" t="s">
        <v>680</v>
      </c>
      <c r="Q249">
        <v>1</v>
      </c>
      <c r="W249">
        <v>0</v>
      </c>
      <c r="X249">
        <v>-1595335418</v>
      </c>
      <c r="Y249">
        <f t="shared" si="84"/>
        <v>1E-3</v>
      </c>
      <c r="AA249">
        <v>31.49</v>
      </c>
      <c r="AB249">
        <v>0</v>
      </c>
      <c r="AC249">
        <v>0</v>
      </c>
      <c r="AD249">
        <v>0</v>
      </c>
      <c r="AE249">
        <v>31.49</v>
      </c>
      <c r="AF249">
        <v>0</v>
      </c>
      <c r="AG249">
        <v>0</v>
      </c>
      <c r="AH249">
        <v>0</v>
      </c>
      <c r="AI249">
        <v>1</v>
      </c>
      <c r="AJ249">
        <v>1</v>
      </c>
      <c r="AK249">
        <v>1</v>
      </c>
      <c r="AL249">
        <v>1</v>
      </c>
      <c r="AM249">
        <v>-2</v>
      </c>
      <c r="AN249">
        <v>0</v>
      </c>
      <c r="AO249">
        <v>1</v>
      </c>
      <c r="AP249">
        <v>0</v>
      </c>
      <c r="AQ249">
        <v>0</v>
      </c>
      <c r="AR249">
        <v>0</v>
      </c>
      <c r="AS249" t="s">
        <v>3</v>
      </c>
      <c r="AT249">
        <v>1E-3</v>
      </c>
      <c r="AU249" t="s">
        <v>3</v>
      </c>
      <c r="AV249">
        <v>0</v>
      </c>
      <c r="AW249">
        <v>2</v>
      </c>
      <c r="AX249">
        <v>1473073897</v>
      </c>
      <c r="AY249">
        <v>1</v>
      </c>
      <c r="AZ249">
        <v>2048</v>
      </c>
      <c r="BA249">
        <v>409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0</v>
      </c>
      <c r="BI249">
        <v>0</v>
      </c>
      <c r="BJ249">
        <v>0</v>
      </c>
      <c r="BK249">
        <v>0</v>
      </c>
      <c r="BL249">
        <v>0</v>
      </c>
      <c r="BM249">
        <v>0</v>
      </c>
      <c r="BN249">
        <v>0</v>
      </c>
      <c r="BO249">
        <v>0</v>
      </c>
      <c r="BP249">
        <v>0</v>
      </c>
      <c r="BQ249">
        <v>0</v>
      </c>
      <c r="BR249">
        <v>0</v>
      </c>
      <c r="BS249">
        <v>0</v>
      </c>
      <c r="BT249">
        <v>0</v>
      </c>
      <c r="BU249">
        <v>0</v>
      </c>
      <c r="BV249">
        <v>0</v>
      </c>
      <c r="BW249">
        <v>0</v>
      </c>
      <c r="CV249">
        <v>0</v>
      </c>
      <c r="CW249">
        <v>0</v>
      </c>
      <c r="CX249">
        <f>ROUND(Y249*Source!I342,9)</f>
        <v>1E-3</v>
      </c>
      <c r="CY249">
        <f>AA249</f>
        <v>31.49</v>
      </c>
      <c r="CZ249">
        <f>AE249</f>
        <v>31.49</v>
      </c>
      <c r="DA249">
        <f>AI249</f>
        <v>1</v>
      </c>
      <c r="DB249">
        <f t="shared" si="85"/>
        <v>0.03</v>
      </c>
      <c r="DC249">
        <f t="shared" si="86"/>
        <v>0</v>
      </c>
      <c r="DD249" t="s">
        <v>3</v>
      </c>
      <c r="DE249" t="s">
        <v>3</v>
      </c>
      <c r="DF249">
        <f t="shared" si="69"/>
        <v>0.03</v>
      </c>
      <c r="DG249">
        <f t="shared" si="70"/>
        <v>0</v>
      </c>
      <c r="DH249">
        <f t="shared" si="71"/>
        <v>0</v>
      </c>
      <c r="DI249">
        <f t="shared" si="72"/>
        <v>0</v>
      </c>
      <c r="DJ249">
        <f>DF249</f>
        <v>0.03</v>
      </c>
      <c r="DK249">
        <v>0</v>
      </c>
      <c r="DL249" t="s">
        <v>3</v>
      </c>
      <c r="DM249">
        <v>0</v>
      </c>
      <c r="DN249" t="s">
        <v>3</v>
      </c>
      <c r="DO249">
        <v>0</v>
      </c>
    </row>
    <row r="250" spans="1:119" x14ac:dyDescent="0.2">
      <c r="A250">
        <f>ROW(Source!A343)</f>
        <v>343</v>
      </c>
      <c r="B250">
        <v>1473070128</v>
      </c>
      <c r="C250">
        <v>1473073898</v>
      </c>
      <c r="D250">
        <v>1441819193</v>
      </c>
      <c r="E250">
        <v>15514512</v>
      </c>
      <c r="F250">
        <v>1</v>
      </c>
      <c r="G250">
        <v>15514512</v>
      </c>
      <c r="H250">
        <v>1</v>
      </c>
      <c r="I250" t="s">
        <v>670</v>
      </c>
      <c r="J250" t="s">
        <v>3</v>
      </c>
      <c r="K250" t="s">
        <v>671</v>
      </c>
      <c r="L250">
        <v>1191</v>
      </c>
      <c r="N250">
        <v>1013</v>
      </c>
      <c r="O250" t="s">
        <v>672</v>
      </c>
      <c r="P250" t="s">
        <v>672</v>
      </c>
      <c r="Q250">
        <v>1</v>
      </c>
      <c r="W250">
        <v>0</v>
      </c>
      <c r="X250">
        <v>476480486</v>
      </c>
      <c r="Y250">
        <f t="shared" si="84"/>
        <v>1.1000000000000001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1</v>
      </c>
      <c r="AJ250">
        <v>1</v>
      </c>
      <c r="AK250">
        <v>1</v>
      </c>
      <c r="AL250">
        <v>1</v>
      </c>
      <c r="AM250">
        <v>-2</v>
      </c>
      <c r="AN250">
        <v>0</v>
      </c>
      <c r="AO250">
        <v>1</v>
      </c>
      <c r="AP250">
        <v>0</v>
      </c>
      <c r="AQ250">
        <v>0</v>
      </c>
      <c r="AR250">
        <v>0</v>
      </c>
      <c r="AS250" t="s">
        <v>3</v>
      </c>
      <c r="AT250">
        <v>1.1000000000000001</v>
      </c>
      <c r="AU250" t="s">
        <v>3</v>
      </c>
      <c r="AV250">
        <v>1</v>
      </c>
      <c r="AW250">
        <v>2</v>
      </c>
      <c r="AX250">
        <v>1473073901</v>
      </c>
      <c r="AY250">
        <v>1</v>
      </c>
      <c r="AZ250">
        <v>2048</v>
      </c>
      <c r="BA250">
        <v>410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0</v>
      </c>
      <c r="BI250">
        <v>0</v>
      </c>
      <c r="BJ250">
        <v>0</v>
      </c>
      <c r="BK250">
        <v>0</v>
      </c>
      <c r="BL250">
        <v>0</v>
      </c>
      <c r="BM250">
        <v>0</v>
      </c>
      <c r="BN250">
        <v>0</v>
      </c>
      <c r="BO250">
        <v>0</v>
      </c>
      <c r="BP250">
        <v>0</v>
      </c>
      <c r="BQ250">
        <v>0</v>
      </c>
      <c r="BR250">
        <v>0</v>
      </c>
      <c r="BS250">
        <v>0</v>
      </c>
      <c r="BT250">
        <v>0</v>
      </c>
      <c r="BU250">
        <v>0</v>
      </c>
      <c r="BV250">
        <v>0</v>
      </c>
      <c r="BW250">
        <v>0</v>
      </c>
      <c r="CU250">
        <f>ROUND(AT250*Source!I343*AH250*AL250,2)</f>
        <v>0</v>
      </c>
      <c r="CV250">
        <f>ROUND(Y250*Source!I343,9)</f>
        <v>1.1000000000000001</v>
      </c>
      <c r="CW250">
        <v>0</v>
      </c>
      <c r="CX250">
        <f>ROUND(Y250*Source!I343,9)</f>
        <v>1.1000000000000001</v>
      </c>
      <c r="CY250">
        <f>AD250</f>
        <v>0</v>
      </c>
      <c r="CZ250">
        <f>AH250</f>
        <v>0</v>
      </c>
      <c r="DA250">
        <f>AL250</f>
        <v>1</v>
      </c>
      <c r="DB250">
        <f t="shared" si="85"/>
        <v>0</v>
      </c>
      <c r="DC250">
        <f t="shared" si="86"/>
        <v>0</v>
      </c>
      <c r="DD250" t="s">
        <v>3</v>
      </c>
      <c r="DE250" t="s">
        <v>3</v>
      </c>
      <c r="DF250">
        <f t="shared" si="69"/>
        <v>0</v>
      </c>
      <c r="DG250">
        <f t="shared" si="70"/>
        <v>0</v>
      </c>
      <c r="DH250">
        <f t="shared" si="71"/>
        <v>0</v>
      </c>
      <c r="DI250">
        <f t="shared" si="72"/>
        <v>0</v>
      </c>
      <c r="DJ250">
        <f>DI250</f>
        <v>0</v>
      </c>
      <c r="DK250">
        <v>0</v>
      </c>
      <c r="DL250" t="s">
        <v>3</v>
      </c>
      <c r="DM250">
        <v>0</v>
      </c>
      <c r="DN250" t="s">
        <v>3</v>
      </c>
      <c r="DO250">
        <v>0</v>
      </c>
    </row>
    <row r="251" spans="1:119" x14ac:dyDescent="0.2">
      <c r="A251">
        <f>ROW(Source!A343)</f>
        <v>343</v>
      </c>
      <c r="B251">
        <v>1473070128</v>
      </c>
      <c r="C251">
        <v>1473073898</v>
      </c>
      <c r="D251">
        <v>1441836235</v>
      </c>
      <c r="E251">
        <v>1</v>
      </c>
      <c r="F251">
        <v>1</v>
      </c>
      <c r="G251">
        <v>15514512</v>
      </c>
      <c r="H251">
        <v>3</v>
      </c>
      <c r="I251" t="s">
        <v>677</v>
      </c>
      <c r="J251" t="s">
        <v>678</v>
      </c>
      <c r="K251" t="s">
        <v>679</v>
      </c>
      <c r="L251">
        <v>1346</v>
      </c>
      <c r="N251">
        <v>1009</v>
      </c>
      <c r="O251" t="s">
        <v>680</v>
      </c>
      <c r="P251" t="s">
        <v>680</v>
      </c>
      <c r="Q251">
        <v>1</v>
      </c>
      <c r="W251">
        <v>0</v>
      </c>
      <c r="X251">
        <v>-1595335418</v>
      </c>
      <c r="Y251">
        <f t="shared" si="84"/>
        <v>1.1999999999999999E-3</v>
      </c>
      <c r="AA251">
        <v>31.49</v>
      </c>
      <c r="AB251">
        <v>0</v>
      </c>
      <c r="AC251">
        <v>0</v>
      </c>
      <c r="AD251">
        <v>0</v>
      </c>
      <c r="AE251">
        <v>31.49</v>
      </c>
      <c r="AF251">
        <v>0</v>
      </c>
      <c r="AG251">
        <v>0</v>
      </c>
      <c r="AH251">
        <v>0</v>
      </c>
      <c r="AI251">
        <v>1</v>
      </c>
      <c r="AJ251">
        <v>1</v>
      </c>
      <c r="AK251">
        <v>1</v>
      </c>
      <c r="AL251">
        <v>1</v>
      </c>
      <c r="AM251">
        <v>-2</v>
      </c>
      <c r="AN251">
        <v>0</v>
      </c>
      <c r="AO251">
        <v>1</v>
      </c>
      <c r="AP251">
        <v>0</v>
      </c>
      <c r="AQ251">
        <v>0</v>
      </c>
      <c r="AR251">
        <v>0</v>
      </c>
      <c r="AS251" t="s">
        <v>3</v>
      </c>
      <c r="AT251">
        <v>1.1999999999999999E-3</v>
      </c>
      <c r="AU251" t="s">
        <v>3</v>
      </c>
      <c r="AV251">
        <v>0</v>
      </c>
      <c r="AW251">
        <v>2</v>
      </c>
      <c r="AX251">
        <v>1473073902</v>
      </c>
      <c r="AY251">
        <v>1</v>
      </c>
      <c r="AZ251">
        <v>2048</v>
      </c>
      <c r="BA251">
        <v>411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0</v>
      </c>
      <c r="BI251">
        <v>0</v>
      </c>
      <c r="BJ251">
        <v>0</v>
      </c>
      <c r="BK251">
        <v>0</v>
      </c>
      <c r="BL251">
        <v>0</v>
      </c>
      <c r="BM251">
        <v>0</v>
      </c>
      <c r="BN251">
        <v>0</v>
      </c>
      <c r="BO251">
        <v>0</v>
      </c>
      <c r="BP251">
        <v>0</v>
      </c>
      <c r="BQ251">
        <v>0</v>
      </c>
      <c r="BR251">
        <v>0</v>
      </c>
      <c r="BS251">
        <v>0</v>
      </c>
      <c r="BT251">
        <v>0</v>
      </c>
      <c r="BU251">
        <v>0</v>
      </c>
      <c r="BV251">
        <v>0</v>
      </c>
      <c r="BW251">
        <v>0</v>
      </c>
      <c r="CV251">
        <v>0</v>
      </c>
      <c r="CW251">
        <v>0</v>
      </c>
      <c r="CX251">
        <f>ROUND(Y251*Source!I343,9)</f>
        <v>1.1999999999999999E-3</v>
      </c>
      <c r="CY251">
        <f>AA251</f>
        <v>31.49</v>
      </c>
      <c r="CZ251">
        <f>AE251</f>
        <v>31.49</v>
      </c>
      <c r="DA251">
        <f>AI251</f>
        <v>1</v>
      </c>
      <c r="DB251">
        <f t="shared" si="85"/>
        <v>0.04</v>
      </c>
      <c r="DC251">
        <f t="shared" si="86"/>
        <v>0</v>
      </c>
      <c r="DD251" t="s">
        <v>3</v>
      </c>
      <c r="DE251" t="s">
        <v>3</v>
      </c>
      <c r="DF251">
        <f t="shared" si="69"/>
        <v>0.04</v>
      </c>
      <c r="DG251">
        <f t="shared" si="70"/>
        <v>0</v>
      </c>
      <c r="DH251">
        <f t="shared" si="71"/>
        <v>0</v>
      </c>
      <c r="DI251">
        <f t="shared" si="72"/>
        <v>0</v>
      </c>
      <c r="DJ251">
        <f>DF251</f>
        <v>0.04</v>
      </c>
      <c r="DK251">
        <v>0</v>
      </c>
      <c r="DL251" t="s">
        <v>3</v>
      </c>
      <c r="DM251">
        <v>0</v>
      </c>
      <c r="DN251" t="s">
        <v>3</v>
      </c>
      <c r="DO251">
        <v>0</v>
      </c>
    </row>
    <row r="252" spans="1:119" x14ac:dyDescent="0.2">
      <c r="A252">
        <f>ROW(Source!A344)</f>
        <v>344</v>
      </c>
      <c r="B252">
        <v>1473070128</v>
      </c>
      <c r="C252">
        <v>1473071539</v>
      </c>
      <c r="D252">
        <v>1441819193</v>
      </c>
      <c r="E252">
        <v>15514512</v>
      </c>
      <c r="F252">
        <v>1</v>
      </c>
      <c r="G252">
        <v>15514512</v>
      </c>
      <c r="H252">
        <v>1</v>
      </c>
      <c r="I252" t="s">
        <v>670</v>
      </c>
      <c r="J252" t="s">
        <v>3</v>
      </c>
      <c r="K252" t="s">
        <v>671</v>
      </c>
      <c r="L252">
        <v>1191</v>
      </c>
      <c r="N252">
        <v>1013</v>
      </c>
      <c r="O252" t="s">
        <v>672</v>
      </c>
      <c r="P252" t="s">
        <v>672</v>
      </c>
      <c r="Q252">
        <v>1</v>
      </c>
      <c r="W252">
        <v>0</v>
      </c>
      <c r="X252">
        <v>476480486</v>
      </c>
      <c r="Y252">
        <f>(AT252*4)</f>
        <v>25.76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1</v>
      </c>
      <c r="AJ252">
        <v>1</v>
      </c>
      <c r="AK252">
        <v>1</v>
      </c>
      <c r="AL252">
        <v>1</v>
      </c>
      <c r="AM252">
        <v>-2</v>
      </c>
      <c r="AN252">
        <v>0</v>
      </c>
      <c r="AO252">
        <v>1</v>
      </c>
      <c r="AP252">
        <v>1</v>
      </c>
      <c r="AQ252">
        <v>0</v>
      </c>
      <c r="AR252">
        <v>0</v>
      </c>
      <c r="AS252" t="s">
        <v>3</v>
      </c>
      <c r="AT252">
        <v>6.44</v>
      </c>
      <c r="AU252" t="s">
        <v>66</v>
      </c>
      <c r="AV252">
        <v>1</v>
      </c>
      <c r="AW252">
        <v>2</v>
      </c>
      <c r="AX252">
        <v>1473071544</v>
      </c>
      <c r="AY252">
        <v>1</v>
      </c>
      <c r="AZ252">
        <v>0</v>
      </c>
      <c r="BA252">
        <v>412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0</v>
      </c>
      <c r="BI252">
        <v>0</v>
      </c>
      <c r="BJ252">
        <v>0</v>
      </c>
      <c r="BK252">
        <v>0</v>
      </c>
      <c r="BL252">
        <v>0</v>
      </c>
      <c r="BM252">
        <v>0</v>
      </c>
      <c r="BN252">
        <v>0</v>
      </c>
      <c r="BO252">
        <v>0</v>
      </c>
      <c r="BP252">
        <v>0</v>
      </c>
      <c r="BQ252">
        <v>0</v>
      </c>
      <c r="BR252">
        <v>0</v>
      </c>
      <c r="BS252">
        <v>0</v>
      </c>
      <c r="BT252">
        <v>0</v>
      </c>
      <c r="BU252">
        <v>0</v>
      </c>
      <c r="BV252">
        <v>0</v>
      </c>
      <c r="BW252">
        <v>0</v>
      </c>
      <c r="CU252">
        <f>ROUND(AT252*Source!I344*AH252*AL252,2)</f>
        <v>0</v>
      </c>
      <c r="CV252">
        <f>ROUND(Y252*Source!I344,9)</f>
        <v>25.76</v>
      </c>
      <c r="CW252">
        <v>0</v>
      </c>
      <c r="CX252">
        <f>ROUND(Y252*Source!I344,9)</f>
        <v>25.76</v>
      </c>
      <c r="CY252">
        <f>AD252</f>
        <v>0</v>
      </c>
      <c r="CZ252">
        <f>AH252</f>
        <v>0</v>
      </c>
      <c r="DA252">
        <f>AL252</f>
        <v>1</v>
      </c>
      <c r="DB252">
        <f>ROUND((ROUND(AT252*CZ252,2)*4),6)</f>
        <v>0</v>
      </c>
      <c r="DC252">
        <f>ROUND((ROUND(AT252*AG252,2)*4),6)</f>
        <v>0</v>
      </c>
      <c r="DD252" t="s">
        <v>3</v>
      </c>
      <c r="DE252" t="s">
        <v>3</v>
      </c>
      <c r="DF252">
        <f t="shared" si="69"/>
        <v>0</v>
      </c>
      <c r="DG252">
        <f t="shared" si="70"/>
        <v>0</v>
      </c>
      <c r="DH252">
        <f t="shared" si="71"/>
        <v>0</v>
      </c>
      <c r="DI252">
        <f t="shared" si="72"/>
        <v>0</v>
      </c>
      <c r="DJ252">
        <f>DI252</f>
        <v>0</v>
      </c>
      <c r="DK252">
        <v>0</v>
      </c>
      <c r="DL252" t="s">
        <v>3</v>
      </c>
      <c r="DM252">
        <v>0</v>
      </c>
      <c r="DN252" t="s">
        <v>3</v>
      </c>
      <c r="DO252">
        <v>0</v>
      </c>
    </row>
    <row r="253" spans="1:119" x14ac:dyDescent="0.2">
      <c r="A253">
        <f>ROW(Source!A344)</f>
        <v>344</v>
      </c>
      <c r="B253">
        <v>1473070128</v>
      </c>
      <c r="C253">
        <v>1473071539</v>
      </c>
      <c r="D253">
        <v>1441833954</v>
      </c>
      <c r="E253">
        <v>1</v>
      </c>
      <c r="F253">
        <v>1</v>
      </c>
      <c r="G253">
        <v>15514512</v>
      </c>
      <c r="H253">
        <v>2</v>
      </c>
      <c r="I253" t="s">
        <v>673</v>
      </c>
      <c r="J253" t="s">
        <v>674</v>
      </c>
      <c r="K253" t="s">
        <v>675</v>
      </c>
      <c r="L253">
        <v>1368</v>
      </c>
      <c r="N253">
        <v>1011</v>
      </c>
      <c r="O253" t="s">
        <v>676</v>
      </c>
      <c r="P253" t="s">
        <v>676</v>
      </c>
      <c r="Q253">
        <v>1</v>
      </c>
      <c r="W253">
        <v>0</v>
      </c>
      <c r="X253">
        <v>-1438587603</v>
      </c>
      <c r="Y253">
        <f>(AT253*4)</f>
        <v>0.68</v>
      </c>
      <c r="AA253">
        <v>0</v>
      </c>
      <c r="AB253">
        <v>59.51</v>
      </c>
      <c r="AC253">
        <v>0.82</v>
      </c>
      <c r="AD253">
        <v>0</v>
      </c>
      <c r="AE253">
        <v>0</v>
      </c>
      <c r="AF253">
        <v>59.51</v>
      </c>
      <c r="AG253">
        <v>0.82</v>
      </c>
      <c r="AH253">
        <v>0</v>
      </c>
      <c r="AI253">
        <v>1</v>
      </c>
      <c r="AJ253">
        <v>1</v>
      </c>
      <c r="AK253">
        <v>1</v>
      </c>
      <c r="AL253">
        <v>1</v>
      </c>
      <c r="AM253">
        <v>-2</v>
      </c>
      <c r="AN253">
        <v>0</v>
      </c>
      <c r="AO253">
        <v>1</v>
      </c>
      <c r="AP253">
        <v>1</v>
      </c>
      <c r="AQ253">
        <v>0</v>
      </c>
      <c r="AR253">
        <v>0</v>
      </c>
      <c r="AS253" t="s">
        <v>3</v>
      </c>
      <c r="AT253">
        <v>0.17</v>
      </c>
      <c r="AU253" t="s">
        <v>66</v>
      </c>
      <c r="AV253">
        <v>0</v>
      </c>
      <c r="AW253">
        <v>2</v>
      </c>
      <c r="AX253">
        <v>1473071545</v>
      </c>
      <c r="AY253">
        <v>1</v>
      </c>
      <c r="AZ253">
        <v>0</v>
      </c>
      <c r="BA253">
        <v>413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0</v>
      </c>
      <c r="BI253">
        <v>0</v>
      </c>
      <c r="BJ253">
        <v>0</v>
      </c>
      <c r="BK253">
        <v>0</v>
      </c>
      <c r="BL253">
        <v>0</v>
      </c>
      <c r="BM253">
        <v>0</v>
      </c>
      <c r="BN253">
        <v>0</v>
      </c>
      <c r="BO253">
        <v>0</v>
      </c>
      <c r="BP253">
        <v>0</v>
      </c>
      <c r="BQ253">
        <v>0</v>
      </c>
      <c r="BR253">
        <v>0</v>
      </c>
      <c r="BS253">
        <v>0</v>
      </c>
      <c r="BT253">
        <v>0</v>
      </c>
      <c r="BU253">
        <v>0</v>
      </c>
      <c r="BV253">
        <v>0</v>
      </c>
      <c r="BW253">
        <v>0</v>
      </c>
      <c r="CV253">
        <v>0</v>
      </c>
      <c r="CW253">
        <f>ROUND(Y253*Source!I344*DO253,9)</f>
        <v>0</v>
      </c>
      <c r="CX253">
        <f>ROUND(Y253*Source!I344,9)</f>
        <v>0.68</v>
      </c>
      <c r="CY253">
        <f>AB253</f>
        <v>59.51</v>
      </c>
      <c r="CZ253">
        <f>AF253</f>
        <v>59.51</v>
      </c>
      <c r="DA253">
        <f>AJ253</f>
        <v>1</v>
      </c>
      <c r="DB253">
        <f>ROUND((ROUND(AT253*CZ253,2)*4),6)</f>
        <v>40.479999999999997</v>
      </c>
      <c r="DC253">
        <f>ROUND((ROUND(AT253*AG253,2)*4),6)</f>
        <v>0.56000000000000005</v>
      </c>
      <c r="DD253" t="s">
        <v>3</v>
      </c>
      <c r="DE253" t="s">
        <v>3</v>
      </c>
      <c r="DF253">
        <f t="shared" si="69"/>
        <v>0</v>
      </c>
      <c r="DG253">
        <f t="shared" si="70"/>
        <v>40.47</v>
      </c>
      <c r="DH253">
        <f t="shared" si="71"/>
        <v>0.56000000000000005</v>
      </c>
      <c r="DI253">
        <f t="shared" si="72"/>
        <v>0</v>
      </c>
      <c r="DJ253">
        <f>DG253</f>
        <v>40.47</v>
      </c>
      <c r="DK253">
        <v>0</v>
      </c>
      <c r="DL253" t="s">
        <v>3</v>
      </c>
      <c r="DM253">
        <v>0</v>
      </c>
      <c r="DN253" t="s">
        <v>3</v>
      </c>
      <c r="DO253">
        <v>0</v>
      </c>
    </row>
    <row r="254" spans="1:119" x14ac:dyDescent="0.2">
      <c r="A254">
        <f>ROW(Source!A344)</f>
        <v>344</v>
      </c>
      <c r="B254">
        <v>1473070128</v>
      </c>
      <c r="C254">
        <v>1473071539</v>
      </c>
      <c r="D254">
        <v>1441834258</v>
      </c>
      <c r="E254">
        <v>1</v>
      </c>
      <c r="F254">
        <v>1</v>
      </c>
      <c r="G254">
        <v>15514512</v>
      </c>
      <c r="H254">
        <v>2</v>
      </c>
      <c r="I254" t="s">
        <v>691</v>
      </c>
      <c r="J254" t="s">
        <v>692</v>
      </c>
      <c r="K254" t="s">
        <v>693</v>
      </c>
      <c r="L254">
        <v>1368</v>
      </c>
      <c r="N254">
        <v>1011</v>
      </c>
      <c r="O254" t="s">
        <v>676</v>
      </c>
      <c r="P254" t="s">
        <v>676</v>
      </c>
      <c r="Q254">
        <v>1</v>
      </c>
      <c r="W254">
        <v>0</v>
      </c>
      <c r="X254">
        <v>1077756263</v>
      </c>
      <c r="Y254">
        <f>(AT254*4)</f>
        <v>9.7200000000000006</v>
      </c>
      <c r="AA254">
        <v>0</v>
      </c>
      <c r="AB254">
        <v>1303.01</v>
      </c>
      <c r="AC254">
        <v>826.2</v>
      </c>
      <c r="AD254">
        <v>0</v>
      </c>
      <c r="AE254">
        <v>0</v>
      </c>
      <c r="AF254">
        <v>1303.01</v>
      </c>
      <c r="AG254">
        <v>826.2</v>
      </c>
      <c r="AH254">
        <v>0</v>
      </c>
      <c r="AI254">
        <v>1</v>
      </c>
      <c r="AJ254">
        <v>1</v>
      </c>
      <c r="AK254">
        <v>1</v>
      </c>
      <c r="AL254">
        <v>1</v>
      </c>
      <c r="AM254">
        <v>-2</v>
      </c>
      <c r="AN254">
        <v>0</v>
      </c>
      <c r="AO254">
        <v>1</v>
      </c>
      <c r="AP254">
        <v>1</v>
      </c>
      <c r="AQ254">
        <v>0</v>
      </c>
      <c r="AR254">
        <v>0</v>
      </c>
      <c r="AS254" t="s">
        <v>3</v>
      </c>
      <c r="AT254">
        <v>2.4300000000000002</v>
      </c>
      <c r="AU254" t="s">
        <v>66</v>
      </c>
      <c r="AV254">
        <v>0</v>
      </c>
      <c r="AW254">
        <v>2</v>
      </c>
      <c r="AX254">
        <v>1473071546</v>
      </c>
      <c r="AY254">
        <v>1</v>
      </c>
      <c r="AZ254">
        <v>0</v>
      </c>
      <c r="BA254">
        <v>414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0</v>
      </c>
      <c r="BI254">
        <v>0</v>
      </c>
      <c r="BJ254">
        <v>0</v>
      </c>
      <c r="BK254">
        <v>0</v>
      </c>
      <c r="BL254">
        <v>0</v>
      </c>
      <c r="BM254">
        <v>0</v>
      </c>
      <c r="BN254">
        <v>0</v>
      </c>
      <c r="BO254">
        <v>0</v>
      </c>
      <c r="BP254">
        <v>0</v>
      </c>
      <c r="BQ254">
        <v>0</v>
      </c>
      <c r="BR254">
        <v>0</v>
      </c>
      <c r="BS254">
        <v>0</v>
      </c>
      <c r="BT254">
        <v>0</v>
      </c>
      <c r="BU254">
        <v>0</v>
      </c>
      <c r="BV254">
        <v>0</v>
      </c>
      <c r="BW254">
        <v>0</v>
      </c>
      <c r="CV254">
        <v>0</v>
      </c>
      <c r="CW254">
        <f>ROUND(Y254*Source!I344*DO254,9)</f>
        <v>0</v>
      </c>
      <c r="CX254">
        <f>ROUND(Y254*Source!I344,9)</f>
        <v>9.7200000000000006</v>
      </c>
      <c r="CY254">
        <f>AB254</f>
        <v>1303.01</v>
      </c>
      <c r="CZ254">
        <f>AF254</f>
        <v>1303.01</v>
      </c>
      <c r="DA254">
        <f>AJ254</f>
        <v>1</v>
      </c>
      <c r="DB254">
        <f>ROUND((ROUND(AT254*CZ254,2)*4),6)</f>
        <v>12665.24</v>
      </c>
      <c r="DC254">
        <f>ROUND((ROUND(AT254*AG254,2)*4),6)</f>
        <v>8030.68</v>
      </c>
      <c r="DD254" t="s">
        <v>3</v>
      </c>
      <c r="DE254" t="s">
        <v>3</v>
      </c>
      <c r="DF254">
        <f t="shared" si="69"/>
        <v>0</v>
      </c>
      <c r="DG254">
        <f t="shared" si="70"/>
        <v>12665.26</v>
      </c>
      <c r="DH254">
        <f t="shared" si="71"/>
        <v>8030.66</v>
      </c>
      <c r="DI254">
        <f t="shared" si="72"/>
        <v>0</v>
      </c>
      <c r="DJ254">
        <f>DG254</f>
        <v>12665.26</v>
      </c>
      <c r="DK254">
        <v>0</v>
      </c>
      <c r="DL254" t="s">
        <v>3</v>
      </c>
      <c r="DM254">
        <v>0</v>
      </c>
      <c r="DN254" t="s">
        <v>3</v>
      </c>
      <c r="DO254">
        <v>0</v>
      </c>
    </row>
    <row r="255" spans="1:119" x14ac:dyDescent="0.2">
      <c r="A255">
        <f>ROW(Source!A344)</f>
        <v>344</v>
      </c>
      <c r="B255">
        <v>1473070128</v>
      </c>
      <c r="C255">
        <v>1473071539</v>
      </c>
      <c r="D255">
        <v>1441836235</v>
      </c>
      <c r="E255">
        <v>1</v>
      </c>
      <c r="F255">
        <v>1</v>
      </c>
      <c r="G255">
        <v>15514512</v>
      </c>
      <c r="H255">
        <v>3</v>
      </c>
      <c r="I255" t="s">
        <v>677</v>
      </c>
      <c r="J255" t="s">
        <v>678</v>
      </c>
      <c r="K255" t="s">
        <v>679</v>
      </c>
      <c r="L255">
        <v>1346</v>
      </c>
      <c r="N255">
        <v>1009</v>
      </c>
      <c r="O255" t="s">
        <v>680</v>
      </c>
      <c r="P255" t="s">
        <v>680</v>
      </c>
      <c r="Q255">
        <v>1</v>
      </c>
      <c r="W255">
        <v>0</v>
      </c>
      <c r="X255">
        <v>-1595335418</v>
      </c>
      <c r="Y255">
        <f>(AT255*4)</f>
        <v>0.6</v>
      </c>
      <c r="AA255">
        <v>31.49</v>
      </c>
      <c r="AB255">
        <v>0</v>
      </c>
      <c r="AC255">
        <v>0</v>
      </c>
      <c r="AD255">
        <v>0</v>
      </c>
      <c r="AE255">
        <v>31.49</v>
      </c>
      <c r="AF255">
        <v>0</v>
      </c>
      <c r="AG255">
        <v>0</v>
      </c>
      <c r="AH255">
        <v>0</v>
      </c>
      <c r="AI255">
        <v>1</v>
      </c>
      <c r="AJ255">
        <v>1</v>
      </c>
      <c r="AK255">
        <v>1</v>
      </c>
      <c r="AL255">
        <v>1</v>
      </c>
      <c r="AM255">
        <v>-2</v>
      </c>
      <c r="AN255">
        <v>0</v>
      </c>
      <c r="AO255">
        <v>1</v>
      </c>
      <c r="AP255">
        <v>1</v>
      </c>
      <c r="AQ255">
        <v>0</v>
      </c>
      <c r="AR255">
        <v>0</v>
      </c>
      <c r="AS255" t="s">
        <v>3</v>
      </c>
      <c r="AT255">
        <v>0.15</v>
      </c>
      <c r="AU255" t="s">
        <v>66</v>
      </c>
      <c r="AV255">
        <v>0</v>
      </c>
      <c r="AW255">
        <v>2</v>
      </c>
      <c r="AX255">
        <v>1473071547</v>
      </c>
      <c r="AY255">
        <v>1</v>
      </c>
      <c r="AZ255">
        <v>0</v>
      </c>
      <c r="BA255">
        <v>415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0</v>
      </c>
      <c r="BI255">
        <v>0</v>
      </c>
      <c r="BJ255">
        <v>0</v>
      </c>
      <c r="BK255">
        <v>0</v>
      </c>
      <c r="BL255">
        <v>0</v>
      </c>
      <c r="BM255">
        <v>0</v>
      </c>
      <c r="BN255">
        <v>0</v>
      </c>
      <c r="BO255">
        <v>0</v>
      </c>
      <c r="BP255">
        <v>0</v>
      </c>
      <c r="BQ255">
        <v>0</v>
      </c>
      <c r="BR255">
        <v>0</v>
      </c>
      <c r="BS255">
        <v>0</v>
      </c>
      <c r="BT255">
        <v>0</v>
      </c>
      <c r="BU255">
        <v>0</v>
      </c>
      <c r="BV255">
        <v>0</v>
      </c>
      <c r="BW255">
        <v>0</v>
      </c>
      <c r="CV255">
        <v>0</v>
      </c>
      <c r="CW255">
        <v>0</v>
      </c>
      <c r="CX255">
        <f>ROUND(Y255*Source!I344,9)</f>
        <v>0.6</v>
      </c>
      <c r="CY255">
        <f>AA255</f>
        <v>31.49</v>
      </c>
      <c r="CZ255">
        <f>AE255</f>
        <v>31.49</v>
      </c>
      <c r="DA255">
        <f>AI255</f>
        <v>1</v>
      </c>
      <c r="DB255">
        <f>ROUND((ROUND(AT255*CZ255,2)*4),6)</f>
        <v>18.88</v>
      </c>
      <c r="DC255">
        <f>ROUND((ROUND(AT255*AG255,2)*4),6)</f>
        <v>0</v>
      </c>
      <c r="DD255" t="s">
        <v>3</v>
      </c>
      <c r="DE255" t="s">
        <v>3</v>
      </c>
      <c r="DF255">
        <f t="shared" si="69"/>
        <v>18.89</v>
      </c>
      <c r="DG255">
        <f t="shared" si="70"/>
        <v>0</v>
      </c>
      <c r="DH255">
        <f t="shared" si="71"/>
        <v>0</v>
      </c>
      <c r="DI255">
        <f t="shared" si="72"/>
        <v>0</v>
      </c>
      <c r="DJ255">
        <f>DF255</f>
        <v>18.89</v>
      </c>
      <c r="DK255">
        <v>0</v>
      </c>
      <c r="DL255" t="s">
        <v>3</v>
      </c>
      <c r="DM255">
        <v>0</v>
      </c>
      <c r="DN255" t="s">
        <v>3</v>
      </c>
      <c r="DO255">
        <v>0</v>
      </c>
    </row>
    <row r="256" spans="1:119" x14ac:dyDescent="0.2">
      <c r="A256">
        <f>ROW(Source!A345)</f>
        <v>345</v>
      </c>
      <c r="B256">
        <v>1473070128</v>
      </c>
      <c r="C256">
        <v>1473071548</v>
      </c>
      <c r="D256">
        <v>1441819193</v>
      </c>
      <c r="E256">
        <v>15514512</v>
      </c>
      <c r="F256">
        <v>1</v>
      </c>
      <c r="G256">
        <v>15514512</v>
      </c>
      <c r="H256">
        <v>1</v>
      </c>
      <c r="I256" t="s">
        <v>670</v>
      </c>
      <c r="J256" t="s">
        <v>3</v>
      </c>
      <c r="K256" t="s">
        <v>671</v>
      </c>
      <c r="L256">
        <v>1191</v>
      </c>
      <c r="N256">
        <v>1013</v>
      </c>
      <c r="O256" t="s">
        <v>672</v>
      </c>
      <c r="P256" t="s">
        <v>672</v>
      </c>
      <c r="Q256">
        <v>1</v>
      </c>
      <c r="W256">
        <v>0</v>
      </c>
      <c r="X256">
        <v>476480486</v>
      </c>
      <c r="Y256">
        <f t="shared" ref="Y256:Y269" si="91">AT256</f>
        <v>36.1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1</v>
      </c>
      <c r="AJ256">
        <v>1</v>
      </c>
      <c r="AK256">
        <v>1</v>
      </c>
      <c r="AL256">
        <v>1</v>
      </c>
      <c r="AM256">
        <v>-2</v>
      </c>
      <c r="AN256">
        <v>0</v>
      </c>
      <c r="AO256">
        <v>1</v>
      </c>
      <c r="AP256">
        <v>1</v>
      </c>
      <c r="AQ256">
        <v>0</v>
      </c>
      <c r="AR256">
        <v>0</v>
      </c>
      <c r="AS256" t="s">
        <v>3</v>
      </c>
      <c r="AT256">
        <v>36.1</v>
      </c>
      <c r="AU256" t="s">
        <v>3</v>
      </c>
      <c r="AV256">
        <v>1</v>
      </c>
      <c r="AW256">
        <v>2</v>
      </c>
      <c r="AX256">
        <v>1473071559</v>
      </c>
      <c r="AY256">
        <v>1</v>
      </c>
      <c r="AZ256">
        <v>0</v>
      </c>
      <c r="BA256">
        <v>416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0</v>
      </c>
      <c r="BI256">
        <v>0</v>
      </c>
      <c r="BJ256">
        <v>0</v>
      </c>
      <c r="BK256">
        <v>0</v>
      </c>
      <c r="BL256">
        <v>0</v>
      </c>
      <c r="BM256">
        <v>0</v>
      </c>
      <c r="BN256">
        <v>0</v>
      </c>
      <c r="BO256">
        <v>0</v>
      </c>
      <c r="BP256">
        <v>0</v>
      </c>
      <c r="BQ256">
        <v>0</v>
      </c>
      <c r="BR256">
        <v>0</v>
      </c>
      <c r="BS256">
        <v>0</v>
      </c>
      <c r="BT256">
        <v>0</v>
      </c>
      <c r="BU256">
        <v>0</v>
      </c>
      <c r="BV256">
        <v>0</v>
      </c>
      <c r="BW256">
        <v>0</v>
      </c>
      <c r="CU256">
        <f>ROUND(AT256*Source!I345*AH256*AL256,2)</f>
        <v>0</v>
      </c>
      <c r="CV256">
        <f>ROUND(Y256*Source!I345,9)</f>
        <v>36.1</v>
      </c>
      <c r="CW256">
        <v>0</v>
      </c>
      <c r="CX256">
        <f>ROUND(Y256*Source!I345,9)</f>
        <v>36.1</v>
      </c>
      <c r="CY256">
        <f>AD256</f>
        <v>0</v>
      </c>
      <c r="CZ256">
        <f>AH256</f>
        <v>0</v>
      </c>
      <c r="DA256">
        <f>AL256</f>
        <v>1</v>
      </c>
      <c r="DB256">
        <f t="shared" ref="DB256:DB269" si="92">ROUND(ROUND(AT256*CZ256,2),6)</f>
        <v>0</v>
      </c>
      <c r="DC256">
        <f t="shared" ref="DC256:DC269" si="93">ROUND(ROUND(AT256*AG256,2),6)</f>
        <v>0</v>
      </c>
      <c r="DD256" t="s">
        <v>3</v>
      </c>
      <c r="DE256" t="s">
        <v>3</v>
      </c>
      <c r="DF256">
        <f t="shared" si="69"/>
        <v>0</v>
      </c>
      <c r="DG256">
        <f t="shared" si="70"/>
        <v>0</v>
      </c>
      <c r="DH256">
        <f t="shared" si="71"/>
        <v>0</v>
      </c>
      <c r="DI256">
        <f t="shared" si="72"/>
        <v>0</v>
      </c>
      <c r="DJ256">
        <f>DI256</f>
        <v>0</v>
      </c>
      <c r="DK256">
        <v>0</v>
      </c>
      <c r="DL256" t="s">
        <v>3</v>
      </c>
      <c r="DM256">
        <v>0</v>
      </c>
      <c r="DN256" t="s">
        <v>3</v>
      </c>
      <c r="DO256">
        <v>0</v>
      </c>
    </row>
    <row r="257" spans="1:119" x14ac:dyDescent="0.2">
      <c r="A257">
        <f>ROW(Source!A345)</f>
        <v>345</v>
      </c>
      <c r="B257">
        <v>1473070128</v>
      </c>
      <c r="C257">
        <v>1473071548</v>
      </c>
      <c r="D257">
        <v>1441835475</v>
      </c>
      <c r="E257">
        <v>1</v>
      </c>
      <c r="F257">
        <v>1</v>
      </c>
      <c r="G257">
        <v>15514512</v>
      </c>
      <c r="H257">
        <v>3</v>
      </c>
      <c r="I257" t="s">
        <v>694</v>
      </c>
      <c r="J257" t="s">
        <v>695</v>
      </c>
      <c r="K257" t="s">
        <v>696</v>
      </c>
      <c r="L257">
        <v>1348</v>
      </c>
      <c r="N257">
        <v>1009</v>
      </c>
      <c r="O257" t="s">
        <v>697</v>
      </c>
      <c r="P257" t="s">
        <v>697</v>
      </c>
      <c r="Q257">
        <v>1000</v>
      </c>
      <c r="W257">
        <v>0</v>
      </c>
      <c r="X257">
        <v>438248051</v>
      </c>
      <c r="Y257">
        <f t="shared" si="91"/>
        <v>2.9999999999999997E-4</v>
      </c>
      <c r="AA257">
        <v>155908.07999999999</v>
      </c>
      <c r="AB257">
        <v>0</v>
      </c>
      <c r="AC257">
        <v>0</v>
      </c>
      <c r="AD257">
        <v>0</v>
      </c>
      <c r="AE257">
        <v>155908.07999999999</v>
      </c>
      <c r="AF257">
        <v>0</v>
      </c>
      <c r="AG257">
        <v>0</v>
      </c>
      <c r="AH257">
        <v>0</v>
      </c>
      <c r="AI257">
        <v>1</v>
      </c>
      <c r="AJ257">
        <v>1</v>
      </c>
      <c r="AK257">
        <v>1</v>
      </c>
      <c r="AL257">
        <v>1</v>
      </c>
      <c r="AM257">
        <v>-2</v>
      </c>
      <c r="AN257">
        <v>0</v>
      </c>
      <c r="AO257">
        <v>1</v>
      </c>
      <c r="AP257">
        <v>1</v>
      </c>
      <c r="AQ257">
        <v>0</v>
      </c>
      <c r="AR257">
        <v>0</v>
      </c>
      <c r="AS257" t="s">
        <v>3</v>
      </c>
      <c r="AT257">
        <v>2.9999999999999997E-4</v>
      </c>
      <c r="AU257" t="s">
        <v>3</v>
      </c>
      <c r="AV257">
        <v>0</v>
      </c>
      <c r="AW257">
        <v>2</v>
      </c>
      <c r="AX257">
        <v>1473071560</v>
      </c>
      <c r="AY257">
        <v>1</v>
      </c>
      <c r="AZ257">
        <v>0</v>
      </c>
      <c r="BA257">
        <v>417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0</v>
      </c>
      <c r="BI257">
        <v>0</v>
      </c>
      <c r="BJ257">
        <v>0</v>
      </c>
      <c r="BK257">
        <v>0</v>
      </c>
      <c r="BL257">
        <v>0</v>
      </c>
      <c r="BM257">
        <v>0</v>
      </c>
      <c r="BN257">
        <v>0</v>
      </c>
      <c r="BO257">
        <v>0</v>
      </c>
      <c r="BP257">
        <v>0</v>
      </c>
      <c r="BQ257">
        <v>0</v>
      </c>
      <c r="BR257">
        <v>0</v>
      </c>
      <c r="BS257">
        <v>0</v>
      </c>
      <c r="BT257">
        <v>0</v>
      </c>
      <c r="BU257">
        <v>0</v>
      </c>
      <c r="BV257">
        <v>0</v>
      </c>
      <c r="BW257">
        <v>0</v>
      </c>
      <c r="CV257">
        <v>0</v>
      </c>
      <c r="CW257">
        <v>0</v>
      </c>
      <c r="CX257">
        <f>ROUND(Y257*Source!I345,9)</f>
        <v>2.9999999999999997E-4</v>
      </c>
      <c r="CY257">
        <f t="shared" ref="CY257:CY265" si="94">AA257</f>
        <v>155908.07999999999</v>
      </c>
      <c r="CZ257">
        <f t="shared" ref="CZ257:CZ265" si="95">AE257</f>
        <v>155908.07999999999</v>
      </c>
      <c r="DA257">
        <f t="shared" ref="DA257:DA265" si="96">AI257</f>
        <v>1</v>
      </c>
      <c r="DB257">
        <f t="shared" si="92"/>
        <v>46.77</v>
      </c>
      <c r="DC257">
        <f t="shared" si="93"/>
        <v>0</v>
      </c>
      <c r="DD257" t="s">
        <v>3</v>
      </c>
      <c r="DE257" t="s">
        <v>3</v>
      </c>
      <c r="DF257">
        <f t="shared" ref="DF257:DF320" si="97">ROUND(ROUND(AE257,2)*CX257,2)</f>
        <v>46.77</v>
      </c>
      <c r="DG257">
        <f t="shared" ref="DG257:DG320" si="98">ROUND(ROUND(AF257,2)*CX257,2)</f>
        <v>0</v>
      </c>
      <c r="DH257">
        <f t="shared" ref="DH257:DH320" si="99">ROUND(ROUND(AG257,2)*CX257,2)</f>
        <v>0</v>
      </c>
      <c r="DI257">
        <f t="shared" ref="DI257:DI320" si="100">ROUND(ROUND(AH257,2)*CX257,2)</f>
        <v>0</v>
      </c>
      <c r="DJ257">
        <f t="shared" ref="DJ257:DJ265" si="101">DF257</f>
        <v>46.77</v>
      </c>
      <c r="DK257">
        <v>0</v>
      </c>
      <c r="DL257" t="s">
        <v>3</v>
      </c>
      <c r="DM257">
        <v>0</v>
      </c>
      <c r="DN257" t="s">
        <v>3</v>
      </c>
      <c r="DO257">
        <v>0</v>
      </c>
    </row>
    <row r="258" spans="1:119" x14ac:dyDescent="0.2">
      <c r="A258">
        <f>ROW(Source!A345)</f>
        <v>345</v>
      </c>
      <c r="B258">
        <v>1473070128</v>
      </c>
      <c r="C258">
        <v>1473071548</v>
      </c>
      <c r="D258">
        <v>1441835549</v>
      </c>
      <c r="E258">
        <v>1</v>
      </c>
      <c r="F258">
        <v>1</v>
      </c>
      <c r="G258">
        <v>15514512</v>
      </c>
      <c r="H258">
        <v>3</v>
      </c>
      <c r="I258" t="s">
        <v>698</v>
      </c>
      <c r="J258" t="s">
        <v>699</v>
      </c>
      <c r="K258" t="s">
        <v>700</v>
      </c>
      <c r="L258">
        <v>1348</v>
      </c>
      <c r="N258">
        <v>1009</v>
      </c>
      <c r="O258" t="s">
        <v>697</v>
      </c>
      <c r="P258" t="s">
        <v>697</v>
      </c>
      <c r="Q258">
        <v>1000</v>
      </c>
      <c r="W258">
        <v>0</v>
      </c>
      <c r="X258">
        <v>-2009451208</v>
      </c>
      <c r="Y258">
        <f t="shared" si="91"/>
        <v>1E-4</v>
      </c>
      <c r="AA258">
        <v>194655.19</v>
      </c>
      <c r="AB258">
        <v>0</v>
      </c>
      <c r="AC258">
        <v>0</v>
      </c>
      <c r="AD258">
        <v>0</v>
      </c>
      <c r="AE258">
        <v>194655.19</v>
      </c>
      <c r="AF258">
        <v>0</v>
      </c>
      <c r="AG258">
        <v>0</v>
      </c>
      <c r="AH258">
        <v>0</v>
      </c>
      <c r="AI258">
        <v>1</v>
      </c>
      <c r="AJ258">
        <v>1</v>
      </c>
      <c r="AK258">
        <v>1</v>
      </c>
      <c r="AL258">
        <v>1</v>
      </c>
      <c r="AM258">
        <v>-2</v>
      </c>
      <c r="AN258">
        <v>0</v>
      </c>
      <c r="AO258">
        <v>1</v>
      </c>
      <c r="AP258">
        <v>1</v>
      </c>
      <c r="AQ258">
        <v>0</v>
      </c>
      <c r="AR258">
        <v>0</v>
      </c>
      <c r="AS258" t="s">
        <v>3</v>
      </c>
      <c r="AT258">
        <v>1E-4</v>
      </c>
      <c r="AU258" t="s">
        <v>3</v>
      </c>
      <c r="AV258">
        <v>0</v>
      </c>
      <c r="AW258">
        <v>2</v>
      </c>
      <c r="AX258">
        <v>1473071561</v>
      </c>
      <c r="AY258">
        <v>1</v>
      </c>
      <c r="AZ258">
        <v>0</v>
      </c>
      <c r="BA258">
        <v>418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0</v>
      </c>
      <c r="BI258">
        <v>0</v>
      </c>
      <c r="BJ258">
        <v>0</v>
      </c>
      <c r="BK258">
        <v>0</v>
      </c>
      <c r="BL258">
        <v>0</v>
      </c>
      <c r="BM258">
        <v>0</v>
      </c>
      <c r="BN258">
        <v>0</v>
      </c>
      <c r="BO258">
        <v>0</v>
      </c>
      <c r="BP258">
        <v>0</v>
      </c>
      <c r="BQ258">
        <v>0</v>
      </c>
      <c r="BR258">
        <v>0</v>
      </c>
      <c r="BS258">
        <v>0</v>
      </c>
      <c r="BT258">
        <v>0</v>
      </c>
      <c r="BU258">
        <v>0</v>
      </c>
      <c r="BV258">
        <v>0</v>
      </c>
      <c r="BW258">
        <v>0</v>
      </c>
      <c r="CV258">
        <v>0</v>
      </c>
      <c r="CW258">
        <v>0</v>
      </c>
      <c r="CX258">
        <f>ROUND(Y258*Source!I345,9)</f>
        <v>1E-4</v>
      </c>
      <c r="CY258">
        <f t="shared" si="94"/>
        <v>194655.19</v>
      </c>
      <c r="CZ258">
        <f t="shared" si="95"/>
        <v>194655.19</v>
      </c>
      <c r="DA258">
        <f t="shared" si="96"/>
        <v>1</v>
      </c>
      <c r="DB258">
        <f t="shared" si="92"/>
        <v>19.47</v>
      </c>
      <c r="DC258">
        <f t="shared" si="93"/>
        <v>0</v>
      </c>
      <c r="DD258" t="s">
        <v>3</v>
      </c>
      <c r="DE258" t="s">
        <v>3</v>
      </c>
      <c r="DF258">
        <f t="shared" si="97"/>
        <v>19.47</v>
      </c>
      <c r="DG258">
        <f t="shared" si="98"/>
        <v>0</v>
      </c>
      <c r="DH258">
        <f t="shared" si="99"/>
        <v>0</v>
      </c>
      <c r="DI258">
        <f t="shared" si="100"/>
        <v>0</v>
      </c>
      <c r="DJ258">
        <f t="shared" si="101"/>
        <v>19.47</v>
      </c>
      <c r="DK258">
        <v>0</v>
      </c>
      <c r="DL258" t="s">
        <v>3</v>
      </c>
      <c r="DM258">
        <v>0</v>
      </c>
      <c r="DN258" t="s">
        <v>3</v>
      </c>
      <c r="DO258">
        <v>0</v>
      </c>
    </row>
    <row r="259" spans="1:119" x14ac:dyDescent="0.2">
      <c r="A259">
        <f>ROW(Source!A345)</f>
        <v>345</v>
      </c>
      <c r="B259">
        <v>1473070128</v>
      </c>
      <c r="C259">
        <v>1473071548</v>
      </c>
      <c r="D259">
        <v>1441836250</v>
      </c>
      <c r="E259">
        <v>1</v>
      </c>
      <c r="F259">
        <v>1</v>
      </c>
      <c r="G259">
        <v>15514512</v>
      </c>
      <c r="H259">
        <v>3</v>
      </c>
      <c r="I259" t="s">
        <v>736</v>
      </c>
      <c r="J259" t="s">
        <v>737</v>
      </c>
      <c r="K259" t="s">
        <v>738</v>
      </c>
      <c r="L259">
        <v>1327</v>
      </c>
      <c r="N259">
        <v>1005</v>
      </c>
      <c r="O259" t="s">
        <v>739</v>
      </c>
      <c r="P259" t="s">
        <v>739</v>
      </c>
      <c r="Q259">
        <v>1</v>
      </c>
      <c r="W259">
        <v>0</v>
      </c>
      <c r="X259">
        <v>1447035648</v>
      </c>
      <c r="Y259">
        <f t="shared" si="91"/>
        <v>1.1000000000000001</v>
      </c>
      <c r="AA259">
        <v>149.25</v>
      </c>
      <c r="AB259">
        <v>0</v>
      </c>
      <c r="AC259">
        <v>0</v>
      </c>
      <c r="AD259">
        <v>0</v>
      </c>
      <c r="AE259">
        <v>149.25</v>
      </c>
      <c r="AF259">
        <v>0</v>
      </c>
      <c r="AG259">
        <v>0</v>
      </c>
      <c r="AH259">
        <v>0</v>
      </c>
      <c r="AI259">
        <v>1</v>
      </c>
      <c r="AJ259">
        <v>1</v>
      </c>
      <c r="AK259">
        <v>1</v>
      </c>
      <c r="AL259">
        <v>1</v>
      </c>
      <c r="AM259">
        <v>-2</v>
      </c>
      <c r="AN259">
        <v>0</v>
      </c>
      <c r="AO259">
        <v>1</v>
      </c>
      <c r="AP259">
        <v>1</v>
      </c>
      <c r="AQ259">
        <v>0</v>
      </c>
      <c r="AR259">
        <v>0</v>
      </c>
      <c r="AS259" t="s">
        <v>3</v>
      </c>
      <c r="AT259">
        <v>1.1000000000000001</v>
      </c>
      <c r="AU259" t="s">
        <v>3</v>
      </c>
      <c r="AV259">
        <v>0</v>
      </c>
      <c r="AW259">
        <v>2</v>
      </c>
      <c r="AX259">
        <v>1473071562</v>
      </c>
      <c r="AY259">
        <v>1</v>
      </c>
      <c r="AZ259">
        <v>0</v>
      </c>
      <c r="BA259">
        <v>419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0</v>
      </c>
      <c r="BI259">
        <v>0</v>
      </c>
      <c r="BJ259">
        <v>0</v>
      </c>
      <c r="BK259">
        <v>0</v>
      </c>
      <c r="BL259">
        <v>0</v>
      </c>
      <c r="BM259">
        <v>0</v>
      </c>
      <c r="BN259">
        <v>0</v>
      </c>
      <c r="BO259">
        <v>0</v>
      </c>
      <c r="BP259">
        <v>0</v>
      </c>
      <c r="BQ259">
        <v>0</v>
      </c>
      <c r="BR259">
        <v>0</v>
      </c>
      <c r="BS259">
        <v>0</v>
      </c>
      <c r="BT259">
        <v>0</v>
      </c>
      <c r="BU259">
        <v>0</v>
      </c>
      <c r="BV259">
        <v>0</v>
      </c>
      <c r="BW259">
        <v>0</v>
      </c>
      <c r="CV259">
        <v>0</v>
      </c>
      <c r="CW259">
        <v>0</v>
      </c>
      <c r="CX259">
        <f>ROUND(Y259*Source!I345,9)</f>
        <v>1.1000000000000001</v>
      </c>
      <c r="CY259">
        <f t="shared" si="94"/>
        <v>149.25</v>
      </c>
      <c r="CZ259">
        <f t="shared" si="95"/>
        <v>149.25</v>
      </c>
      <c r="DA259">
        <f t="shared" si="96"/>
        <v>1</v>
      </c>
      <c r="DB259">
        <f t="shared" si="92"/>
        <v>164.18</v>
      </c>
      <c r="DC259">
        <f t="shared" si="93"/>
        <v>0</v>
      </c>
      <c r="DD259" t="s">
        <v>3</v>
      </c>
      <c r="DE259" t="s">
        <v>3</v>
      </c>
      <c r="DF259">
        <f t="shared" si="97"/>
        <v>164.18</v>
      </c>
      <c r="DG259">
        <f t="shared" si="98"/>
        <v>0</v>
      </c>
      <c r="DH259">
        <f t="shared" si="99"/>
        <v>0</v>
      </c>
      <c r="DI259">
        <f t="shared" si="100"/>
        <v>0</v>
      </c>
      <c r="DJ259">
        <f t="shared" si="101"/>
        <v>164.18</v>
      </c>
      <c r="DK259">
        <v>0</v>
      </c>
      <c r="DL259" t="s">
        <v>3</v>
      </c>
      <c r="DM259">
        <v>0</v>
      </c>
      <c r="DN259" t="s">
        <v>3</v>
      </c>
      <c r="DO259">
        <v>0</v>
      </c>
    </row>
    <row r="260" spans="1:119" x14ac:dyDescent="0.2">
      <c r="A260">
        <f>ROW(Source!A345)</f>
        <v>345</v>
      </c>
      <c r="B260">
        <v>1473070128</v>
      </c>
      <c r="C260">
        <v>1473071548</v>
      </c>
      <c r="D260">
        <v>1441834635</v>
      </c>
      <c r="E260">
        <v>1</v>
      </c>
      <c r="F260">
        <v>1</v>
      </c>
      <c r="G260">
        <v>15514512</v>
      </c>
      <c r="H260">
        <v>3</v>
      </c>
      <c r="I260" t="s">
        <v>710</v>
      </c>
      <c r="J260" t="s">
        <v>711</v>
      </c>
      <c r="K260" t="s">
        <v>712</v>
      </c>
      <c r="L260">
        <v>1339</v>
      </c>
      <c r="N260">
        <v>1007</v>
      </c>
      <c r="O260" t="s">
        <v>713</v>
      </c>
      <c r="P260" t="s">
        <v>713</v>
      </c>
      <c r="Q260">
        <v>1</v>
      </c>
      <c r="W260">
        <v>0</v>
      </c>
      <c r="X260">
        <v>-389859187</v>
      </c>
      <c r="Y260">
        <f t="shared" si="91"/>
        <v>0.5</v>
      </c>
      <c r="AA260">
        <v>103.4</v>
      </c>
      <c r="AB260">
        <v>0</v>
      </c>
      <c r="AC260">
        <v>0</v>
      </c>
      <c r="AD260">
        <v>0</v>
      </c>
      <c r="AE260">
        <v>103.4</v>
      </c>
      <c r="AF260">
        <v>0</v>
      </c>
      <c r="AG260">
        <v>0</v>
      </c>
      <c r="AH260">
        <v>0</v>
      </c>
      <c r="AI260">
        <v>1</v>
      </c>
      <c r="AJ260">
        <v>1</v>
      </c>
      <c r="AK260">
        <v>1</v>
      </c>
      <c r="AL260">
        <v>1</v>
      </c>
      <c r="AM260">
        <v>-2</v>
      </c>
      <c r="AN260">
        <v>0</v>
      </c>
      <c r="AO260">
        <v>1</v>
      </c>
      <c r="AP260">
        <v>1</v>
      </c>
      <c r="AQ260">
        <v>0</v>
      </c>
      <c r="AR260">
        <v>0</v>
      </c>
      <c r="AS260" t="s">
        <v>3</v>
      </c>
      <c r="AT260">
        <v>0.5</v>
      </c>
      <c r="AU260" t="s">
        <v>3</v>
      </c>
      <c r="AV260">
        <v>0</v>
      </c>
      <c r="AW260">
        <v>2</v>
      </c>
      <c r="AX260">
        <v>1473071563</v>
      </c>
      <c r="AY260">
        <v>1</v>
      </c>
      <c r="AZ260">
        <v>0</v>
      </c>
      <c r="BA260">
        <v>420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0</v>
      </c>
      <c r="BI260">
        <v>0</v>
      </c>
      <c r="BJ260">
        <v>0</v>
      </c>
      <c r="BK260">
        <v>0</v>
      </c>
      <c r="BL260">
        <v>0</v>
      </c>
      <c r="BM260">
        <v>0</v>
      </c>
      <c r="BN260">
        <v>0</v>
      </c>
      <c r="BO260">
        <v>0</v>
      </c>
      <c r="BP260">
        <v>0</v>
      </c>
      <c r="BQ260">
        <v>0</v>
      </c>
      <c r="BR260">
        <v>0</v>
      </c>
      <c r="BS260">
        <v>0</v>
      </c>
      <c r="BT260">
        <v>0</v>
      </c>
      <c r="BU260">
        <v>0</v>
      </c>
      <c r="BV260">
        <v>0</v>
      </c>
      <c r="BW260">
        <v>0</v>
      </c>
      <c r="CV260">
        <v>0</v>
      </c>
      <c r="CW260">
        <v>0</v>
      </c>
      <c r="CX260">
        <f>ROUND(Y260*Source!I345,9)</f>
        <v>0.5</v>
      </c>
      <c r="CY260">
        <f t="shared" si="94"/>
        <v>103.4</v>
      </c>
      <c r="CZ260">
        <f t="shared" si="95"/>
        <v>103.4</v>
      </c>
      <c r="DA260">
        <f t="shared" si="96"/>
        <v>1</v>
      </c>
      <c r="DB260">
        <f t="shared" si="92"/>
        <v>51.7</v>
      </c>
      <c r="DC260">
        <f t="shared" si="93"/>
        <v>0</v>
      </c>
      <c r="DD260" t="s">
        <v>3</v>
      </c>
      <c r="DE260" t="s">
        <v>3</v>
      </c>
      <c r="DF260">
        <f t="shared" si="97"/>
        <v>51.7</v>
      </c>
      <c r="DG260">
        <f t="shared" si="98"/>
        <v>0</v>
      </c>
      <c r="DH260">
        <f t="shared" si="99"/>
        <v>0</v>
      </c>
      <c r="DI260">
        <f t="shared" si="100"/>
        <v>0</v>
      </c>
      <c r="DJ260">
        <f t="shared" si="101"/>
        <v>51.7</v>
      </c>
      <c r="DK260">
        <v>0</v>
      </c>
      <c r="DL260" t="s">
        <v>3</v>
      </c>
      <c r="DM260">
        <v>0</v>
      </c>
      <c r="DN260" t="s">
        <v>3</v>
      </c>
      <c r="DO260">
        <v>0</v>
      </c>
    </row>
    <row r="261" spans="1:119" x14ac:dyDescent="0.2">
      <c r="A261">
        <f>ROW(Source!A345)</f>
        <v>345</v>
      </c>
      <c r="B261">
        <v>1473070128</v>
      </c>
      <c r="C261">
        <v>1473071548</v>
      </c>
      <c r="D261">
        <v>1441834627</v>
      </c>
      <c r="E261">
        <v>1</v>
      </c>
      <c r="F261">
        <v>1</v>
      </c>
      <c r="G261">
        <v>15514512</v>
      </c>
      <c r="H261">
        <v>3</v>
      </c>
      <c r="I261" t="s">
        <v>714</v>
      </c>
      <c r="J261" t="s">
        <v>715</v>
      </c>
      <c r="K261" t="s">
        <v>716</v>
      </c>
      <c r="L261">
        <v>1339</v>
      </c>
      <c r="N261">
        <v>1007</v>
      </c>
      <c r="O261" t="s">
        <v>713</v>
      </c>
      <c r="P261" t="s">
        <v>713</v>
      </c>
      <c r="Q261">
        <v>1</v>
      </c>
      <c r="W261">
        <v>0</v>
      </c>
      <c r="X261">
        <v>709656040</v>
      </c>
      <c r="Y261">
        <f t="shared" si="91"/>
        <v>0.3</v>
      </c>
      <c r="AA261">
        <v>875.46</v>
      </c>
      <c r="AB261">
        <v>0</v>
      </c>
      <c r="AC261">
        <v>0</v>
      </c>
      <c r="AD261">
        <v>0</v>
      </c>
      <c r="AE261">
        <v>875.46</v>
      </c>
      <c r="AF261">
        <v>0</v>
      </c>
      <c r="AG261">
        <v>0</v>
      </c>
      <c r="AH261">
        <v>0</v>
      </c>
      <c r="AI261">
        <v>1</v>
      </c>
      <c r="AJ261">
        <v>1</v>
      </c>
      <c r="AK261">
        <v>1</v>
      </c>
      <c r="AL261">
        <v>1</v>
      </c>
      <c r="AM261">
        <v>-2</v>
      </c>
      <c r="AN261">
        <v>0</v>
      </c>
      <c r="AO261">
        <v>1</v>
      </c>
      <c r="AP261">
        <v>1</v>
      </c>
      <c r="AQ261">
        <v>0</v>
      </c>
      <c r="AR261">
        <v>0</v>
      </c>
      <c r="AS261" t="s">
        <v>3</v>
      </c>
      <c r="AT261">
        <v>0.3</v>
      </c>
      <c r="AU261" t="s">
        <v>3</v>
      </c>
      <c r="AV261">
        <v>0</v>
      </c>
      <c r="AW261">
        <v>2</v>
      </c>
      <c r="AX261">
        <v>1473071564</v>
      </c>
      <c r="AY261">
        <v>1</v>
      </c>
      <c r="AZ261">
        <v>0</v>
      </c>
      <c r="BA261">
        <v>421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0</v>
      </c>
      <c r="BI261">
        <v>0</v>
      </c>
      <c r="BJ261">
        <v>0</v>
      </c>
      <c r="BK261">
        <v>0</v>
      </c>
      <c r="BL261">
        <v>0</v>
      </c>
      <c r="BM261">
        <v>0</v>
      </c>
      <c r="BN261">
        <v>0</v>
      </c>
      <c r="BO261">
        <v>0</v>
      </c>
      <c r="BP261">
        <v>0</v>
      </c>
      <c r="BQ261">
        <v>0</v>
      </c>
      <c r="BR261">
        <v>0</v>
      </c>
      <c r="BS261">
        <v>0</v>
      </c>
      <c r="BT261">
        <v>0</v>
      </c>
      <c r="BU261">
        <v>0</v>
      </c>
      <c r="BV261">
        <v>0</v>
      </c>
      <c r="BW261">
        <v>0</v>
      </c>
      <c r="CV261">
        <v>0</v>
      </c>
      <c r="CW261">
        <v>0</v>
      </c>
      <c r="CX261">
        <f>ROUND(Y261*Source!I345,9)</f>
        <v>0.3</v>
      </c>
      <c r="CY261">
        <f t="shared" si="94"/>
        <v>875.46</v>
      </c>
      <c r="CZ261">
        <f t="shared" si="95"/>
        <v>875.46</v>
      </c>
      <c r="DA261">
        <f t="shared" si="96"/>
        <v>1</v>
      </c>
      <c r="DB261">
        <f t="shared" si="92"/>
        <v>262.64</v>
      </c>
      <c r="DC261">
        <f t="shared" si="93"/>
        <v>0</v>
      </c>
      <c r="DD261" t="s">
        <v>3</v>
      </c>
      <c r="DE261" t="s">
        <v>3</v>
      </c>
      <c r="DF261">
        <f t="shared" si="97"/>
        <v>262.64</v>
      </c>
      <c r="DG261">
        <f t="shared" si="98"/>
        <v>0</v>
      </c>
      <c r="DH261">
        <f t="shared" si="99"/>
        <v>0</v>
      </c>
      <c r="DI261">
        <f t="shared" si="100"/>
        <v>0</v>
      </c>
      <c r="DJ261">
        <f t="shared" si="101"/>
        <v>262.64</v>
      </c>
      <c r="DK261">
        <v>0</v>
      </c>
      <c r="DL261" t="s">
        <v>3</v>
      </c>
      <c r="DM261">
        <v>0</v>
      </c>
      <c r="DN261" t="s">
        <v>3</v>
      </c>
      <c r="DO261">
        <v>0</v>
      </c>
    </row>
    <row r="262" spans="1:119" x14ac:dyDescent="0.2">
      <c r="A262">
        <f>ROW(Source!A345)</f>
        <v>345</v>
      </c>
      <c r="B262">
        <v>1473070128</v>
      </c>
      <c r="C262">
        <v>1473071548</v>
      </c>
      <c r="D262">
        <v>1441834671</v>
      </c>
      <c r="E262">
        <v>1</v>
      </c>
      <c r="F262">
        <v>1</v>
      </c>
      <c r="G262">
        <v>15514512</v>
      </c>
      <c r="H262">
        <v>3</v>
      </c>
      <c r="I262" t="s">
        <v>717</v>
      </c>
      <c r="J262" t="s">
        <v>718</v>
      </c>
      <c r="K262" t="s">
        <v>719</v>
      </c>
      <c r="L262">
        <v>1348</v>
      </c>
      <c r="N262">
        <v>1009</v>
      </c>
      <c r="O262" t="s">
        <v>697</v>
      </c>
      <c r="P262" t="s">
        <v>697</v>
      </c>
      <c r="Q262">
        <v>1000</v>
      </c>
      <c r="W262">
        <v>0</v>
      </c>
      <c r="X262">
        <v>-19071303</v>
      </c>
      <c r="Y262">
        <f t="shared" si="91"/>
        <v>1E-4</v>
      </c>
      <c r="AA262">
        <v>184462.17</v>
      </c>
      <c r="AB262">
        <v>0</v>
      </c>
      <c r="AC262">
        <v>0</v>
      </c>
      <c r="AD262">
        <v>0</v>
      </c>
      <c r="AE262">
        <v>184462.17</v>
      </c>
      <c r="AF262">
        <v>0</v>
      </c>
      <c r="AG262">
        <v>0</v>
      </c>
      <c r="AH262">
        <v>0</v>
      </c>
      <c r="AI262">
        <v>1</v>
      </c>
      <c r="AJ262">
        <v>1</v>
      </c>
      <c r="AK262">
        <v>1</v>
      </c>
      <c r="AL262">
        <v>1</v>
      </c>
      <c r="AM262">
        <v>-2</v>
      </c>
      <c r="AN262">
        <v>0</v>
      </c>
      <c r="AO262">
        <v>1</v>
      </c>
      <c r="AP262">
        <v>1</v>
      </c>
      <c r="AQ262">
        <v>0</v>
      </c>
      <c r="AR262">
        <v>0</v>
      </c>
      <c r="AS262" t="s">
        <v>3</v>
      </c>
      <c r="AT262">
        <v>1E-4</v>
      </c>
      <c r="AU262" t="s">
        <v>3</v>
      </c>
      <c r="AV262">
        <v>0</v>
      </c>
      <c r="AW262">
        <v>2</v>
      </c>
      <c r="AX262">
        <v>1473071565</v>
      </c>
      <c r="AY262">
        <v>1</v>
      </c>
      <c r="AZ262">
        <v>0</v>
      </c>
      <c r="BA262">
        <v>422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0</v>
      </c>
      <c r="BI262">
        <v>0</v>
      </c>
      <c r="BJ262">
        <v>0</v>
      </c>
      <c r="BK262">
        <v>0</v>
      </c>
      <c r="BL262">
        <v>0</v>
      </c>
      <c r="BM262">
        <v>0</v>
      </c>
      <c r="BN262">
        <v>0</v>
      </c>
      <c r="BO262">
        <v>0</v>
      </c>
      <c r="BP262">
        <v>0</v>
      </c>
      <c r="BQ262">
        <v>0</v>
      </c>
      <c r="BR262">
        <v>0</v>
      </c>
      <c r="BS262">
        <v>0</v>
      </c>
      <c r="BT262">
        <v>0</v>
      </c>
      <c r="BU262">
        <v>0</v>
      </c>
      <c r="BV262">
        <v>0</v>
      </c>
      <c r="BW262">
        <v>0</v>
      </c>
      <c r="CV262">
        <v>0</v>
      </c>
      <c r="CW262">
        <v>0</v>
      </c>
      <c r="CX262">
        <f>ROUND(Y262*Source!I345,9)</f>
        <v>1E-4</v>
      </c>
      <c r="CY262">
        <f t="shared" si="94"/>
        <v>184462.17</v>
      </c>
      <c r="CZ262">
        <f t="shared" si="95"/>
        <v>184462.17</v>
      </c>
      <c r="DA262">
        <f t="shared" si="96"/>
        <v>1</v>
      </c>
      <c r="DB262">
        <f t="shared" si="92"/>
        <v>18.45</v>
      </c>
      <c r="DC262">
        <f t="shared" si="93"/>
        <v>0</v>
      </c>
      <c r="DD262" t="s">
        <v>3</v>
      </c>
      <c r="DE262" t="s">
        <v>3</v>
      </c>
      <c r="DF262">
        <f t="shared" si="97"/>
        <v>18.45</v>
      </c>
      <c r="DG262">
        <f t="shared" si="98"/>
        <v>0</v>
      </c>
      <c r="DH262">
        <f t="shared" si="99"/>
        <v>0</v>
      </c>
      <c r="DI262">
        <f t="shared" si="100"/>
        <v>0</v>
      </c>
      <c r="DJ262">
        <f t="shared" si="101"/>
        <v>18.45</v>
      </c>
      <c r="DK262">
        <v>0</v>
      </c>
      <c r="DL262" t="s">
        <v>3</v>
      </c>
      <c r="DM262">
        <v>0</v>
      </c>
      <c r="DN262" t="s">
        <v>3</v>
      </c>
      <c r="DO262">
        <v>0</v>
      </c>
    </row>
    <row r="263" spans="1:119" x14ac:dyDescent="0.2">
      <c r="A263">
        <f>ROW(Source!A345)</f>
        <v>345</v>
      </c>
      <c r="B263">
        <v>1473070128</v>
      </c>
      <c r="C263">
        <v>1473071548</v>
      </c>
      <c r="D263">
        <v>1441834634</v>
      </c>
      <c r="E263">
        <v>1</v>
      </c>
      <c r="F263">
        <v>1</v>
      </c>
      <c r="G263">
        <v>15514512</v>
      </c>
      <c r="H263">
        <v>3</v>
      </c>
      <c r="I263" t="s">
        <v>720</v>
      </c>
      <c r="J263" t="s">
        <v>721</v>
      </c>
      <c r="K263" t="s">
        <v>722</v>
      </c>
      <c r="L263">
        <v>1348</v>
      </c>
      <c r="N263">
        <v>1009</v>
      </c>
      <c r="O263" t="s">
        <v>697</v>
      </c>
      <c r="P263" t="s">
        <v>697</v>
      </c>
      <c r="Q263">
        <v>1000</v>
      </c>
      <c r="W263">
        <v>0</v>
      </c>
      <c r="X263">
        <v>1869974630</v>
      </c>
      <c r="Y263">
        <f t="shared" si="91"/>
        <v>2.9999999999999997E-4</v>
      </c>
      <c r="AA263">
        <v>88053.759999999995</v>
      </c>
      <c r="AB263">
        <v>0</v>
      </c>
      <c r="AC263">
        <v>0</v>
      </c>
      <c r="AD263">
        <v>0</v>
      </c>
      <c r="AE263">
        <v>88053.759999999995</v>
      </c>
      <c r="AF263">
        <v>0</v>
      </c>
      <c r="AG263">
        <v>0</v>
      </c>
      <c r="AH263">
        <v>0</v>
      </c>
      <c r="AI263">
        <v>1</v>
      </c>
      <c r="AJ263">
        <v>1</v>
      </c>
      <c r="AK263">
        <v>1</v>
      </c>
      <c r="AL263">
        <v>1</v>
      </c>
      <c r="AM263">
        <v>-2</v>
      </c>
      <c r="AN263">
        <v>0</v>
      </c>
      <c r="AO263">
        <v>1</v>
      </c>
      <c r="AP263">
        <v>1</v>
      </c>
      <c r="AQ263">
        <v>0</v>
      </c>
      <c r="AR263">
        <v>0</v>
      </c>
      <c r="AS263" t="s">
        <v>3</v>
      </c>
      <c r="AT263">
        <v>2.9999999999999997E-4</v>
      </c>
      <c r="AU263" t="s">
        <v>3</v>
      </c>
      <c r="AV263">
        <v>0</v>
      </c>
      <c r="AW263">
        <v>2</v>
      </c>
      <c r="AX263">
        <v>1473071566</v>
      </c>
      <c r="AY263">
        <v>1</v>
      </c>
      <c r="AZ263">
        <v>0</v>
      </c>
      <c r="BA263">
        <v>423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0</v>
      </c>
      <c r="BI263">
        <v>0</v>
      </c>
      <c r="BJ263">
        <v>0</v>
      </c>
      <c r="BK263">
        <v>0</v>
      </c>
      <c r="BL263">
        <v>0</v>
      </c>
      <c r="BM263">
        <v>0</v>
      </c>
      <c r="BN263">
        <v>0</v>
      </c>
      <c r="BO263">
        <v>0</v>
      </c>
      <c r="BP263">
        <v>0</v>
      </c>
      <c r="BQ263">
        <v>0</v>
      </c>
      <c r="BR263">
        <v>0</v>
      </c>
      <c r="BS263">
        <v>0</v>
      </c>
      <c r="BT263">
        <v>0</v>
      </c>
      <c r="BU263">
        <v>0</v>
      </c>
      <c r="BV263">
        <v>0</v>
      </c>
      <c r="BW263">
        <v>0</v>
      </c>
      <c r="CV263">
        <v>0</v>
      </c>
      <c r="CW263">
        <v>0</v>
      </c>
      <c r="CX263">
        <f>ROUND(Y263*Source!I345,9)</f>
        <v>2.9999999999999997E-4</v>
      </c>
      <c r="CY263">
        <f t="shared" si="94"/>
        <v>88053.759999999995</v>
      </c>
      <c r="CZ263">
        <f t="shared" si="95"/>
        <v>88053.759999999995</v>
      </c>
      <c r="DA263">
        <f t="shared" si="96"/>
        <v>1</v>
      </c>
      <c r="DB263">
        <f t="shared" si="92"/>
        <v>26.42</v>
      </c>
      <c r="DC263">
        <f t="shared" si="93"/>
        <v>0</v>
      </c>
      <c r="DD263" t="s">
        <v>3</v>
      </c>
      <c r="DE263" t="s">
        <v>3</v>
      </c>
      <c r="DF263">
        <f t="shared" si="97"/>
        <v>26.42</v>
      </c>
      <c r="DG263">
        <f t="shared" si="98"/>
        <v>0</v>
      </c>
      <c r="DH263">
        <f t="shared" si="99"/>
        <v>0</v>
      </c>
      <c r="DI263">
        <f t="shared" si="100"/>
        <v>0</v>
      </c>
      <c r="DJ263">
        <f t="shared" si="101"/>
        <v>26.42</v>
      </c>
      <c r="DK263">
        <v>0</v>
      </c>
      <c r="DL263" t="s">
        <v>3</v>
      </c>
      <c r="DM263">
        <v>0</v>
      </c>
      <c r="DN263" t="s">
        <v>3</v>
      </c>
      <c r="DO263">
        <v>0</v>
      </c>
    </row>
    <row r="264" spans="1:119" x14ac:dyDescent="0.2">
      <c r="A264">
        <f>ROW(Source!A345)</f>
        <v>345</v>
      </c>
      <c r="B264">
        <v>1473070128</v>
      </c>
      <c r="C264">
        <v>1473071548</v>
      </c>
      <c r="D264">
        <v>1441834836</v>
      </c>
      <c r="E264">
        <v>1</v>
      </c>
      <c r="F264">
        <v>1</v>
      </c>
      <c r="G264">
        <v>15514512</v>
      </c>
      <c r="H264">
        <v>3</v>
      </c>
      <c r="I264" t="s">
        <v>723</v>
      </c>
      <c r="J264" t="s">
        <v>724</v>
      </c>
      <c r="K264" t="s">
        <v>725</v>
      </c>
      <c r="L264">
        <v>1348</v>
      </c>
      <c r="N264">
        <v>1009</v>
      </c>
      <c r="O264" t="s">
        <v>697</v>
      </c>
      <c r="P264" t="s">
        <v>697</v>
      </c>
      <c r="Q264">
        <v>1000</v>
      </c>
      <c r="W264">
        <v>0</v>
      </c>
      <c r="X264">
        <v>1434651514</v>
      </c>
      <c r="Y264">
        <f t="shared" si="91"/>
        <v>6.3000000000000003E-4</v>
      </c>
      <c r="AA264">
        <v>93194.67</v>
      </c>
      <c r="AB264">
        <v>0</v>
      </c>
      <c r="AC264">
        <v>0</v>
      </c>
      <c r="AD264">
        <v>0</v>
      </c>
      <c r="AE264">
        <v>93194.67</v>
      </c>
      <c r="AF264">
        <v>0</v>
      </c>
      <c r="AG264">
        <v>0</v>
      </c>
      <c r="AH264">
        <v>0</v>
      </c>
      <c r="AI264">
        <v>1</v>
      </c>
      <c r="AJ264">
        <v>1</v>
      </c>
      <c r="AK264">
        <v>1</v>
      </c>
      <c r="AL264">
        <v>1</v>
      </c>
      <c r="AM264">
        <v>-2</v>
      </c>
      <c r="AN264">
        <v>0</v>
      </c>
      <c r="AO264">
        <v>1</v>
      </c>
      <c r="AP264">
        <v>1</v>
      </c>
      <c r="AQ264">
        <v>0</v>
      </c>
      <c r="AR264">
        <v>0</v>
      </c>
      <c r="AS264" t="s">
        <v>3</v>
      </c>
      <c r="AT264">
        <v>6.3000000000000003E-4</v>
      </c>
      <c r="AU264" t="s">
        <v>3</v>
      </c>
      <c r="AV264">
        <v>0</v>
      </c>
      <c r="AW264">
        <v>2</v>
      </c>
      <c r="AX264">
        <v>1473071567</v>
      </c>
      <c r="AY264">
        <v>1</v>
      </c>
      <c r="AZ264">
        <v>0</v>
      </c>
      <c r="BA264">
        <v>424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0</v>
      </c>
      <c r="BI264">
        <v>0</v>
      </c>
      <c r="BJ264">
        <v>0</v>
      </c>
      <c r="BK264">
        <v>0</v>
      </c>
      <c r="BL264">
        <v>0</v>
      </c>
      <c r="BM264">
        <v>0</v>
      </c>
      <c r="BN264">
        <v>0</v>
      </c>
      <c r="BO264">
        <v>0</v>
      </c>
      <c r="BP264">
        <v>0</v>
      </c>
      <c r="BQ264">
        <v>0</v>
      </c>
      <c r="BR264">
        <v>0</v>
      </c>
      <c r="BS264">
        <v>0</v>
      </c>
      <c r="BT264">
        <v>0</v>
      </c>
      <c r="BU264">
        <v>0</v>
      </c>
      <c r="BV264">
        <v>0</v>
      </c>
      <c r="BW264">
        <v>0</v>
      </c>
      <c r="CV264">
        <v>0</v>
      </c>
      <c r="CW264">
        <v>0</v>
      </c>
      <c r="CX264">
        <f>ROUND(Y264*Source!I345,9)</f>
        <v>6.3000000000000003E-4</v>
      </c>
      <c r="CY264">
        <f t="shared" si="94"/>
        <v>93194.67</v>
      </c>
      <c r="CZ264">
        <f t="shared" si="95"/>
        <v>93194.67</v>
      </c>
      <c r="DA264">
        <f t="shared" si="96"/>
        <v>1</v>
      </c>
      <c r="DB264">
        <f t="shared" si="92"/>
        <v>58.71</v>
      </c>
      <c r="DC264">
        <f t="shared" si="93"/>
        <v>0</v>
      </c>
      <c r="DD264" t="s">
        <v>3</v>
      </c>
      <c r="DE264" t="s">
        <v>3</v>
      </c>
      <c r="DF264">
        <f t="shared" si="97"/>
        <v>58.71</v>
      </c>
      <c r="DG264">
        <f t="shared" si="98"/>
        <v>0</v>
      </c>
      <c r="DH264">
        <f t="shared" si="99"/>
        <v>0</v>
      </c>
      <c r="DI264">
        <f t="shared" si="100"/>
        <v>0</v>
      </c>
      <c r="DJ264">
        <f t="shared" si="101"/>
        <v>58.71</v>
      </c>
      <c r="DK264">
        <v>0</v>
      </c>
      <c r="DL264" t="s">
        <v>3</v>
      </c>
      <c r="DM264">
        <v>0</v>
      </c>
      <c r="DN264" t="s">
        <v>3</v>
      </c>
      <c r="DO264">
        <v>0</v>
      </c>
    </row>
    <row r="265" spans="1:119" x14ac:dyDescent="0.2">
      <c r="A265">
        <f>ROW(Source!A345)</f>
        <v>345</v>
      </c>
      <c r="B265">
        <v>1473070128</v>
      </c>
      <c r="C265">
        <v>1473071548</v>
      </c>
      <c r="D265">
        <v>1441822273</v>
      </c>
      <c r="E265">
        <v>15514512</v>
      </c>
      <c r="F265">
        <v>1</v>
      </c>
      <c r="G265">
        <v>15514512</v>
      </c>
      <c r="H265">
        <v>3</v>
      </c>
      <c r="I265" t="s">
        <v>729</v>
      </c>
      <c r="J265" t="s">
        <v>3</v>
      </c>
      <c r="K265" t="s">
        <v>730</v>
      </c>
      <c r="L265">
        <v>1348</v>
      </c>
      <c r="N265">
        <v>1009</v>
      </c>
      <c r="O265" t="s">
        <v>697</v>
      </c>
      <c r="P265" t="s">
        <v>697</v>
      </c>
      <c r="Q265">
        <v>1000</v>
      </c>
      <c r="W265">
        <v>0</v>
      </c>
      <c r="X265">
        <v>-1698336702</v>
      </c>
      <c r="Y265">
        <f t="shared" si="91"/>
        <v>6.9999999999999994E-5</v>
      </c>
      <c r="AA265">
        <v>94640</v>
      </c>
      <c r="AB265">
        <v>0</v>
      </c>
      <c r="AC265">
        <v>0</v>
      </c>
      <c r="AD265">
        <v>0</v>
      </c>
      <c r="AE265">
        <v>94640</v>
      </c>
      <c r="AF265">
        <v>0</v>
      </c>
      <c r="AG265">
        <v>0</v>
      </c>
      <c r="AH265">
        <v>0</v>
      </c>
      <c r="AI265">
        <v>1</v>
      </c>
      <c r="AJ265">
        <v>1</v>
      </c>
      <c r="AK265">
        <v>1</v>
      </c>
      <c r="AL265">
        <v>1</v>
      </c>
      <c r="AM265">
        <v>-2</v>
      </c>
      <c r="AN265">
        <v>0</v>
      </c>
      <c r="AO265">
        <v>1</v>
      </c>
      <c r="AP265">
        <v>1</v>
      </c>
      <c r="AQ265">
        <v>0</v>
      </c>
      <c r="AR265">
        <v>0</v>
      </c>
      <c r="AS265" t="s">
        <v>3</v>
      </c>
      <c r="AT265">
        <v>6.9999999999999994E-5</v>
      </c>
      <c r="AU265" t="s">
        <v>3</v>
      </c>
      <c r="AV265">
        <v>0</v>
      </c>
      <c r="AW265">
        <v>2</v>
      </c>
      <c r="AX265">
        <v>1473071568</v>
      </c>
      <c r="AY265">
        <v>1</v>
      </c>
      <c r="AZ265">
        <v>0</v>
      </c>
      <c r="BA265">
        <v>425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0</v>
      </c>
      <c r="BI265">
        <v>0</v>
      </c>
      <c r="BJ265">
        <v>0</v>
      </c>
      <c r="BK265">
        <v>0</v>
      </c>
      <c r="BL265">
        <v>0</v>
      </c>
      <c r="BM265">
        <v>0</v>
      </c>
      <c r="BN265">
        <v>0</v>
      </c>
      <c r="BO265">
        <v>0</v>
      </c>
      <c r="BP265">
        <v>0</v>
      </c>
      <c r="BQ265">
        <v>0</v>
      </c>
      <c r="BR265">
        <v>0</v>
      </c>
      <c r="BS265">
        <v>0</v>
      </c>
      <c r="BT265">
        <v>0</v>
      </c>
      <c r="BU265">
        <v>0</v>
      </c>
      <c r="BV265">
        <v>0</v>
      </c>
      <c r="BW265">
        <v>0</v>
      </c>
      <c r="CV265">
        <v>0</v>
      </c>
      <c r="CW265">
        <v>0</v>
      </c>
      <c r="CX265">
        <f>ROUND(Y265*Source!I345,9)</f>
        <v>6.9999999999999994E-5</v>
      </c>
      <c r="CY265">
        <f t="shared" si="94"/>
        <v>94640</v>
      </c>
      <c r="CZ265">
        <f t="shared" si="95"/>
        <v>94640</v>
      </c>
      <c r="DA265">
        <f t="shared" si="96"/>
        <v>1</v>
      </c>
      <c r="DB265">
        <f t="shared" si="92"/>
        <v>6.62</v>
      </c>
      <c r="DC265">
        <f t="shared" si="93"/>
        <v>0</v>
      </c>
      <c r="DD265" t="s">
        <v>3</v>
      </c>
      <c r="DE265" t="s">
        <v>3</v>
      </c>
      <c r="DF265">
        <f t="shared" si="97"/>
        <v>6.62</v>
      </c>
      <c r="DG265">
        <f t="shared" si="98"/>
        <v>0</v>
      </c>
      <c r="DH265">
        <f t="shared" si="99"/>
        <v>0</v>
      </c>
      <c r="DI265">
        <f t="shared" si="100"/>
        <v>0</v>
      </c>
      <c r="DJ265">
        <f t="shared" si="101"/>
        <v>6.62</v>
      </c>
      <c r="DK265">
        <v>0</v>
      </c>
      <c r="DL265" t="s">
        <v>3</v>
      </c>
      <c r="DM265">
        <v>0</v>
      </c>
      <c r="DN265" t="s">
        <v>3</v>
      </c>
      <c r="DO265">
        <v>0</v>
      </c>
    </row>
    <row r="266" spans="1:119" x14ac:dyDescent="0.2">
      <c r="A266">
        <f>ROW(Source!A346)</f>
        <v>346</v>
      </c>
      <c r="B266">
        <v>1473070128</v>
      </c>
      <c r="C266">
        <v>1473074471</v>
      </c>
      <c r="D266">
        <v>1441819193</v>
      </c>
      <c r="E266">
        <v>15514512</v>
      </c>
      <c r="F266">
        <v>1</v>
      </c>
      <c r="G266">
        <v>15514512</v>
      </c>
      <c r="H266">
        <v>1</v>
      </c>
      <c r="I266" t="s">
        <v>670</v>
      </c>
      <c r="J266" t="s">
        <v>3</v>
      </c>
      <c r="K266" t="s">
        <v>671</v>
      </c>
      <c r="L266">
        <v>1191</v>
      </c>
      <c r="N266">
        <v>1013</v>
      </c>
      <c r="O266" t="s">
        <v>672</v>
      </c>
      <c r="P266" t="s">
        <v>672</v>
      </c>
      <c r="Q266">
        <v>1</v>
      </c>
      <c r="W266">
        <v>0</v>
      </c>
      <c r="X266">
        <v>476480486</v>
      </c>
      <c r="Y266">
        <f t="shared" si="91"/>
        <v>2.38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1</v>
      </c>
      <c r="AJ266">
        <v>1</v>
      </c>
      <c r="AK266">
        <v>1</v>
      </c>
      <c r="AL266">
        <v>1</v>
      </c>
      <c r="AM266">
        <v>-2</v>
      </c>
      <c r="AN266">
        <v>0</v>
      </c>
      <c r="AO266">
        <v>1</v>
      </c>
      <c r="AP266">
        <v>0</v>
      </c>
      <c r="AQ266">
        <v>0</v>
      </c>
      <c r="AR266">
        <v>0</v>
      </c>
      <c r="AS266" t="s">
        <v>3</v>
      </c>
      <c r="AT266">
        <v>2.38</v>
      </c>
      <c r="AU266" t="s">
        <v>3</v>
      </c>
      <c r="AV266">
        <v>1</v>
      </c>
      <c r="AW266">
        <v>2</v>
      </c>
      <c r="AX266">
        <v>1473074474</v>
      </c>
      <c r="AY266">
        <v>1</v>
      </c>
      <c r="AZ266">
        <v>2048</v>
      </c>
      <c r="BA266">
        <v>426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0</v>
      </c>
      <c r="BI266">
        <v>0</v>
      </c>
      <c r="BJ266">
        <v>0</v>
      </c>
      <c r="BK266">
        <v>0</v>
      </c>
      <c r="BL266">
        <v>0</v>
      </c>
      <c r="BM266">
        <v>0</v>
      </c>
      <c r="BN266">
        <v>0</v>
      </c>
      <c r="BO266">
        <v>0</v>
      </c>
      <c r="BP266">
        <v>0</v>
      </c>
      <c r="BQ266">
        <v>0</v>
      </c>
      <c r="BR266">
        <v>0</v>
      </c>
      <c r="BS266">
        <v>0</v>
      </c>
      <c r="BT266">
        <v>0</v>
      </c>
      <c r="BU266">
        <v>0</v>
      </c>
      <c r="BV266">
        <v>0</v>
      </c>
      <c r="BW266">
        <v>0</v>
      </c>
      <c r="CU266">
        <f>ROUND(AT266*Source!I346*AH266*AL266,2)</f>
        <v>0</v>
      </c>
      <c r="CV266">
        <f>ROUND(Y266*Source!I346,9)</f>
        <v>2.38</v>
      </c>
      <c r="CW266">
        <v>0</v>
      </c>
      <c r="CX266">
        <f>ROUND(Y266*Source!I346,9)</f>
        <v>2.38</v>
      </c>
      <c r="CY266">
        <f>AD266</f>
        <v>0</v>
      </c>
      <c r="CZ266">
        <f>AH266</f>
        <v>0</v>
      </c>
      <c r="DA266">
        <f>AL266</f>
        <v>1</v>
      </c>
      <c r="DB266">
        <f t="shared" si="92"/>
        <v>0</v>
      </c>
      <c r="DC266">
        <f t="shared" si="93"/>
        <v>0</v>
      </c>
      <c r="DD266" t="s">
        <v>3</v>
      </c>
      <c r="DE266" t="s">
        <v>3</v>
      </c>
      <c r="DF266">
        <f t="shared" si="97"/>
        <v>0</v>
      </c>
      <c r="DG266">
        <f t="shared" si="98"/>
        <v>0</v>
      </c>
      <c r="DH266">
        <f t="shared" si="99"/>
        <v>0</v>
      </c>
      <c r="DI266">
        <f t="shared" si="100"/>
        <v>0</v>
      </c>
      <c r="DJ266">
        <f>DI266</f>
        <v>0</v>
      </c>
      <c r="DK266">
        <v>0</v>
      </c>
      <c r="DL266" t="s">
        <v>3</v>
      </c>
      <c r="DM266">
        <v>0</v>
      </c>
      <c r="DN266" t="s">
        <v>3</v>
      </c>
      <c r="DO266">
        <v>0</v>
      </c>
    </row>
    <row r="267" spans="1:119" x14ac:dyDescent="0.2">
      <c r="A267">
        <f>ROW(Source!A346)</f>
        <v>346</v>
      </c>
      <c r="B267">
        <v>1473070128</v>
      </c>
      <c r="C267">
        <v>1473074471</v>
      </c>
      <c r="D267">
        <v>1441836235</v>
      </c>
      <c r="E267">
        <v>1</v>
      </c>
      <c r="F267">
        <v>1</v>
      </c>
      <c r="G267">
        <v>15514512</v>
      </c>
      <c r="H267">
        <v>3</v>
      </c>
      <c r="I267" t="s">
        <v>677</v>
      </c>
      <c r="J267" t="s">
        <v>678</v>
      </c>
      <c r="K267" t="s">
        <v>679</v>
      </c>
      <c r="L267">
        <v>1346</v>
      </c>
      <c r="N267">
        <v>1009</v>
      </c>
      <c r="O267" t="s">
        <v>680</v>
      </c>
      <c r="P267" t="s">
        <v>680</v>
      </c>
      <c r="Q267">
        <v>1</v>
      </c>
      <c r="W267">
        <v>0</v>
      </c>
      <c r="X267">
        <v>-1595335418</v>
      </c>
      <c r="Y267">
        <f t="shared" si="91"/>
        <v>1E-3</v>
      </c>
      <c r="AA267">
        <v>31.49</v>
      </c>
      <c r="AB267">
        <v>0</v>
      </c>
      <c r="AC267">
        <v>0</v>
      </c>
      <c r="AD267">
        <v>0</v>
      </c>
      <c r="AE267">
        <v>31.49</v>
      </c>
      <c r="AF267">
        <v>0</v>
      </c>
      <c r="AG267">
        <v>0</v>
      </c>
      <c r="AH267">
        <v>0</v>
      </c>
      <c r="AI267">
        <v>1</v>
      </c>
      <c r="AJ267">
        <v>1</v>
      </c>
      <c r="AK267">
        <v>1</v>
      </c>
      <c r="AL267">
        <v>1</v>
      </c>
      <c r="AM267">
        <v>-2</v>
      </c>
      <c r="AN267">
        <v>0</v>
      </c>
      <c r="AO267">
        <v>1</v>
      </c>
      <c r="AP267">
        <v>0</v>
      </c>
      <c r="AQ267">
        <v>0</v>
      </c>
      <c r="AR267">
        <v>0</v>
      </c>
      <c r="AS267" t="s">
        <v>3</v>
      </c>
      <c r="AT267">
        <v>1E-3</v>
      </c>
      <c r="AU267" t="s">
        <v>3</v>
      </c>
      <c r="AV267">
        <v>0</v>
      </c>
      <c r="AW267">
        <v>2</v>
      </c>
      <c r="AX267">
        <v>1473074475</v>
      </c>
      <c r="AY267">
        <v>1</v>
      </c>
      <c r="AZ267">
        <v>2048</v>
      </c>
      <c r="BA267">
        <v>427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0</v>
      </c>
      <c r="BI267">
        <v>0</v>
      </c>
      <c r="BJ267">
        <v>0</v>
      </c>
      <c r="BK267">
        <v>0</v>
      </c>
      <c r="BL267">
        <v>0</v>
      </c>
      <c r="BM267">
        <v>0</v>
      </c>
      <c r="BN267">
        <v>0</v>
      </c>
      <c r="BO267">
        <v>0</v>
      </c>
      <c r="BP267">
        <v>0</v>
      </c>
      <c r="BQ267">
        <v>0</v>
      </c>
      <c r="BR267">
        <v>0</v>
      </c>
      <c r="BS267">
        <v>0</v>
      </c>
      <c r="BT267">
        <v>0</v>
      </c>
      <c r="BU267">
        <v>0</v>
      </c>
      <c r="BV267">
        <v>0</v>
      </c>
      <c r="BW267">
        <v>0</v>
      </c>
      <c r="CV267">
        <v>0</v>
      </c>
      <c r="CW267">
        <v>0</v>
      </c>
      <c r="CX267">
        <f>ROUND(Y267*Source!I346,9)</f>
        <v>1E-3</v>
      </c>
      <c r="CY267">
        <f>AA267</f>
        <v>31.49</v>
      </c>
      <c r="CZ267">
        <f>AE267</f>
        <v>31.49</v>
      </c>
      <c r="DA267">
        <f>AI267</f>
        <v>1</v>
      </c>
      <c r="DB267">
        <f t="shared" si="92"/>
        <v>0.03</v>
      </c>
      <c r="DC267">
        <f t="shared" si="93"/>
        <v>0</v>
      </c>
      <c r="DD267" t="s">
        <v>3</v>
      </c>
      <c r="DE267" t="s">
        <v>3</v>
      </c>
      <c r="DF267">
        <f t="shared" si="97"/>
        <v>0.03</v>
      </c>
      <c r="DG267">
        <f t="shared" si="98"/>
        <v>0</v>
      </c>
      <c r="DH267">
        <f t="shared" si="99"/>
        <v>0</v>
      </c>
      <c r="DI267">
        <f t="shared" si="100"/>
        <v>0</v>
      </c>
      <c r="DJ267">
        <f>DF267</f>
        <v>0.03</v>
      </c>
      <c r="DK267">
        <v>0</v>
      </c>
      <c r="DL267" t="s">
        <v>3</v>
      </c>
      <c r="DM267">
        <v>0</v>
      </c>
      <c r="DN267" t="s">
        <v>3</v>
      </c>
      <c r="DO267">
        <v>0</v>
      </c>
    </row>
    <row r="268" spans="1:119" x14ac:dyDescent="0.2">
      <c r="A268">
        <f>ROW(Source!A347)</f>
        <v>347</v>
      </c>
      <c r="B268">
        <v>1473070128</v>
      </c>
      <c r="C268">
        <v>1473074476</v>
      </c>
      <c r="D268">
        <v>1441819193</v>
      </c>
      <c r="E268">
        <v>15514512</v>
      </c>
      <c r="F268">
        <v>1</v>
      </c>
      <c r="G268">
        <v>15514512</v>
      </c>
      <c r="H268">
        <v>1</v>
      </c>
      <c r="I268" t="s">
        <v>670</v>
      </c>
      <c r="J268" t="s">
        <v>3</v>
      </c>
      <c r="K268" t="s">
        <v>671</v>
      </c>
      <c r="L268">
        <v>1191</v>
      </c>
      <c r="N268">
        <v>1013</v>
      </c>
      <c r="O268" t="s">
        <v>672</v>
      </c>
      <c r="P268" t="s">
        <v>672</v>
      </c>
      <c r="Q268">
        <v>1</v>
      </c>
      <c r="W268">
        <v>0</v>
      </c>
      <c r="X268">
        <v>476480486</v>
      </c>
      <c r="Y268">
        <f t="shared" si="91"/>
        <v>1.1000000000000001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1</v>
      </c>
      <c r="AJ268">
        <v>1</v>
      </c>
      <c r="AK268">
        <v>1</v>
      </c>
      <c r="AL268">
        <v>1</v>
      </c>
      <c r="AM268">
        <v>-2</v>
      </c>
      <c r="AN268">
        <v>0</v>
      </c>
      <c r="AO268">
        <v>1</v>
      </c>
      <c r="AP268">
        <v>0</v>
      </c>
      <c r="AQ268">
        <v>0</v>
      </c>
      <c r="AR268">
        <v>0</v>
      </c>
      <c r="AS268" t="s">
        <v>3</v>
      </c>
      <c r="AT268">
        <v>1.1000000000000001</v>
      </c>
      <c r="AU268" t="s">
        <v>3</v>
      </c>
      <c r="AV268">
        <v>1</v>
      </c>
      <c r="AW268">
        <v>2</v>
      </c>
      <c r="AX268">
        <v>1473074479</v>
      </c>
      <c r="AY268">
        <v>1</v>
      </c>
      <c r="AZ268">
        <v>2048</v>
      </c>
      <c r="BA268">
        <v>428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0</v>
      </c>
      <c r="BI268">
        <v>0</v>
      </c>
      <c r="BJ268">
        <v>0</v>
      </c>
      <c r="BK268">
        <v>0</v>
      </c>
      <c r="BL268">
        <v>0</v>
      </c>
      <c r="BM268">
        <v>0</v>
      </c>
      <c r="BN268">
        <v>0</v>
      </c>
      <c r="BO268">
        <v>0</v>
      </c>
      <c r="BP268">
        <v>0</v>
      </c>
      <c r="BQ268">
        <v>0</v>
      </c>
      <c r="BR268">
        <v>0</v>
      </c>
      <c r="BS268">
        <v>0</v>
      </c>
      <c r="BT268">
        <v>0</v>
      </c>
      <c r="BU268">
        <v>0</v>
      </c>
      <c r="BV268">
        <v>0</v>
      </c>
      <c r="BW268">
        <v>0</v>
      </c>
      <c r="CU268">
        <f>ROUND(AT268*Source!I347*AH268*AL268,2)</f>
        <v>0</v>
      </c>
      <c r="CV268">
        <f>ROUND(Y268*Source!I347,9)</f>
        <v>1.1000000000000001</v>
      </c>
      <c r="CW268">
        <v>0</v>
      </c>
      <c r="CX268">
        <f>ROUND(Y268*Source!I347,9)</f>
        <v>1.1000000000000001</v>
      </c>
      <c r="CY268">
        <f>AD268</f>
        <v>0</v>
      </c>
      <c r="CZ268">
        <f>AH268</f>
        <v>0</v>
      </c>
      <c r="DA268">
        <f>AL268</f>
        <v>1</v>
      </c>
      <c r="DB268">
        <f t="shared" si="92"/>
        <v>0</v>
      </c>
      <c r="DC268">
        <f t="shared" si="93"/>
        <v>0</v>
      </c>
      <c r="DD268" t="s">
        <v>3</v>
      </c>
      <c r="DE268" t="s">
        <v>3</v>
      </c>
      <c r="DF268">
        <f t="shared" si="97"/>
        <v>0</v>
      </c>
      <c r="DG268">
        <f t="shared" si="98"/>
        <v>0</v>
      </c>
      <c r="DH268">
        <f t="shared" si="99"/>
        <v>0</v>
      </c>
      <c r="DI268">
        <f t="shared" si="100"/>
        <v>0</v>
      </c>
      <c r="DJ268">
        <f>DI268</f>
        <v>0</v>
      </c>
      <c r="DK268">
        <v>0</v>
      </c>
      <c r="DL268" t="s">
        <v>3</v>
      </c>
      <c r="DM268">
        <v>0</v>
      </c>
      <c r="DN268" t="s">
        <v>3</v>
      </c>
      <c r="DO268">
        <v>0</v>
      </c>
    </row>
    <row r="269" spans="1:119" x14ac:dyDescent="0.2">
      <c r="A269">
        <f>ROW(Source!A347)</f>
        <v>347</v>
      </c>
      <c r="B269">
        <v>1473070128</v>
      </c>
      <c r="C269">
        <v>1473074476</v>
      </c>
      <c r="D269">
        <v>1441836235</v>
      </c>
      <c r="E269">
        <v>1</v>
      </c>
      <c r="F269">
        <v>1</v>
      </c>
      <c r="G269">
        <v>15514512</v>
      </c>
      <c r="H269">
        <v>3</v>
      </c>
      <c r="I269" t="s">
        <v>677</v>
      </c>
      <c r="J269" t="s">
        <v>678</v>
      </c>
      <c r="K269" t="s">
        <v>679</v>
      </c>
      <c r="L269">
        <v>1346</v>
      </c>
      <c r="N269">
        <v>1009</v>
      </c>
      <c r="O269" t="s">
        <v>680</v>
      </c>
      <c r="P269" t="s">
        <v>680</v>
      </c>
      <c r="Q269">
        <v>1</v>
      </c>
      <c r="W269">
        <v>0</v>
      </c>
      <c r="X269">
        <v>-1595335418</v>
      </c>
      <c r="Y269">
        <f t="shared" si="91"/>
        <v>1.1999999999999999E-3</v>
      </c>
      <c r="AA269">
        <v>31.49</v>
      </c>
      <c r="AB269">
        <v>0</v>
      </c>
      <c r="AC269">
        <v>0</v>
      </c>
      <c r="AD269">
        <v>0</v>
      </c>
      <c r="AE269">
        <v>31.49</v>
      </c>
      <c r="AF269">
        <v>0</v>
      </c>
      <c r="AG269">
        <v>0</v>
      </c>
      <c r="AH269">
        <v>0</v>
      </c>
      <c r="AI269">
        <v>1</v>
      </c>
      <c r="AJ269">
        <v>1</v>
      </c>
      <c r="AK269">
        <v>1</v>
      </c>
      <c r="AL269">
        <v>1</v>
      </c>
      <c r="AM269">
        <v>-2</v>
      </c>
      <c r="AN269">
        <v>0</v>
      </c>
      <c r="AO269">
        <v>1</v>
      </c>
      <c r="AP269">
        <v>0</v>
      </c>
      <c r="AQ269">
        <v>0</v>
      </c>
      <c r="AR269">
        <v>0</v>
      </c>
      <c r="AS269" t="s">
        <v>3</v>
      </c>
      <c r="AT269">
        <v>1.1999999999999999E-3</v>
      </c>
      <c r="AU269" t="s">
        <v>3</v>
      </c>
      <c r="AV269">
        <v>0</v>
      </c>
      <c r="AW269">
        <v>2</v>
      </c>
      <c r="AX269">
        <v>1473074480</v>
      </c>
      <c r="AY269">
        <v>1</v>
      </c>
      <c r="AZ269">
        <v>2048</v>
      </c>
      <c r="BA269">
        <v>429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0</v>
      </c>
      <c r="BI269">
        <v>0</v>
      </c>
      <c r="BJ269">
        <v>0</v>
      </c>
      <c r="BK269">
        <v>0</v>
      </c>
      <c r="BL269">
        <v>0</v>
      </c>
      <c r="BM269">
        <v>0</v>
      </c>
      <c r="BN269">
        <v>0</v>
      </c>
      <c r="BO269">
        <v>0</v>
      </c>
      <c r="BP269">
        <v>0</v>
      </c>
      <c r="BQ269">
        <v>0</v>
      </c>
      <c r="BR269">
        <v>0</v>
      </c>
      <c r="BS269">
        <v>0</v>
      </c>
      <c r="BT269">
        <v>0</v>
      </c>
      <c r="BU269">
        <v>0</v>
      </c>
      <c r="BV269">
        <v>0</v>
      </c>
      <c r="BW269">
        <v>0</v>
      </c>
      <c r="CV269">
        <v>0</v>
      </c>
      <c r="CW269">
        <v>0</v>
      </c>
      <c r="CX269">
        <f>ROUND(Y269*Source!I347,9)</f>
        <v>1.1999999999999999E-3</v>
      </c>
      <c r="CY269">
        <f>AA269</f>
        <v>31.49</v>
      </c>
      <c r="CZ269">
        <f>AE269</f>
        <v>31.49</v>
      </c>
      <c r="DA269">
        <f>AI269</f>
        <v>1</v>
      </c>
      <c r="DB269">
        <f t="shared" si="92"/>
        <v>0.04</v>
      </c>
      <c r="DC269">
        <f t="shared" si="93"/>
        <v>0</v>
      </c>
      <c r="DD269" t="s">
        <v>3</v>
      </c>
      <c r="DE269" t="s">
        <v>3</v>
      </c>
      <c r="DF269">
        <f t="shared" si="97"/>
        <v>0.04</v>
      </c>
      <c r="DG269">
        <f t="shared" si="98"/>
        <v>0</v>
      </c>
      <c r="DH269">
        <f t="shared" si="99"/>
        <v>0</v>
      </c>
      <c r="DI269">
        <f t="shared" si="100"/>
        <v>0</v>
      </c>
      <c r="DJ269">
        <f>DF269</f>
        <v>0.04</v>
      </c>
      <c r="DK269">
        <v>0</v>
      </c>
      <c r="DL269" t="s">
        <v>3</v>
      </c>
      <c r="DM269">
        <v>0</v>
      </c>
      <c r="DN269" t="s">
        <v>3</v>
      </c>
      <c r="DO269">
        <v>0</v>
      </c>
    </row>
    <row r="270" spans="1:119" x14ac:dyDescent="0.2">
      <c r="A270">
        <f>ROW(Source!A348)</f>
        <v>348</v>
      </c>
      <c r="B270">
        <v>1473070128</v>
      </c>
      <c r="C270">
        <v>1473071569</v>
      </c>
      <c r="D270">
        <v>1441819193</v>
      </c>
      <c r="E270">
        <v>15514512</v>
      </c>
      <c r="F270">
        <v>1</v>
      </c>
      <c r="G270">
        <v>15514512</v>
      </c>
      <c r="H270">
        <v>1</v>
      </c>
      <c r="I270" t="s">
        <v>670</v>
      </c>
      <c r="J270" t="s">
        <v>3</v>
      </c>
      <c r="K270" t="s">
        <v>671</v>
      </c>
      <c r="L270">
        <v>1191</v>
      </c>
      <c r="N270">
        <v>1013</v>
      </c>
      <c r="O270" t="s">
        <v>672</v>
      </c>
      <c r="P270" t="s">
        <v>672</v>
      </c>
      <c r="Q270">
        <v>1</v>
      </c>
      <c r="W270">
        <v>0</v>
      </c>
      <c r="X270">
        <v>476480486</v>
      </c>
      <c r="Y270">
        <f>(AT270*4)</f>
        <v>25.76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1</v>
      </c>
      <c r="AJ270">
        <v>1</v>
      </c>
      <c r="AK270">
        <v>1</v>
      </c>
      <c r="AL270">
        <v>1</v>
      </c>
      <c r="AM270">
        <v>-2</v>
      </c>
      <c r="AN270">
        <v>0</v>
      </c>
      <c r="AO270">
        <v>1</v>
      </c>
      <c r="AP270">
        <v>1</v>
      </c>
      <c r="AQ270">
        <v>0</v>
      </c>
      <c r="AR270">
        <v>0</v>
      </c>
      <c r="AS270" t="s">
        <v>3</v>
      </c>
      <c r="AT270">
        <v>6.44</v>
      </c>
      <c r="AU270" t="s">
        <v>66</v>
      </c>
      <c r="AV270">
        <v>1</v>
      </c>
      <c r="AW270">
        <v>2</v>
      </c>
      <c r="AX270">
        <v>1473071574</v>
      </c>
      <c r="AY270">
        <v>1</v>
      </c>
      <c r="AZ270">
        <v>0</v>
      </c>
      <c r="BA270">
        <v>430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0</v>
      </c>
      <c r="BI270">
        <v>0</v>
      </c>
      <c r="BJ270">
        <v>0</v>
      </c>
      <c r="BK270">
        <v>0</v>
      </c>
      <c r="BL270">
        <v>0</v>
      </c>
      <c r="BM270">
        <v>0</v>
      </c>
      <c r="BN270">
        <v>0</v>
      </c>
      <c r="BO270">
        <v>0</v>
      </c>
      <c r="BP270">
        <v>0</v>
      </c>
      <c r="BQ270">
        <v>0</v>
      </c>
      <c r="BR270">
        <v>0</v>
      </c>
      <c r="BS270">
        <v>0</v>
      </c>
      <c r="BT270">
        <v>0</v>
      </c>
      <c r="BU270">
        <v>0</v>
      </c>
      <c r="BV270">
        <v>0</v>
      </c>
      <c r="BW270">
        <v>0</v>
      </c>
      <c r="CU270">
        <f>ROUND(AT270*Source!I348*AH270*AL270,2)</f>
        <v>0</v>
      </c>
      <c r="CV270">
        <f>ROUND(Y270*Source!I348,9)</f>
        <v>25.76</v>
      </c>
      <c r="CW270">
        <v>0</v>
      </c>
      <c r="CX270">
        <f>ROUND(Y270*Source!I348,9)</f>
        <v>25.76</v>
      </c>
      <c r="CY270">
        <f>AD270</f>
        <v>0</v>
      </c>
      <c r="CZ270">
        <f>AH270</f>
        <v>0</v>
      </c>
      <c r="DA270">
        <f>AL270</f>
        <v>1</v>
      </c>
      <c r="DB270">
        <f>ROUND((ROUND(AT270*CZ270,2)*4),6)</f>
        <v>0</v>
      </c>
      <c r="DC270">
        <f>ROUND((ROUND(AT270*AG270,2)*4),6)</f>
        <v>0</v>
      </c>
      <c r="DD270" t="s">
        <v>3</v>
      </c>
      <c r="DE270" t="s">
        <v>3</v>
      </c>
      <c r="DF270">
        <f t="shared" si="97"/>
        <v>0</v>
      </c>
      <c r="DG270">
        <f t="shared" si="98"/>
        <v>0</v>
      </c>
      <c r="DH270">
        <f t="shared" si="99"/>
        <v>0</v>
      </c>
      <c r="DI270">
        <f t="shared" si="100"/>
        <v>0</v>
      </c>
      <c r="DJ270">
        <f>DI270</f>
        <v>0</v>
      </c>
      <c r="DK270">
        <v>0</v>
      </c>
      <c r="DL270" t="s">
        <v>3</v>
      </c>
      <c r="DM270">
        <v>0</v>
      </c>
      <c r="DN270" t="s">
        <v>3</v>
      </c>
      <c r="DO270">
        <v>0</v>
      </c>
    </row>
    <row r="271" spans="1:119" x14ac:dyDescent="0.2">
      <c r="A271">
        <f>ROW(Source!A348)</f>
        <v>348</v>
      </c>
      <c r="B271">
        <v>1473070128</v>
      </c>
      <c r="C271">
        <v>1473071569</v>
      </c>
      <c r="D271">
        <v>1441833954</v>
      </c>
      <c r="E271">
        <v>1</v>
      </c>
      <c r="F271">
        <v>1</v>
      </c>
      <c r="G271">
        <v>15514512</v>
      </c>
      <c r="H271">
        <v>2</v>
      </c>
      <c r="I271" t="s">
        <v>673</v>
      </c>
      <c r="J271" t="s">
        <v>674</v>
      </c>
      <c r="K271" t="s">
        <v>675</v>
      </c>
      <c r="L271">
        <v>1368</v>
      </c>
      <c r="N271">
        <v>1011</v>
      </c>
      <c r="O271" t="s">
        <v>676</v>
      </c>
      <c r="P271" t="s">
        <v>676</v>
      </c>
      <c r="Q271">
        <v>1</v>
      </c>
      <c r="W271">
        <v>0</v>
      </c>
      <c r="X271">
        <v>-1438587603</v>
      </c>
      <c r="Y271">
        <f>(AT271*4)</f>
        <v>0.68</v>
      </c>
      <c r="AA271">
        <v>0</v>
      </c>
      <c r="AB271">
        <v>59.51</v>
      </c>
      <c r="AC271">
        <v>0.82</v>
      </c>
      <c r="AD271">
        <v>0</v>
      </c>
      <c r="AE271">
        <v>0</v>
      </c>
      <c r="AF271">
        <v>59.51</v>
      </c>
      <c r="AG271">
        <v>0.82</v>
      </c>
      <c r="AH271">
        <v>0</v>
      </c>
      <c r="AI271">
        <v>1</v>
      </c>
      <c r="AJ271">
        <v>1</v>
      </c>
      <c r="AK271">
        <v>1</v>
      </c>
      <c r="AL271">
        <v>1</v>
      </c>
      <c r="AM271">
        <v>-2</v>
      </c>
      <c r="AN271">
        <v>0</v>
      </c>
      <c r="AO271">
        <v>1</v>
      </c>
      <c r="AP271">
        <v>1</v>
      </c>
      <c r="AQ271">
        <v>0</v>
      </c>
      <c r="AR271">
        <v>0</v>
      </c>
      <c r="AS271" t="s">
        <v>3</v>
      </c>
      <c r="AT271">
        <v>0.17</v>
      </c>
      <c r="AU271" t="s">
        <v>66</v>
      </c>
      <c r="AV271">
        <v>0</v>
      </c>
      <c r="AW271">
        <v>2</v>
      </c>
      <c r="AX271">
        <v>1473071575</v>
      </c>
      <c r="AY271">
        <v>1</v>
      </c>
      <c r="AZ271">
        <v>0</v>
      </c>
      <c r="BA271">
        <v>431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0</v>
      </c>
      <c r="BI271">
        <v>0</v>
      </c>
      <c r="BJ271">
        <v>0</v>
      </c>
      <c r="BK271">
        <v>0</v>
      </c>
      <c r="BL271">
        <v>0</v>
      </c>
      <c r="BM271">
        <v>0</v>
      </c>
      <c r="BN271">
        <v>0</v>
      </c>
      <c r="BO271">
        <v>0</v>
      </c>
      <c r="BP271">
        <v>0</v>
      </c>
      <c r="BQ271">
        <v>0</v>
      </c>
      <c r="BR271">
        <v>0</v>
      </c>
      <c r="BS271">
        <v>0</v>
      </c>
      <c r="BT271">
        <v>0</v>
      </c>
      <c r="BU271">
        <v>0</v>
      </c>
      <c r="BV271">
        <v>0</v>
      </c>
      <c r="BW271">
        <v>0</v>
      </c>
      <c r="CV271">
        <v>0</v>
      </c>
      <c r="CW271">
        <f>ROUND(Y271*Source!I348*DO271,9)</f>
        <v>0</v>
      </c>
      <c r="CX271">
        <f>ROUND(Y271*Source!I348,9)</f>
        <v>0.68</v>
      </c>
      <c r="CY271">
        <f>AB271</f>
        <v>59.51</v>
      </c>
      <c r="CZ271">
        <f>AF271</f>
        <v>59.51</v>
      </c>
      <c r="DA271">
        <f>AJ271</f>
        <v>1</v>
      </c>
      <c r="DB271">
        <f>ROUND((ROUND(AT271*CZ271,2)*4),6)</f>
        <v>40.479999999999997</v>
      </c>
      <c r="DC271">
        <f>ROUND((ROUND(AT271*AG271,2)*4),6)</f>
        <v>0.56000000000000005</v>
      </c>
      <c r="DD271" t="s">
        <v>3</v>
      </c>
      <c r="DE271" t="s">
        <v>3</v>
      </c>
      <c r="DF271">
        <f t="shared" si="97"/>
        <v>0</v>
      </c>
      <c r="DG271">
        <f t="shared" si="98"/>
        <v>40.47</v>
      </c>
      <c r="DH271">
        <f t="shared" si="99"/>
        <v>0.56000000000000005</v>
      </c>
      <c r="DI271">
        <f t="shared" si="100"/>
        <v>0</v>
      </c>
      <c r="DJ271">
        <f>DG271</f>
        <v>40.47</v>
      </c>
      <c r="DK271">
        <v>0</v>
      </c>
      <c r="DL271" t="s">
        <v>3</v>
      </c>
      <c r="DM271">
        <v>0</v>
      </c>
      <c r="DN271" t="s">
        <v>3</v>
      </c>
      <c r="DO271">
        <v>0</v>
      </c>
    </row>
    <row r="272" spans="1:119" x14ac:dyDescent="0.2">
      <c r="A272">
        <f>ROW(Source!A348)</f>
        <v>348</v>
      </c>
      <c r="B272">
        <v>1473070128</v>
      </c>
      <c r="C272">
        <v>1473071569</v>
      </c>
      <c r="D272">
        <v>1441834258</v>
      </c>
      <c r="E272">
        <v>1</v>
      </c>
      <c r="F272">
        <v>1</v>
      </c>
      <c r="G272">
        <v>15514512</v>
      </c>
      <c r="H272">
        <v>2</v>
      </c>
      <c r="I272" t="s">
        <v>691</v>
      </c>
      <c r="J272" t="s">
        <v>692</v>
      </c>
      <c r="K272" t="s">
        <v>693</v>
      </c>
      <c r="L272">
        <v>1368</v>
      </c>
      <c r="N272">
        <v>1011</v>
      </c>
      <c r="O272" t="s">
        <v>676</v>
      </c>
      <c r="P272" t="s">
        <v>676</v>
      </c>
      <c r="Q272">
        <v>1</v>
      </c>
      <c r="W272">
        <v>0</v>
      </c>
      <c r="X272">
        <v>1077756263</v>
      </c>
      <c r="Y272">
        <f>(AT272*4)</f>
        <v>9.7200000000000006</v>
      </c>
      <c r="AA272">
        <v>0</v>
      </c>
      <c r="AB272">
        <v>1303.01</v>
      </c>
      <c r="AC272">
        <v>826.2</v>
      </c>
      <c r="AD272">
        <v>0</v>
      </c>
      <c r="AE272">
        <v>0</v>
      </c>
      <c r="AF272">
        <v>1303.01</v>
      </c>
      <c r="AG272">
        <v>826.2</v>
      </c>
      <c r="AH272">
        <v>0</v>
      </c>
      <c r="AI272">
        <v>1</v>
      </c>
      <c r="AJ272">
        <v>1</v>
      </c>
      <c r="AK272">
        <v>1</v>
      </c>
      <c r="AL272">
        <v>1</v>
      </c>
      <c r="AM272">
        <v>-2</v>
      </c>
      <c r="AN272">
        <v>0</v>
      </c>
      <c r="AO272">
        <v>1</v>
      </c>
      <c r="AP272">
        <v>1</v>
      </c>
      <c r="AQ272">
        <v>0</v>
      </c>
      <c r="AR272">
        <v>0</v>
      </c>
      <c r="AS272" t="s">
        <v>3</v>
      </c>
      <c r="AT272">
        <v>2.4300000000000002</v>
      </c>
      <c r="AU272" t="s">
        <v>66</v>
      </c>
      <c r="AV272">
        <v>0</v>
      </c>
      <c r="AW272">
        <v>2</v>
      </c>
      <c r="AX272">
        <v>1473071576</v>
      </c>
      <c r="AY272">
        <v>1</v>
      </c>
      <c r="AZ272">
        <v>0</v>
      </c>
      <c r="BA272">
        <v>432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0</v>
      </c>
      <c r="BI272">
        <v>0</v>
      </c>
      <c r="BJ272">
        <v>0</v>
      </c>
      <c r="BK272">
        <v>0</v>
      </c>
      <c r="BL272">
        <v>0</v>
      </c>
      <c r="BM272">
        <v>0</v>
      </c>
      <c r="BN272">
        <v>0</v>
      </c>
      <c r="BO272">
        <v>0</v>
      </c>
      <c r="BP272">
        <v>0</v>
      </c>
      <c r="BQ272">
        <v>0</v>
      </c>
      <c r="BR272">
        <v>0</v>
      </c>
      <c r="BS272">
        <v>0</v>
      </c>
      <c r="BT272">
        <v>0</v>
      </c>
      <c r="BU272">
        <v>0</v>
      </c>
      <c r="BV272">
        <v>0</v>
      </c>
      <c r="BW272">
        <v>0</v>
      </c>
      <c r="CV272">
        <v>0</v>
      </c>
      <c r="CW272">
        <f>ROUND(Y272*Source!I348*DO272,9)</f>
        <v>0</v>
      </c>
      <c r="CX272">
        <f>ROUND(Y272*Source!I348,9)</f>
        <v>9.7200000000000006</v>
      </c>
      <c r="CY272">
        <f>AB272</f>
        <v>1303.01</v>
      </c>
      <c r="CZ272">
        <f>AF272</f>
        <v>1303.01</v>
      </c>
      <c r="DA272">
        <f>AJ272</f>
        <v>1</v>
      </c>
      <c r="DB272">
        <f>ROUND((ROUND(AT272*CZ272,2)*4),6)</f>
        <v>12665.24</v>
      </c>
      <c r="DC272">
        <f>ROUND((ROUND(AT272*AG272,2)*4),6)</f>
        <v>8030.68</v>
      </c>
      <c r="DD272" t="s">
        <v>3</v>
      </c>
      <c r="DE272" t="s">
        <v>3</v>
      </c>
      <c r="DF272">
        <f t="shared" si="97"/>
        <v>0</v>
      </c>
      <c r="DG272">
        <f t="shared" si="98"/>
        <v>12665.26</v>
      </c>
      <c r="DH272">
        <f t="shared" si="99"/>
        <v>8030.66</v>
      </c>
      <c r="DI272">
        <f t="shared" si="100"/>
        <v>0</v>
      </c>
      <c r="DJ272">
        <f>DG272</f>
        <v>12665.26</v>
      </c>
      <c r="DK272">
        <v>0</v>
      </c>
      <c r="DL272" t="s">
        <v>3</v>
      </c>
      <c r="DM272">
        <v>0</v>
      </c>
      <c r="DN272" t="s">
        <v>3</v>
      </c>
      <c r="DO272">
        <v>0</v>
      </c>
    </row>
    <row r="273" spans="1:119" x14ac:dyDescent="0.2">
      <c r="A273">
        <f>ROW(Source!A348)</f>
        <v>348</v>
      </c>
      <c r="B273">
        <v>1473070128</v>
      </c>
      <c r="C273">
        <v>1473071569</v>
      </c>
      <c r="D273">
        <v>1441836235</v>
      </c>
      <c r="E273">
        <v>1</v>
      </c>
      <c r="F273">
        <v>1</v>
      </c>
      <c r="G273">
        <v>15514512</v>
      </c>
      <c r="H273">
        <v>3</v>
      </c>
      <c r="I273" t="s">
        <v>677</v>
      </c>
      <c r="J273" t="s">
        <v>678</v>
      </c>
      <c r="K273" t="s">
        <v>679</v>
      </c>
      <c r="L273">
        <v>1346</v>
      </c>
      <c r="N273">
        <v>1009</v>
      </c>
      <c r="O273" t="s">
        <v>680</v>
      </c>
      <c r="P273" t="s">
        <v>680</v>
      </c>
      <c r="Q273">
        <v>1</v>
      </c>
      <c r="W273">
        <v>0</v>
      </c>
      <c r="X273">
        <v>-1595335418</v>
      </c>
      <c r="Y273">
        <f>(AT273*4)</f>
        <v>0.6</v>
      </c>
      <c r="AA273">
        <v>31.49</v>
      </c>
      <c r="AB273">
        <v>0</v>
      </c>
      <c r="AC273">
        <v>0</v>
      </c>
      <c r="AD273">
        <v>0</v>
      </c>
      <c r="AE273">
        <v>31.49</v>
      </c>
      <c r="AF273">
        <v>0</v>
      </c>
      <c r="AG273">
        <v>0</v>
      </c>
      <c r="AH273">
        <v>0</v>
      </c>
      <c r="AI273">
        <v>1</v>
      </c>
      <c r="AJ273">
        <v>1</v>
      </c>
      <c r="AK273">
        <v>1</v>
      </c>
      <c r="AL273">
        <v>1</v>
      </c>
      <c r="AM273">
        <v>-2</v>
      </c>
      <c r="AN273">
        <v>0</v>
      </c>
      <c r="AO273">
        <v>1</v>
      </c>
      <c r="AP273">
        <v>1</v>
      </c>
      <c r="AQ273">
        <v>0</v>
      </c>
      <c r="AR273">
        <v>0</v>
      </c>
      <c r="AS273" t="s">
        <v>3</v>
      </c>
      <c r="AT273">
        <v>0.15</v>
      </c>
      <c r="AU273" t="s">
        <v>66</v>
      </c>
      <c r="AV273">
        <v>0</v>
      </c>
      <c r="AW273">
        <v>2</v>
      </c>
      <c r="AX273">
        <v>1473071577</v>
      </c>
      <c r="AY273">
        <v>1</v>
      </c>
      <c r="AZ273">
        <v>0</v>
      </c>
      <c r="BA273">
        <v>433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0</v>
      </c>
      <c r="BI273">
        <v>0</v>
      </c>
      <c r="BJ273">
        <v>0</v>
      </c>
      <c r="BK273">
        <v>0</v>
      </c>
      <c r="BL273">
        <v>0</v>
      </c>
      <c r="BM273">
        <v>0</v>
      </c>
      <c r="BN273">
        <v>0</v>
      </c>
      <c r="BO273">
        <v>0</v>
      </c>
      <c r="BP273">
        <v>0</v>
      </c>
      <c r="BQ273">
        <v>0</v>
      </c>
      <c r="BR273">
        <v>0</v>
      </c>
      <c r="BS273">
        <v>0</v>
      </c>
      <c r="BT273">
        <v>0</v>
      </c>
      <c r="BU273">
        <v>0</v>
      </c>
      <c r="BV273">
        <v>0</v>
      </c>
      <c r="BW273">
        <v>0</v>
      </c>
      <c r="CV273">
        <v>0</v>
      </c>
      <c r="CW273">
        <v>0</v>
      </c>
      <c r="CX273">
        <f>ROUND(Y273*Source!I348,9)</f>
        <v>0.6</v>
      </c>
      <c r="CY273">
        <f>AA273</f>
        <v>31.49</v>
      </c>
      <c r="CZ273">
        <f>AE273</f>
        <v>31.49</v>
      </c>
      <c r="DA273">
        <f>AI273</f>
        <v>1</v>
      </c>
      <c r="DB273">
        <f>ROUND((ROUND(AT273*CZ273,2)*4),6)</f>
        <v>18.88</v>
      </c>
      <c r="DC273">
        <f>ROUND((ROUND(AT273*AG273,2)*4),6)</f>
        <v>0</v>
      </c>
      <c r="DD273" t="s">
        <v>3</v>
      </c>
      <c r="DE273" t="s">
        <v>3</v>
      </c>
      <c r="DF273">
        <f t="shared" si="97"/>
        <v>18.89</v>
      </c>
      <c r="DG273">
        <f t="shared" si="98"/>
        <v>0</v>
      </c>
      <c r="DH273">
        <f t="shared" si="99"/>
        <v>0</v>
      </c>
      <c r="DI273">
        <f t="shared" si="100"/>
        <v>0</v>
      </c>
      <c r="DJ273">
        <f>DF273</f>
        <v>18.89</v>
      </c>
      <c r="DK273">
        <v>0</v>
      </c>
      <c r="DL273" t="s">
        <v>3</v>
      </c>
      <c r="DM273">
        <v>0</v>
      </c>
      <c r="DN273" t="s">
        <v>3</v>
      </c>
      <c r="DO273">
        <v>0</v>
      </c>
    </row>
    <row r="274" spans="1:119" x14ac:dyDescent="0.2">
      <c r="A274">
        <f>ROW(Source!A349)</f>
        <v>349</v>
      </c>
      <c r="B274">
        <v>1473070128</v>
      </c>
      <c r="C274">
        <v>1473071578</v>
      </c>
      <c r="D274">
        <v>1441819193</v>
      </c>
      <c r="E274">
        <v>15514512</v>
      </c>
      <c r="F274">
        <v>1</v>
      </c>
      <c r="G274">
        <v>15514512</v>
      </c>
      <c r="H274">
        <v>1</v>
      </c>
      <c r="I274" t="s">
        <v>670</v>
      </c>
      <c r="J274" t="s">
        <v>3</v>
      </c>
      <c r="K274" t="s">
        <v>671</v>
      </c>
      <c r="L274">
        <v>1191</v>
      </c>
      <c r="N274">
        <v>1013</v>
      </c>
      <c r="O274" t="s">
        <v>672</v>
      </c>
      <c r="P274" t="s">
        <v>672</v>
      </c>
      <c r="Q274">
        <v>1</v>
      </c>
      <c r="W274">
        <v>0</v>
      </c>
      <c r="X274">
        <v>476480486</v>
      </c>
      <c r="Y274">
        <f t="shared" ref="Y274:Y287" si="102">AT274</f>
        <v>42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1</v>
      </c>
      <c r="AJ274">
        <v>1</v>
      </c>
      <c r="AK274">
        <v>1</v>
      </c>
      <c r="AL274">
        <v>1</v>
      </c>
      <c r="AM274">
        <v>-2</v>
      </c>
      <c r="AN274">
        <v>0</v>
      </c>
      <c r="AO274">
        <v>1</v>
      </c>
      <c r="AP274">
        <v>1</v>
      </c>
      <c r="AQ274">
        <v>0</v>
      </c>
      <c r="AR274">
        <v>0</v>
      </c>
      <c r="AS274" t="s">
        <v>3</v>
      </c>
      <c r="AT274">
        <v>42</v>
      </c>
      <c r="AU274" t="s">
        <v>3</v>
      </c>
      <c r="AV274">
        <v>1</v>
      </c>
      <c r="AW274">
        <v>2</v>
      </c>
      <c r="AX274">
        <v>1473071589</v>
      </c>
      <c r="AY274">
        <v>1</v>
      </c>
      <c r="AZ274">
        <v>0</v>
      </c>
      <c r="BA274">
        <v>434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0</v>
      </c>
      <c r="BI274">
        <v>0</v>
      </c>
      <c r="BJ274">
        <v>0</v>
      </c>
      <c r="BK274">
        <v>0</v>
      </c>
      <c r="BL274">
        <v>0</v>
      </c>
      <c r="BM274">
        <v>0</v>
      </c>
      <c r="BN274">
        <v>0</v>
      </c>
      <c r="BO274">
        <v>0</v>
      </c>
      <c r="BP274">
        <v>0</v>
      </c>
      <c r="BQ274">
        <v>0</v>
      </c>
      <c r="BR274">
        <v>0</v>
      </c>
      <c r="BS274">
        <v>0</v>
      </c>
      <c r="BT274">
        <v>0</v>
      </c>
      <c r="BU274">
        <v>0</v>
      </c>
      <c r="BV274">
        <v>0</v>
      </c>
      <c r="BW274">
        <v>0</v>
      </c>
      <c r="CU274">
        <f>ROUND(AT274*Source!I349*AH274*AL274,2)</f>
        <v>0</v>
      </c>
      <c r="CV274">
        <f>ROUND(Y274*Source!I349,9)</f>
        <v>168</v>
      </c>
      <c r="CW274">
        <v>0</v>
      </c>
      <c r="CX274">
        <f>ROUND(Y274*Source!I349,9)</f>
        <v>168</v>
      </c>
      <c r="CY274">
        <f>AD274</f>
        <v>0</v>
      </c>
      <c r="CZ274">
        <f>AH274</f>
        <v>0</v>
      </c>
      <c r="DA274">
        <f>AL274</f>
        <v>1</v>
      </c>
      <c r="DB274">
        <f t="shared" ref="DB274:DB287" si="103">ROUND(ROUND(AT274*CZ274,2),6)</f>
        <v>0</v>
      </c>
      <c r="DC274">
        <f t="shared" ref="DC274:DC287" si="104">ROUND(ROUND(AT274*AG274,2),6)</f>
        <v>0</v>
      </c>
      <c r="DD274" t="s">
        <v>3</v>
      </c>
      <c r="DE274" t="s">
        <v>3</v>
      </c>
      <c r="DF274">
        <f t="shared" si="97"/>
        <v>0</v>
      </c>
      <c r="DG274">
        <f t="shared" si="98"/>
        <v>0</v>
      </c>
      <c r="DH274">
        <f t="shared" si="99"/>
        <v>0</v>
      </c>
      <c r="DI274">
        <f t="shared" si="100"/>
        <v>0</v>
      </c>
      <c r="DJ274">
        <f>DI274</f>
        <v>0</v>
      </c>
      <c r="DK274">
        <v>0</v>
      </c>
      <c r="DL274" t="s">
        <v>3</v>
      </c>
      <c r="DM274">
        <v>0</v>
      </c>
      <c r="DN274" t="s">
        <v>3</v>
      </c>
      <c r="DO274">
        <v>0</v>
      </c>
    </row>
    <row r="275" spans="1:119" x14ac:dyDescent="0.2">
      <c r="A275">
        <f>ROW(Source!A349)</f>
        <v>349</v>
      </c>
      <c r="B275">
        <v>1473070128</v>
      </c>
      <c r="C275">
        <v>1473071578</v>
      </c>
      <c r="D275">
        <v>1441835475</v>
      </c>
      <c r="E275">
        <v>1</v>
      </c>
      <c r="F275">
        <v>1</v>
      </c>
      <c r="G275">
        <v>15514512</v>
      </c>
      <c r="H275">
        <v>3</v>
      </c>
      <c r="I275" t="s">
        <v>694</v>
      </c>
      <c r="J275" t="s">
        <v>695</v>
      </c>
      <c r="K275" t="s">
        <v>696</v>
      </c>
      <c r="L275">
        <v>1348</v>
      </c>
      <c r="N275">
        <v>1009</v>
      </c>
      <c r="O275" t="s">
        <v>697</v>
      </c>
      <c r="P275" t="s">
        <v>697</v>
      </c>
      <c r="Q275">
        <v>1000</v>
      </c>
      <c r="W275">
        <v>0</v>
      </c>
      <c r="X275">
        <v>438248051</v>
      </c>
      <c r="Y275">
        <f t="shared" si="102"/>
        <v>2.9999999999999997E-4</v>
      </c>
      <c r="AA275">
        <v>155908.07999999999</v>
      </c>
      <c r="AB275">
        <v>0</v>
      </c>
      <c r="AC275">
        <v>0</v>
      </c>
      <c r="AD275">
        <v>0</v>
      </c>
      <c r="AE275">
        <v>155908.07999999999</v>
      </c>
      <c r="AF275">
        <v>0</v>
      </c>
      <c r="AG275">
        <v>0</v>
      </c>
      <c r="AH275">
        <v>0</v>
      </c>
      <c r="AI275">
        <v>1</v>
      </c>
      <c r="AJ275">
        <v>1</v>
      </c>
      <c r="AK275">
        <v>1</v>
      </c>
      <c r="AL275">
        <v>1</v>
      </c>
      <c r="AM275">
        <v>-2</v>
      </c>
      <c r="AN275">
        <v>0</v>
      </c>
      <c r="AO275">
        <v>1</v>
      </c>
      <c r="AP275">
        <v>1</v>
      </c>
      <c r="AQ275">
        <v>0</v>
      </c>
      <c r="AR275">
        <v>0</v>
      </c>
      <c r="AS275" t="s">
        <v>3</v>
      </c>
      <c r="AT275">
        <v>2.9999999999999997E-4</v>
      </c>
      <c r="AU275" t="s">
        <v>3</v>
      </c>
      <c r="AV275">
        <v>0</v>
      </c>
      <c r="AW275">
        <v>2</v>
      </c>
      <c r="AX275">
        <v>1473071590</v>
      </c>
      <c r="AY275">
        <v>1</v>
      </c>
      <c r="AZ275">
        <v>0</v>
      </c>
      <c r="BA275">
        <v>435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0</v>
      </c>
      <c r="BI275">
        <v>0</v>
      </c>
      <c r="BJ275">
        <v>0</v>
      </c>
      <c r="BK275">
        <v>0</v>
      </c>
      <c r="BL275">
        <v>0</v>
      </c>
      <c r="BM275">
        <v>0</v>
      </c>
      <c r="BN275">
        <v>0</v>
      </c>
      <c r="BO275">
        <v>0</v>
      </c>
      <c r="BP275">
        <v>0</v>
      </c>
      <c r="BQ275">
        <v>0</v>
      </c>
      <c r="BR275">
        <v>0</v>
      </c>
      <c r="BS275">
        <v>0</v>
      </c>
      <c r="BT275">
        <v>0</v>
      </c>
      <c r="BU275">
        <v>0</v>
      </c>
      <c r="BV275">
        <v>0</v>
      </c>
      <c r="BW275">
        <v>0</v>
      </c>
      <c r="CV275">
        <v>0</v>
      </c>
      <c r="CW275">
        <v>0</v>
      </c>
      <c r="CX275">
        <f>ROUND(Y275*Source!I349,9)</f>
        <v>1.1999999999999999E-3</v>
      </c>
      <c r="CY275">
        <f t="shared" ref="CY275:CY283" si="105">AA275</f>
        <v>155908.07999999999</v>
      </c>
      <c r="CZ275">
        <f t="shared" ref="CZ275:CZ283" si="106">AE275</f>
        <v>155908.07999999999</v>
      </c>
      <c r="DA275">
        <f t="shared" ref="DA275:DA283" si="107">AI275</f>
        <v>1</v>
      </c>
      <c r="DB275">
        <f t="shared" si="103"/>
        <v>46.77</v>
      </c>
      <c r="DC275">
        <f t="shared" si="104"/>
        <v>0</v>
      </c>
      <c r="DD275" t="s">
        <v>3</v>
      </c>
      <c r="DE275" t="s">
        <v>3</v>
      </c>
      <c r="DF275">
        <f t="shared" si="97"/>
        <v>187.09</v>
      </c>
      <c r="DG275">
        <f t="shared" si="98"/>
        <v>0</v>
      </c>
      <c r="DH275">
        <f t="shared" si="99"/>
        <v>0</v>
      </c>
      <c r="DI275">
        <f t="shared" si="100"/>
        <v>0</v>
      </c>
      <c r="DJ275">
        <f t="shared" ref="DJ275:DJ283" si="108">DF275</f>
        <v>187.09</v>
      </c>
      <c r="DK275">
        <v>0</v>
      </c>
      <c r="DL275" t="s">
        <v>3</v>
      </c>
      <c r="DM275">
        <v>0</v>
      </c>
      <c r="DN275" t="s">
        <v>3</v>
      </c>
      <c r="DO275">
        <v>0</v>
      </c>
    </row>
    <row r="276" spans="1:119" x14ac:dyDescent="0.2">
      <c r="A276">
        <f>ROW(Source!A349)</f>
        <v>349</v>
      </c>
      <c r="B276">
        <v>1473070128</v>
      </c>
      <c r="C276">
        <v>1473071578</v>
      </c>
      <c r="D276">
        <v>1441835549</v>
      </c>
      <c r="E276">
        <v>1</v>
      </c>
      <c r="F276">
        <v>1</v>
      </c>
      <c r="G276">
        <v>15514512</v>
      </c>
      <c r="H276">
        <v>3</v>
      </c>
      <c r="I276" t="s">
        <v>698</v>
      </c>
      <c r="J276" t="s">
        <v>699</v>
      </c>
      <c r="K276" t="s">
        <v>700</v>
      </c>
      <c r="L276">
        <v>1348</v>
      </c>
      <c r="N276">
        <v>1009</v>
      </c>
      <c r="O276" t="s">
        <v>697</v>
      </c>
      <c r="P276" t="s">
        <v>697</v>
      </c>
      <c r="Q276">
        <v>1000</v>
      </c>
      <c r="W276">
        <v>0</v>
      </c>
      <c r="X276">
        <v>-2009451208</v>
      </c>
      <c r="Y276">
        <f t="shared" si="102"/>
        <v>1E-4</v>
      </c>
      <c r="AA276">
        <v>194655.19</v>
      </c>
      <c r="AB276">
        <v>0</v>
      </c>
      <c r="AC276">
        <v>0</v>
      </c>
      <c r="AD276">
        <v>0</v>
      </c>
      <c r="AE276">
        <v>194655.19</v>
      </c>
      <c r="AF276">
        <v>0</v>
      </c>
      <c r="AG276">
        <v>0</v>
      </c>
      <c r="AH276">
        <v>0</v>
      </c>
      <c r="AI276">
        <v>1</v>
      </c>
      <c r="AJ276">
        <v>1</v>
      </c>
      <c r="AK276">
        <v>1</v>
      </c>
      <c r="AL276">
        <v>1</v>
      </c>
      <c r="AM276">
        <v>-2</v>
      </c>
      <c r="AN276">
        <v>0</v>
      </c>
      <c r="AO276">
        <v>1</v>
      </c>
      <c r="AP276">
        <v>1</v>
      </c>
      <c r="AQ276">
        <v>0</v>
      </c>
      <c r="AR276">
        <v>0</v>
      </c>
      <c r="AS276" t="s">
        <v>3</v>
      </c>
      <c r="AT276">
        <v>1E-4</v>
      </c>
      <c r="AU276" t="s">
        <v>3</v>
      </c>
      <c r="AV276">
        <v>0</v>
      </c>
      <c r="AW276">
        <v>2</v>
      </c>
      <c r="AX276">
        <v>1473071591</v>
      </c>
      <c r="AY276">
        <v>1</v>
      </c>
      <c r="AZ276">
        <v>0</v>
      </c>
      <c r="BA276">
        <v>436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0</v>
      </c>
      <c r="BI276">
        <v>0</v>
      </c>
      <c r="BJ276">
        <v>0</v>
      </c>
      <c r="BK276">
        <v>0</v>
      </c>
      <c r="BL276">
        <v>0</v>
      </c>
      <c r="BM276">
        <v>0</v>
      </c>
      <c r="BN276">
        <v>0</v>
      </c>
      <c r="BO276">
        <v>0</v>
      </c>
      <c r="BP276">
        <v>0</v>
      </c>
      <c r="BQ276">
        <v>0</v>
      </c>
      <c r="BR276">
        <v>0</v>
      </c>
      <c r="BS276">
        <v>0</v>
      </c>
      <c r="BT276">
        <v>0</v>
      </c>
      <c r="BU276">
        <v>0</v>
      </c>
      <c r="BV276">
        <v>0</v>
      </c>
      <c r="BW276">
        <v>0</v>
      </c>
      <c r="CV276">
        <v>0</v>
      </c>
      <c r="CW276">
        <v>0</v>
      </c>
      <c r="CX276">
        <f>ROUND(Y276*Source!I349,9)</f>
        <v>4.0000000000000002E-4</v>
      </c>
      <c r="CY276">
        <f t="shared" si="105"/>
        <v>194655.19</v>
      </c>
      <c r="CZ276">
        <f t="shared" si="106"/>
        <v>194655.19</v>
      </c>
      <c r="DA276">
        <f t="shared" si="107"/>
        <v>1</v>
      </c>
      <c r="DB276">
        <f t="shared" si="103"/>
        <v>19.47</v>
      </c>
      <c r="DC276">
        <f t="shared" si="104"/>
        <v>0</v>
      </c>
      <c r="DD276" t="s">
        <v>3</v>
      </c>
      <c r="DE276" t="s">
        <v>3</v>
      </c>
      <c r="DF276">
        <f t="shared" si="97"/>
        <v>77.86</v>
      </c>
      <c r="DG276">
        <f t="shared" si="98"/>
        <v>0</v>
      </c>
      <c r="DH276">
        <f t="shared" si="99"/>
        <v>0</v>
      </c>
      <c r="DI276">
        <f t="shared" si="100"/>
        <v>0</v>
      </c>
      <c r="DJ276">
        <f t="shared" si="108"/>
        <v>77.86</v>
      </c>
      <c r="DK276">
        <v>0</v>
      </c>
      <c r="DL276" t="s">
        <v>3</v>
      </c>
      <c r="DM276">
        <v>0</v>
      </c>
      <c r="DN276" t="s">
        <v>3</v>
      </c>
      <c r="DO276">
        <v>0</v>
      </c>
    </row>
    <row r="277" spans="1:119" x14ac:dyDescent="0.2">
      <c r="A277">
        <f>ROW(Source!A349)</f>
        <v>349</v>
      </c>
      <c r="B277">
        <v>1473070128</v>
      </c>
      <c r="C277">
        <v>1473071578</v>
      </c>
      <c r="D277">
        <v>1441836250</v>
      </c>
      <c r="E277">
        <v>1</v>
      </c>
      <c r="F277">
        <v>1</v>
      </c>
      <c r="G277">
        <v>15514512</v>
      </c>
      <c r="H277">
        <v>3</v>
      </c>
      <c r="I277" t="s">
        <v>736</v>
      </c>
      <c r="J277" t="s">
        <v>737</v>
      </c>
      <c r="K277" t="s">
        <v>738</v>
      </c>
      <c r="L277">
        <v>1327</v>
      </c>
      <c r="N277">
        <v>1005</v>
      </c>
      <c r="O277" t="s">
        <v>739</v>
      </c>
      <c r="P277" t="s">
        <v>739</v>
      </c>
      <c r="Q277">
        <v>1</v>
      </c>
      <c r="W277">
        <v>0</v>
      </c>
      <c r="X277">
        <v>1447035648</v>
      </c>
      <c r="Y277">
        <f t="shared" si="102"/>
        <v>1.4</v>
      </c>
      <c r="AA277">
        <v>149.25</v>
      </c>
      <c r="AB277">
        <v>0</v>
      </c>
      <c r="AC277">
        <v>0</v>
      </c>
      <c r="AD277">
        <v>0</v>
      </c>
      <c r="AE277">
        <v>149.25</v>
      </c>
      <c r="AF277">
        <v>0</v>
      </c>
      <c r="AG277">
        <v>0</v>
      </c>
      <c r="AH277">
        <v>0</v>
      </c>
      <c r="AI277">
        <v>1</v>
      </c>
      <c r="AJ277">
        <v>1</v>
      </c>
      <c r="AK277">
        <v>1</v>
      </c>
      <c r="AL277">
        <v>1</v>
      </c>
      <c r="AM277">
        <v>-2</v>
      </c>
      <c r="AN277">
        <v>0</v>
      </c>
      <c r="AO277">
        <v>1</v>
      </c>
      <c r="AP277">
        <v>1</v>
      </c>
      <c r="AQ277">
        <v>0</v>
      </c>
      <c r="AR277">
        <v>0</v>
      </c>
      <c r="AS277" t="s">
        <v>3</v>
      </c>
      <c r="AT277">
        <v>1.4</v>
      </c>
      <c r="AU277" t="s">
        <v>3</v>
      </c>
      <c r="AV277">
        <v>0</v>
      </c>
      <c r="AW277">
        <v>2</v>
      </c>
      <c r="AX277">
        <v>1473071592</v>
      </c>
      <c r="AY277">
        <v>1</v>
      </c>
      <c r="AZ277">
        <v>0</v>
      </c>
      <c r="BA277">
        <v>437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0</v>
      </c>
      <c r="BI277">
        <v>0</v>
      </c>
      <c r="BJ277">
        <v>0</v>
      </c>
      <c r="BK277">
        <v>0</v>
      </c>
      <c r="BL277">
        <v>0</v>
      </c>
      <c r="BM277">
        <v>0</v>
      </c>
      <c r="BN277">
        <v>0</v>
      </c>
      <c r="BO277">
        <v>0</v>
      </c>
      <c r="BP277">
        <v>0</v>
      </c>
      <c r="BQ277">
        <v>0</v>
      </c>
      <c r="BR277">
        <v>0</v>
      </c>
      <c r="BS277">
        <v>0</v>
      </c>
      <c r="BT277">
        <v>0</v>
      </c>
      <c r="BU277">
        <v>0</v>
      </c>
      <c r="BV277">
        <v>0</v>
      </c>
      <c r="BW277">
        <v>0</v>
      </c>
      <c r="CV277">
        <v>0</v>
      </c>
      <c r="CW277">
        <v>0</v>
      </c>
      <c r="CX277">
        <f>ROUND(Y277*Source!I349,9)</f>
        <v>5.6</v>
      </c>
      <c r="CY277">
        <f t="shared" si="105"/>
        <v>149.25</v>
      </c>
      <c r="CZ277">
        <f t="shared" si="106"/>
        <v>149.25</v>
      </c>
      <c r="DA277">
        <f t="shared" si="107"/>
        <v>1</v>
      </c>
      <c r="DB277">
        <f t="shared" si="103"/>
        <v>208.95</v>
      </c>
      <c r="DC277">
        <f t="shared" si="104"/>
        <v>0</v>
      </c>
      <c r="DD277" t="s">
        <v>3</v>
      </c>
      <c r="DE277" t="s">
        <v>3</v>
      </c>
      <c r="DF277">
        <f t="shared" si="97"/>
        <v>835.8</v>
      </c>
      <c r="DG277">
        <f t="shared" si="98"/>
        <v>0</v>
      </c>
      <c r="DH277">
        <f t="shared" si="99"/>
        <v>0</v>
      </c>
      <c r="DI277">
        <f t="shared" si="100"/>
        <v>0</v>
      </c>
      <c r="DJ277">
        <f t="shared" si="108"/>
        <v>835.8</v>
      </c>
      <c r="DK277">
        <v>0</v>
      </c>
      <c r="DL277" t="s">
        <v>3</v>
      </c>
      <c r="DM277">
        <v>0</v>
      </c>
      <c r="DN277" t="s">
        <v>3</v>
      </c>
      <c r="DO277">
        <v>0</v>
      </c>
    </row>
    <row r="278" spans="1:119" x14ac:dyDescent="0.2">
      <c r="A278">
        <f>ROW(Source!A349)</f>
        <v>349</v>
      </c>
      <c r="B278">
        <v>1473070128</v>
      </c>
      <c r="C278">
        <v>1473071578</v>
      </c>
      <c r="D278">
        <v>1441834635</v>
      </c>
      <c r="E278">
        <v>1</v>
      </c>
      <c r="F278">
        <v>1</v>
      </c>
      <c r="G278">
        <v>15514512</v>
      </c>
      <c r="H278">
        <v>3</v>
      </c>
      <c r="I278" t="s">
        <v>710</v>
      </c>
      <c r="J278" t="s">
        <v>711</v>
      </c>
      <c r="K278" t="s">
        <v>712</v>
      </c>
      <c r="L278">
        <v>1339</v>
      </c>
      <c r="N278">
        <v>1007</v>
      </c>
      <c r="O278" t="s">
        <v>713</v>
      </c>
      <c r="P278" t="s">
        <v>713</v>
      </c>
      <c r="Q278">
        <v>1</v>
      </c>
      <c r="W278">
        <v>0</v>
      </c>
      <c r="X278">
        <v>-389859187</v>
      </c>
      <c r="Y278">
        <f t="shared" si="102"/>
        <v>0.5</v>
      </c>
      <c r="AA278">
        <v>103.4</v>
      </c>
      <c r="AB278">
        <v>0</v>
      </c>
      <c r="AC278">
        <v>0</v>
      </c>
      <c r="AD278">
        <v>0</v>
      </c>
      <c r="AE278">
        <v>103.4</v>
      </c>
      <c r="AF278">
        <v>0</v>
      </c>
      <c r="AG278">
        <v>0</v>
      </c>
      <c r="AH278">
        <v>0</v>
      </c>
      <c r="AI278">
        <v>1</v>
      </c>
      <c r="AJ278">
        <v>1</v>
      </c>
      <c r="AK278">
        <v>1</v>
      </c>
      <c r="AL278">
        <v>1</v>
      </c>
      <c r="AM278">
        <v>-2</v>
      </c>
      <c r="AN278">
        <v>0</v>
      </c>
      <c r="AO278">
        <v>1</v>
      </c>
      <c r="AP278">
        <v>1</v>
      </c>
      <c r="AQ278">
        <v>0</v>
      </c>
      <c r="AR278">
        <v>0</v>
      </c>
      <c r="AS278" t="s">
        <v>3</v>
      </c>
      <c r="AT278">
        <v>0.5</v>
      </c>
      <c r="AU278" t="s">
        <v>3</v>
      </c>
      <c r="AV278">
        <v>0</v>
      </c>
      <c r="AW278">
        <v>2</v>
      </c>
      <c r="AX278">
        <v>1473071593</v>
      </c>
      <c r="AY278">
        <v>1</v>
      </c>
      <c r="AZ278">
        <v>0</v>
      </c>
      <c r="BA278">
        <v>438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0</v>
      </c>
      <c r="BI278">
        <v>0</v>
      </c>
      <c r="BJ278">
        <v>0</v>
      </c>
      <c r="BK278">
        <v>0</v>
      </c>
      <c r="BL278">
        <v>0</v>
      </c>
      <c r="BM278">
        <v>0</v>
      </c>
      <c r="BN278">
        <v>0</v>
      </c>
      <c r="BO278">
        <v>0</v>
      </c>
      <c r="BP278">
        <v>0</v>
      </c>
      <c r="BQ278">
        <v>0</v>
      </c>
      <c r="BR278">
        <v>0</v>
      </c>
      <c r="BS278">
        <v>0</v>
      </c>
      <c r="BT278">
        <v>0</v>
      </c>
      <c r="BU278">
        <v>0</v>
      </c>
      <c r="BV278">
        <v>0</v>
      </c>
      <c r="BW278">
        <v>0</v>
      </c>
      <c r="CV278">
        <v>0</v>
      </c>
      <c r="CW278">
        <v>0</v>
      </c>
      <c r="CX278">
        <f>ROUND(Y278*Source!I349,9)</f>
        <v>2</v>
      </c>
      <c r="CY278">
        <f t="shared" si="105"/>
        <v>103.4</v>
      </c>
      <c r="CZ278">
        <f t="shared" si="106"/>
        <v>103.4</v>
      </c>
      <c r="DA278">
        <f t="shared" si="107"/>
        <v>1</v>
      </c>
      <c r="DB278">
        <f t="shared" si="103"/>
        <v>51.7</v>
      </c>
      <c r="DC278">
        <f t="shared" si="104"/>
        <v>0</v>
      </c>
      <c r="DD278" t="s">
        <v>3</v>
      </c>
      <c r="DE278" t="s">
        <v>3</v>
      </c>
      <c r="DF278">
        <f t="shared" si="97"/>
        <v>206.8</v>
      </c>
      <c r="DG278">
        <f t="shared" si="98"/>
        <v>0</v>
      </c>
      <c r="DH278">
        <f t="shared" si="99"/>
        <v>0</v>
      </c>
      <c r="DI278">
        <f t="shared" si="100"/>
        <v>0</v>
      </c>
      <c r="DJ278">
        <f t="shared" si="108"/>
        <v>206.8</v>
      </c>
      <c r="DK278">
        <v>0</v>
      </c>
      <c r="DL278" t="s">
        <v>3</v>
      </c>
      <c r="DM278">
        <v>0</v>
      </c>
      <c r="DN278" t="s">
        <v>3</v>
      </c>
      <c r="DO278">
        <v>0</v>
      </c>
    </row>
    <row r="279" spans="1:119" x14ac:dyDescent="0.2">
      <c r="A279">
        <f>ROW(Source!A349)</f>
        <v>349</v>
      </c>
      <c r="B279">
        <v>1473070128</v>
      </c>
      <c r="C279">
        <v>1473071578</v>
      </c>
      <c r="D279">
        <v>1441834627</v>
      </c>
      <c r="E279">
        <v>1</v>
      </c>
      <c r="F279">
        <v>1</v>
      </c>
      <c r="G279">
        <v>15514512</v>
      </c>
      <c r="H279">
        <v>3</v>
      </c>
      <c r="I279" t="s">
        <v>714</v>
      </c>
      <c r="J279" t="s">
        <v>715</v>
      </c>
      <c r="K279" t="s">
        <v>716</v>
      </c>
      <c r="L279">
        <v>1339</v>
      </c>
      <c r="N279">
        <v>1007</v>
      </c>
      <c r="O279" t="s">
        <v>713</v>
      </c>
      <c r="P279" t="s">
        <v>713</v>
      </c>
      <c r="Q279">
        <v>1</v>
      </c>
      <c r="W279">
        <v>0</v>
      </c>
      <c r="X279">
        <v>709656040</v>
      </c>
      <c r="Y279">
        <f t="shared" si="102"/>
        <v>0.3</v>
      </c>
      <c r="AA279">
        <v>875.46</v>
      </c>
      <c r="AB279">
        <v>0</v>
      </c>
      <c r="AC279">
        <v>0</v>
      </c>
      <c r="AD279">
        <v>0</v>
      </c>
      <c r="AE279">
        <v>875.46</v>
      </c>
      <c r="AF279">
        <v>0</v>
      </c>
      <c r="AG279">
        <v>0</v>
      </c>
      <c r="AH279">
        <v>0</v>
      </c>
      <c r="AI279">
        <v>1</v>
      </c>
      <c r="AJ279">
        <v>1</v>
      </c>
      <c r="AK279">
        <v>1</v>
      </c>
      <c r="AL279">
        <v>1</v>
      </c>
      <c r="AM279">
        <v>-2</v>
      </c>
      <c r="AN279">
        <v>0</v>
      </c>
      <c r="AO279">
        <v>1</v>
      </c>
      <c r="AP279">
        <v>1</v>
      </c>
      <c r="AQ279">
        <v>0</v>
      </c>
      <c r="AR279">
        <v>0</v>
      </c>
      <c r="AS279" t="s">
        <v>3</v>
      </c>
      <c r="AT279">
        <v>0.3</v>
      </c>
      <c r="AU279" t="s">
        <v>3</v>
      </c>
      <c r="AV279">
        <v>0</v>
      </c>
      <c r="AW279">
        <v>2</v>
      </c>
      <c r="AX279">
        <v>1473071594</v>
      </c>
      <c r="AY279">
        <v>1</v>
      </c>
      <c r="AZ279">
        <v>0</v>
      </c>
      <c r="BA279">
        <v>439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0</v>
      </c>
      <c r="BI279">
        <v>0</v>
      </c>
      <c r="BJ279">
        <v>0</v>
      </c>
      <c r="BK279">
        <v>0</v>
      </c>
      <c r="BL279">
        <v>0</v>
      </c>
      <c r="BM279">
        <v>0</v>
      </c>
      <c r="BN279">
        <v>0</v>
      </c>
      <c r="BO279">
        <v>0</v>
      </c>
      <c r="BP279">
        <v>0</v>
      </c>
      <c r="BQ279">
        <v>0</v>
      </c>
      <c r="BR279">
        <v>0</v>
      </c>
      <c r="BS279">
        <v>0</v>
      </c>
      <c r="BT279">
        <v>0</v>
      </c>
      <c r="BU279">
        <v>0</v>
      </c>
      <c r="BV279">
        <v>0</v>
      </c>
      <c r="BW279">
        <v>0</v>
      </c>
      <c r="CV279">
        <v>0</v>
      </c>
      <c r="CW279">
        <v>0</v>
      </c>
      <c r="CX279">
        <f>ROUND(Y279*Source!I349,9)</f>
        <v>1.2</v>
      </c>
      <c r="CY279">
        <f t="shared" si="105"/>
        <v>875.46</v>
      </c>
      <c r="CZ279">
        <f t="shared" si="106"/>
        <v>875.46</v>
      </c>
      <c r="DA279">
        <f t="shared" si="107"/>
        <v>1</v>
      </c>
      <c r="DB279">
        <f t="shared" si="103"/>
        <v>262.64</v>
      </c>
      <c r="DC279">
        <f t="shared" si="104"/>
        <v>0</v>
      </c>
      <c r="DD279" t="s">
        <v>3</v>
      </c>
      <c r="DE279" t="s">
        <v>3</v>
      </c>
      <c r="DF279">
        <f t="shared" si="97"/>
        <v>1050.55</v>
      </c>
      <c r="DG279">
        <f t="shared" si="98"/>
        <v>0</v>
      </c>
      <c r="DH279">
        <f t="shared" si="99"/>
        <v>0</v>
      </c>
      <c r="DI279">
        <f t="shared" si="100"/>
        <v>0</v>
      </c>
      <c r="DJ279">
        <f t="shared" si="108"/>
        <v>1050.55</v>
      </c>
      <c r="DK279">
        <v>0</v>
      </c>
      <c r="DL279" t="s">
        <v>3</v>
      </c>
      <c r="DM279">
        <v>0</v>
      </c>
      <c r="DN279" t="s">
        <v>3</v>
      </c>
      <c r="DO279">
        <v>0</v>
      </c>
    </row>
    <row r="280" spans="1:119" x14ac:dyDescent="0.2">
      <c r="A280">
        <f>ROW(Source!A349)</f>
        <v>349</v>
      </c>
      <c r="B280">
        <v>1473070128</v>
      </c>
      <c r="C280">
        <v>1473071578</v>
      </c>
      <c r="D280">
        <v>1441834671</v>
      </c>
      <c r="E280">
        <v>1</v>
      </c>
      <c r="F280">
        <v>1</v>
      </c>
      <c r="G280">
        <v>15514512</v>
      </c>
      <c r="H280">
        <v>3</v>
      </c>
      <c r="I280" t="s">
        <v>717</v>
      </c>
      <c r="J280" t="s">
        <v>718</v>
      </c>
      <c r="K280" t="s">
        <v>719</v>
      </c>
      <c r="L280">
        <v>1348</v>
      </c>
      <c r="N280">
        <v>1009</v>
      </c>
      <c r="O280" t="s">
        <v>697</v>
      </c>
      <c r="P280" t="s">
        <v>697</v>
      </c>
      <c r="Q280">
        <v>1000</v>
      </c>
      <c r="W280">
        <v>0</v>
      </c>
      <c r="X280">
        <v>-19071303</v>
      </c>
      <c r="Y280">
        <f t="shared" si="102"/>
        <v>1E-4</v>
      </c>
      <c r="AA280">
        <v>184462.17</v>
      </c>
      <c r="AB280">
        <v>0</v>
      </c>
      <c r="AC280">
        <v>0</v>
      </c>
      <c r="AD280">
        <v>0</v>
      </c>
      <c r="AE280">
        <v>184462.17</v>
      </c>
      <c r="AF280">
        <v>0</v>
      </c>
      <c r="AG280">
        <v>0</v>
      </c>
      <c r="AH280">
        <v>0</v>
      </c>
      <c r="AI280">
        <v>1</v>
      </c>
      <c r="AJ280">
        <v>1</v>
      </c>
      <c r="AK280">
        <v>1</v>
      </c>
      <c r="AL280">
        <v>1</v>
      </c>
      <c r="AM280">
        <v>-2</v>
      </c>
      <c r="AN280">
        <v>0</v>
      </c>
      <c r="AO280">
        <v>1</v>
      </c>
      <c r="AP280">
        <v>1</v>
      </c>
      <c r="AQ280">
        <v>0</v>
      </c>
      <c r="AR280">
        <v>0</v>
      </c>
      <c r="AS280" t="s">
        <v>3</v>
      </c>
      <c r="AT280">
        <v>1E-4</v>
      </c>
      <c r="AU280" t="s">
        <v>3</v>
      </c>
      <c r="AV280">
        <v>0</v>
      </c>
      <c r="AW280">
        <v>2</v>
      </c>
      <c r="AX280">
        <v>1473071595</v>
      </c>
      <c r="AY280">
        <v>1</v>
      </c>
      <c r="AZ280">
        <v>0</v>
      </c>
      <c r="BA280">
        <v>440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0</v>
      </c>
      <c r="BI280">
        <v>0</v>
      </c>
      <c r="BJ280">
        <v>0</v>
      </c>
      <c r="BK280">
        <v>0</v>
      </c>
      <c r="BL280">
        <v>0</v>
      </c>
      <c r="BM280">
        <v>0</v>
      </c>
      <c r="BN280">
        <v>0</v>
      </c>
      <c r="BO280">
        <v>0</v>
      </c>
      <c r="BP280">
        <v>0</v>
      </c>
      <c r="BQ280">
        <v>0</v>
      </c>
      <c r="BR280">
        <v>0</v>
      </c>
      <c r="BS280">
        <v>0</v>
      </c>
      <c r="BT280">
        <v>0</v>
      </c>
      <c r="BU280">
        <v>0</v>
      </c>
      <c r="BV280">
        <v>0</v>
      </c>
      <c r="BW280">
        <v>0</v>
      </c>
      <c r="CV280">
        <v>0</v>
      </c>
      <c r="CW280">
        <v>0</v>
      </c>
      <c r="CX280">
        <f>ROUND(Y280*Source!I349,9)</f>
        <v>4.0000000000000002E-4</v>
      </c>
      <c r="CY280">
        <f t="shared" si="105"/>
        <v>184462.17</v>
      </c>
      <c r="CZ280">
        <f t="shared" si="106"/>
        <v>184462.17</v>
      </c>
      <c r="DA280">
        <f t="shared" si="107"/>
        <v>1</v>
      </c>
      <c r="DB280">
        <f t="shared" si="103"/>
        <v>18.45</v>
      </c>
      <c r="DC280">
        <f t="shared" si="104"/>
        <v>0</v>
      </c>
      <c r="DD280" t="s">
        <v>3</v>
      </c>
      <c r="DE280" t="s">
        <v>3</v>
      </c>
      <c r="DF280">
        <f t="shared" si="97"/>
        <v>73.78</v>
      </c>
      <c r="DG280">
        <f t="shared" si="98"/>
        <v>0</v>
      </c>
      <c r="DH280">
        <f t="shared" si="99"/>
        <v>0</v>
      </c>
      <c r="DI280">
        <f t="shared" si="100"/>
        <v>0</v>
      </c>
      <c r="DJ280">
        <f t="shared" si="108"/>
        <v>73.78</v>
      </c>
      <c r="DK280">
        <v>0</v>
      </c>
      <c r="DL280" t="s">
        <v>3</v>
      </c>
      <c r="DM280">
        <v>0</v>
      </c>
      <c r="DN280" t="s">
        <v>3</v>
      </c>
      <c r="DO280">
        <v>0</v>
      </c>
    </row>
    <row r="281" spans="1:119" x14ac:dyDescent="0.2">
      <c r="A281">
        <f>ROW(Source!A349)</f>
        <v>349</v>
      </c>
      <c r="B281">
        <v>1473070128</v>
      </c>
      <c r="C281">
        <v>1473071578</v>
      </c>
      <c r="D281">
        <v>1441834634</v>
      </c>
      <c r="E281">
        <v>1</v>
      </c>
      <c r="F281">
        <v>1</v>
      </c>
      <c r="G281">
        <v>15514512</v>
      </c>
      <c r="H281">
        <v>3</v>
      </c>
      <c r="I281" t="s">
        <v>720</v>
      </c>
      <c r="J281" t="s">
        <v>721</v>
      </c>
      <c r="K281" t="s">
        <v>722</v>
      </c>
      <c r="L281">
        <v>1348</v>
      </c>
      <c r="N281">
        <v>1009</v>
      </c>
      <c r="O281" t="s">
        <v>697</v>
      </c>
      <c r="P281" t="s">
        <v>697</v>
      </c>
      <c r="Q281">
        <v>1000</v>
      </c>
      <c r="W281">
        <v>0</v>
      </c>
      <c r="X281">
        <v>1869974630</v>
      </c>
      <c r="Y281">
        <f t="shared" si="102"/>
        <v>2.9999999999999997E-4</v>
      </c>
      <c r="AA281">
        <v>88053.759999999995</v>
      </c>
      <c r="AB281">
        <v>0</v>
      </c>
      <c r="AC281">
        <v>0</v>
      </c>
      <c r="AD281">
        <v>0</v>
      </c>
      <c r="AE281">
        <v>88053.759999999995</v>
      </c>
      <c r="AF281">
        <v>0</v>
      </c>
      <c r="AG281">
        <v>0</v>
      </c>
      <c r="AH281">
        <v>0</v>
      </c>
      <c r="AI281">
        <v>1</v>
      </c>
      <c r="AJ281">
        <v>1</v>
      </c>
      <c r="AK281">
        <v>1</v>
      </c>
      <c r="AL281">
        <v>1</v>
      </c>
      <c r="AM281">
        <v>-2</v>
      </c>
      <c r="AN281">
        <v>0</v>
      </c>
      <c r="AO281">
        <v>1</v>
      </c>
      <c r="AP281">
        <v>1</v>
      </c>
      <c r="AQ281">
        <v>0</v>
      </c>
      <c r="AR281">
        <v>0</v>
      </c>
      <c r="AS281" t="s">
        <v>3</v>
      </c>
      <c r="AT281">
        <v>2.9999999999999997E-4</v>
      </c>
      <c r="AU281" t="s">
        <v>3</v>
      </c>
      <c r="AV281">
        <v>0</v>
      </c>
      <c r="AW281">
        <v>2</v>
      </c>
      <c r="AX281">
        <v>1473071596</v>
      </c>
      <c r="AY281">
        <v>1</v>
      </c>
      <c r="AZ281">
        <v>0</v>
      </c>
      <c r="BA281">
        <v>441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0</v>
      </c>
      <c r="BI281">
        <v>0</v>
      </c>
      <c r="BJ281">
        <v>0</v>
      </c>
      <c r="BK281">
        <v>0</v>
      </c>
      <c r="BL281">
        <v>0</v>
      </c>
      <c r="BM281">
        <v>0</v>
      </c>
      <c r="BN281">
        <v>0</v>
      </c>
      <c r="BO281">
        <v>0</v>
      </c>
      <c r="BP281">
        <v>0</v>
      </c>
      <c r="BQ281">
        <v>0</v>
      </c>
      <c r="BR281">
        <v>0</v>
      </c>
      <c r="BS281">
        <v>0</v>
      </c>
      <c r="BT281">
        <v>0</v>
      </c>
      <c r="BU281">
        <v>0</v>
      </c>
      <c r="BV281">
        <v>0</v>
      </c>
      <c r="BW281">
        <v>0</v>
      </c>
      <c r="CV281">
        <v>0</v>
      </c>
      <c r="CW281">
        <v>0</v>
      </c>
      <c r="CX281">
        <f>ROUND(Y281*Source!I349,9)</f>
        <v>1.1999999999999999E-3</v>
      </c>
      <c r="CY281">
        <f t="shared" si="105"/>
        <v>88053.759999999995</v>
      </c>
      <c r="CZ281">
        <f t="shared" si="106"/>
        <v>88053.759999999995</v>
      </c>
      <c r="DA281">
        <f t="shared" si="107"/>
        <v>1</v>
      </c>
      <c r="DB281">
        <f t="shared" si="103"/>
        <v>26.42</v>
      </c>
      <c r="DC281">
        <f t="shared" si="104"/>
        <v>0</v>
      </c>
      <c r="DD281" t="s">
        <v>3</v>
      </c>
      <c r="DE281" t="s">
        <v>3</v>
      </c>
      <c r="DF281">
        <f t="shared" si="97"/>
        <v>105.66</v>
      </c>
      <c r="DG281">
        <f t="shared" si="98"/>
        <v>0</v>
      </c>
      <c r="DH281">
        <f t="shared" si="99"/>
        <v>0</v>
      </c>
      <c r="DI281">
        <f t="shared" si="100"/>
        <v>0</v>
      </c>
      <c r="DJ281">
        <f t="shared" si="108"/>
        <v>105.66</v>
      </c>
      <c r="DK281">
        <v>0</v>
      </c>
      <c r="DL281" t="s">
        <v>3</v>
      </c>
      <c r="DM281">
        <v>0</v>
      </c>
      <c r="DN281" t="s">
        <v>3</v>
      </c>
      <c r="DO281">
        <v>0</v>
      </c>
    </row>
    <row r="282" spans="1:119" x14ac:dyDescent="0.2">
      <c r="A282">
        <f>ROW(Source!A349)</f>
        <v>349</v>
      </c>
      <c r="B282">
        <v>1473070128</v>
      </c>
      <c r="C282">
        <v>1473071578</v>
      </c>
      <c r="D282">
        <v>1441834836</v>
      </c>
      <c r="E282">
        <v>1</v>
      </c>
      <c r="F282">
        <v>1</v>
      </c>
      <c r="G282">
        <v>15514512</v>
      </c>
      <c r="H282">
        <v>3</v>
      </c>
      <c r="I282" t="s">
        <v>723</v>
      </c>
      <c r="J282" t="s">
        <v>724</v>
      </c>
      <c r="K282" t="s">
        <v>725</v>
      </c>
      <c r="L282">
        <v>1348</v>
      </c>
      <c r="N282">
        <v>1009</v>
      </c>
      <c r="O282" t="s">
        <v>697</v>
      </c>
      <c r="P282" t="s">
        <v>697</v>
      </c>
      <c r="Q282">
        <v>1000</v>
      </c>
      <c r="W282">
        <v>0</v>
      </c>
      <c r="X282">
        <v>1434651514</v>
      </c>
      <c r="Y282">
        <f t="shared" si="102"/>
        <v>6.3000000000000003E-4</v>
      </c>
      <c r="AA282">
        <v>93194.67</v>
      </c>
      <c r="AB282">
        <v>0</v>
      </c>
      <c r="AC282">
        <v>0</v>
      </c>
      <c r="AD282">
        <v>0</v>
      </c>
      <c r="AE282">
        <v>93194.67</v>
      </c>
      <c r="AF282">
        <v>0</v>
      </c>
      <c r="AG282">
        <v>0</v>
      </c>
      <c r="AH282">
        <v>0</v>
      </c>
      <c r="AI282">
        <v>1</v>
      </c>
      <c r="AJ282">
        <v>1</v>
      </c>
      <c r="AK282">
        <v>1</v>
      </c>
      <c r="AL282">
        <v>1</v>
      </c>
      <c r="AM282">
        <v>-2</v>
      </c>
      <c r="AN282">
        <v>0</v>
      </c>
      <c r="AO282">
        <v>1</v>
      </c>
      <c r="AP282">
        <v>1</v>
      </c>
      <c r="AQ282">
        <v>0</v>
      </c>
      <c r="AR282">
        <v>0</v>
      </c>
      <c r="AS282" t="s">
        <v>3</v>
      </c>
      <c r="AT282">
        <v>6.3000000000000003E-4</v>
      </c>
      <c r="AU282" t="s">
        <v>3</v>
      </c>
      <c r="AV282">
        <v>0</v>
      </c>
      <c r="AW282">
        <v>2</v>
      </c>
      <c r="AX282">
        <v>1473071597</v>
      </c>
      <c r="AY282">
        <v>1</v>
      </c>
      <c r="AZ282">
        <v>0</v>
      </c>
      <c r="BA282">
        <v>442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0</v>
      </c>
      <c r="BI282">
        <v>0</v>
      </c>
      <c r="BJ282">
        <v>0</v>
      </c>
      <c r="BK282">
        <v>0</v>
      </c>
      <c r="BL282">
        <v>0</v>
      </c>
      <c r="BM282">
        <v>0</v>
      </c>
      <c r="BN282">
        <v>0</v>
      </c>
      <c r="BO282">
        <v>0</v>
      </c>
      <c r="BP282">
        <v>0</v>
      </c>
      <c r="BQ282">
        <v>0</v>
      </c>
      <c r="BR282">
        <v>0</v>
      </c>
      <c r="BS282">
        <v>0</v>
      </c>
      <c r="BT282">
        <v>0</v>
      </c>
      <c r="BU282">
        <v>0</v>
      </c>
      <c r="BV282">
        <v>0</v>
      </c>
      <c r="BW282">
        <v>0</v>
      </c>
      <c r="CV282">
        <v>0</v>
      </c>
      <c r="CW282">
        <v>0</v>
      </c>
      <c r="CX282">
        <f>ROUND(Y282*Source!I349,9)</f>
        <v>2.5200000000000001E-3</v>
      </c>
      <c r="CY282">
        <f t="shared" si="105"/>
        <v>93194.67</v>
      </c>
      <c r="CZ282">
        <f t="shared" si="106"/>
        <v>93194.67</v>
      </c>
      <c r="DA282">
        <f t="shared" si="107"/>
        <v>1</v>
      </c>
      <c r="DB282">
        <f t="shared" si="103"/>
        <v>58.71</v>
      </c>
      <c r="DC282">
        <f t="shared" si="104"/>
        <v>0</v>
      </c>
      <c r="DD282" t="s">
        <v>3</v>
      </c>
      <c r="DE282" t="s">
        <v>3</v>
      </c>
      <c r="DF282">
        <f t="shared" si="97"/>
        <v>234.85</v>
      </c>
      <c r="DG282">
        <f t="shared" si="98"/>
        <v>0</v>
      </c>
      <c r="DH282">
        <f t="shared" si="99"/>
        <v>0</v>
      </c>
      <c r="DI282">
        <f t="shared" si="100"/>
        <v>0</v>
      </c>
      <c r="DJ282">
        <f t="shared" si="108"/>
        <v>234.85</v>
      </c>
      <c r="DK282">
        <v>0</v>
      </c>
      <c r="DL282" t="s">
        <v>3</v>
      </c>
      <c r="DM282">
        <v>0</v>
      </c>
      <c r="DN282" t="s">
        <v>3</v>
      </c>
      <c r="DO282">
        <v>0</v>
      </c>
    </row>
    <row r="283" spans="1:119" x14ac:dyDescent="0.2">
      <c r="A283">
        <f>ROW(Source!A349)</f>
        <v>349</v>
      </c>
      <c r="B283">
        <v>1473070128</v>
      </c>
      <c r="C283">
        <v>1473071578</v>
      </c>
      <c r="D283">
        <v>1441822273</v>
      </c>
      <c r="E283">
        <v>15514512</v>
      </c>
      <c r="F283">
        <v>1</v>
      </c>
      <c r="G283">
        <v>15514512</v>
      </c>
      <c r="H283">
        <v>3</v>
      </c>
      <c r="I283" t="s">
        <v>729</v>
      </c>
      <c r="J283" t="s">
        <v>3</v>
      </c>
      <c r="K283" t="s">
        <v>730</v>
      </c>
      <c r="L283">
        <v>1348</v>
      </c>
      <c r="N283">
        <v>1009</v>
      </c>
      <c r="O283" t="s">
        <v>697</v>
      </c>
      <c r="P283" t="s">
        <v>697</v>
      </c>
      <c r="Q283">
        <v>1000</v>
      </c>
      <c r="W283">
        <v>0</v>
      </c>
      <c r="X283">
        <v>-1698336702</v>
      </c>
      <c r="Y283">
        <f t="shared" si="102"/>
        <v>6.9999999999999994E-5</v>
      </c>
      <c r="AA283">
        <v>94640</v>
      </c>
      <c r="AB283">
        <v>0</v>
      </c>
      <c r="AC283">
        <v>0</v>
      </c>
      <c r="AD283">
        <v>0</v>
      </c>
      <c r="AE283">
        <v>94640</v>
      </c>
      <c r="AF283">
        <v>0</v>
      </c>
      <c r="AG283">
        <v>0</v>
      </c>
      <c r="AH283">
        <v>0</v>
      </c>
      <c r="AI283">
        <v>1</v>
      </c>
      <c r="AJ283">
        <v>1</v>
      </c>
      <c r="AK283">
        <v>1</v>
      </c>
      <c r="AL283">
        <v>1</v>
      </c>
      <c r="AM283">
        <v>-2</v>
      </c>
      <c r="AN283">
        <v>0</v>
      </c>
      <c r="AO283">
        <v>1</v>
      </c>
      <c r="AP283">
        <v>1</v>
      </c>
      <c r="AQ283">
        <v>0</v>
      </c>
      <c r="AR283">
        <v>0</v>
      </c>
      <c r="AS283" t="s">
        <v>3</v>
      </c>
      <c r="AT283">
        <v>6.9999999999999994E-5</v>
      </c>
      <c r="AU283" t="s">
        <v>3</v>
      </c>
      <c r="AV283">
        <v>0</v>
      </c>
      <c r="AW283">
        <v>2</v>
      </c>
      <c r="AX283">
        <v>1473071598</v>
      </c>
      <c r="AY283">
        <v>1</v>
      </c>
      <c r="AZ283">
        <v>0</v>
      </c>
      <c r="BA283">
        <v>443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0</v>
      </c>
      <c r="BI283">
        <v>0</v>
      </c>
      <c r="BJ283">
        <v>0</v>
      </c>
      <c r="BK283">
        <v>0</v>
      </c>
      <c r="BL283">
        <v>0</v>
      </c>
      <c r="BM283">
        <v>0</v>
      </c>
      <c r="BN283">
        <v>0</v>
      </c>
      <c r="BO283">
        <v>0</v>
      </c>
      <c r="BP283">
        <v>0</v>
      </c>
      <c r="BQ283">
        <v>0</v>
      </c>
      <c r="BR283">
        <v>0</v>
      </c>
      <c r="BS283">
        <v>0</v>
      </c>
      <c r="BT283">
        <v>0</v>
      </c>
      <c r="BU283">
        <v>0</v>
      </c>
      <c r="BV283">
        <v>0</v>
      </c>
      <c r="BW283">
        <v>0</v>
      </c>
      <c r="CV283">
        <v>0</v>
      </c>
      <c r="CW283">
        <v>0</v>
      </c>
      <c r="CX283">
        <f>ROUND(Y283*Source!I349,9)</f>
        <v>2.7999999999999998E-4</v>
      </c>
      <c r="CY283">
        <f t="shared" si="105"/>
        <v>94640</v>
      </c>
      <c r="CZ283">
        <f t="shared" si="106"/>
        <v>94640</v>
      </c>
      <c r="DA283">
        <f t="shared" si="107"/>
        <v>1</v>
      </c>
      <c r="DB283">
        <f t="shared" si="103"/>
        <v>6.62</v>
      </c>
      <c r="DC283">
        <f t="shared" si="104"/>
        <v>0</v>
      </c>
      <c r="DD283" t="s">
        <v>3</v>
      </c>
      <c r="DE283" t="s">
        <v>3</v>
      </c>
      <c r="DF283">
        <f t="shared" si="97"/>
        <v>26.5</v>
      </c>
      <c r="DG283">
        <f t="shared" si="98"/>
        <v>0</v>
      </c>
      <c r="DH283">
        <f t="shared" si="99"/>
        <v>0</v>
      </c>
      <c r="DI283">
        <f t="shared" si="100"/>
        <v>0</v>
      </c>
      <c r="DJ283">
        <f t="shared" si="108"/>
        <v>26.5</v>
      </c>
      <c r="DK283">
        <v>0</v>
      </c>
      <c r="DL283" t="s">
        <v>3</v>
      </c>
      <c r="DM283">
        <v>0</v>
      </c>
      <c r="DN283" t="s">
        <v>3</v>
      </c>
      <c r="DO283">
        <v>0</v>
      </c>
    </row>
    <row r="284" spans="1:119" x14ac:dyDescent="0.2">
      <c r="A284">
        <f>ROW(Source!A350)</f>
        <v>350</v>
      </c>
      <c r="B284">
        <v>1473070128</v>
      </c>
      <c r="C284">
        <v>1473074482</v>
      </c>
      <c r="D284">
        <v>1441819193</v>
      </c>
      <c r="E284">
        <v>15514512</v>
      </c>
      <c r="F284">
        <v>1</v>
      </c>
      <c r="G284">
        <v>15514512</v>
      </c>
      <c r="H284">
        <v>1</v>
      </c>
      <c r="I284" t="s">
        <v>670</v>
      </c>
      <c r="J284" t="s">
        <v>3</v>
      </c>
      <c r="K284" t="s">
        <v>671</v>
      </c>
      <c r="L284">
        <v>1191</v>
      </c>
      <c r="N284">
        <v>1013</v>
      </c>
      <c r="O284" t="s">
        <v>672</v>
      </c>
      <c r="P284" t="s">
        <v>672</v>
      </c>
      <c r="Q284">
        <v>1</v>
      </c>
      <c r="W284">
        <v>0</v>
      </c>
      <c r="X284">
        <v>476480486</v>
      </c>
      <c r="Y284">
        <f t="shared" si="102"/>
        <v>2.38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1</v>
      </c>
      <c r="AJ284">
        <v>1</v>
      </c>
      <c r="AK284">
        <v>1</v>
      </c>
      <c r="AL284">
        <v>1</v>
      </c>
      <c r="AM284">
        <v>-2</v>
      </c>
      <c r="AN284">
        <v>0</v>
      </c>
      <c r="AO284">
        <v>1</v>
      </c>
      <c r="AP284">
        <v>0</v>
      </c>
      <c r="AQ284">
        <v>0</v>
      </c>
      <c r="AR284">
        <v>0</v>
      </c>
      <c r="AS284" t="s">
        <v>3</v>
      </c>
      <c r="AT284">
        <v>2.38</v>
      </c>
      <c r="AU284" t="s">
        <v>3</v>
      </c>
      <c r="AV284">
        <v>1</v>
      </c>
      <c r="AW284">
        <v>2</v>
      </c>
      <c r="AX284">
        <v>1473074485</v>
      </c>
      <c r="AY284">
        <v>1</v>
      </c>
      <c r="AZ284">
        <v>2048</v>
      </c>
      <c r="BA284">
        <v>444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0</v>
      </c>
      <c r="BI284">
        <v>0</v>
      </c>
      <c r="BJ284">
        <v>0</v>
      </c>
      <c r="BK284">
        <v>0</v>
      </c>
      <c r="BL284">
        <v>0</v>
      </c>
      <c r="BM284">
        <v>0</v>
      </c>
      <c r="BN284">
        <v>0</v>
      </c>
      <c r="BO284">
        <v>0</v>
      </c>
      <c r="BP284">
        <v>0</v>
      </c>
      <c r="BQ284">
        <v>0</v>
      </c>
      <c r="BR284">
        <v>0</v>
      </c>
      <c r="BS284">
        <v>0</v>
      </c>
      <c r="BT284">
        <v>0</v>
      </c>
      <c r="BU284">
        <v>0</v>
      </c>
      <c r="BV284">
        <v>0</v>
      </c>
      <c r="BW284">
        <v>0</v>
      </c>
      <c r="CU284">
        <f>ROUND(AT284*Source!I350*AH284*AL284,2)</f>
        <v>0</v>
      </c>
      <c r="CV284">
        <f>ROUND(Y284*Source!I350,9)</f>
        <v>9.52</v>
      </c>
      <c r="CW284">
        <v>0</v>
      </c>
      <c r="CX284">
        <f>ROUND(Y284*Source!I350,9)</f>
        <v>9.52</v>
      </c>
      <c r="CY284">
        <f>AD284</f>
        <v>0</v>
      </c>
      <c r="CZ284">
        <f>AH284</f>
        <v>0</v>
      </c>
      <c r="DA284">
        <f>AL284</f>
        <v>1</v>
      </c>
      <c r="DB284">
        <f t="shared" si="103"/>
        <v>0</v>
      </c>
      <c r="DC284">
        <f t="shared" si="104"/>
        <v>0</v>
      </c>
      <c r="DD284" t="s">
        <v>3</v>
      </c>
      <c r="DE284" t="s">
        <v>3</v>
      </c>
      <c r="DF284">
        <f t="shared" si="97"/>
        <v>0</v>
      </c>
      <c r="DG284">
        <f t="shared" si="98"/>
        <v>0</v>
      </c>
      <c r="DH284">
        <f t="shared" si="99"/>
        <v>0</v>
      </c>
      <c r="DI284">
        <f t="shared" si="100"/>
        <v>0</v>
      </c>
      <c r="DJ284">
        <f>DI284</f>
        <v>0</v>
      </c>
      <c r="DK284">
        <v>0</v>
      </c>
      <c r="DL284" t="s">
        <v>3</v>
      </c>
      <c r="DM284">
        <v>0</v>
      </c>
      <c r="DN284" t="s">
        <v>3</v>
      </c>
      <c r="DO284">
        <v>0</v>
      </c>
    </row>
    <row r="285" spans="1:119" x14ac:dyDescent="0.2">
      <c r="A285">
        <f>ROW(Source!A350)</f>
        <v>350</v>
      </c>
      <c r="B285">
        <v>1473070128</v>
      </c>
      <c r="C285">
        <v>1473074482</v>
      </c>
      <c r="D285">
        <v>1441836235</v>
      </c>
      <c r="E285">
        <v>1</v>
      </c>
      <c r="F285">
        <v>1</v>
      </c>
      <c r="G285">
        <v>15514512</v>
      </c>
      <c r="H285">
        <v>3</v>
      </c>
      <c r="I285" t="s">
        <v>677</v>
      </c>
      <c r="J285" t="s">
        <v>678</v>
      </c>
      <c r="K285" t="s">
        <v>679</v>
      </c>
      <c r="L285">
        <v>1346</v>
      </c>
      <c r="N285">
        <v>1009</v>
      </c>
      <c r="O285" t="s">
        <v>680</v>
      </c>
      <c r="P285" t="s">
        <v>680</v>
      </c>
      <c r="Q285">
        <v>1</v>
      </c>
      <c r="W285">
        <v>0</v>
      </c>
      <c r="X285">
        <v>-1595335418</v>
      </c>
      <c r="Y285">
        <f t="shared" si="102"/>
        <v>1E-3</v>
      </c>
      <c r="AA285">
        <v>31.49</v>
      </c>
      <c r="AB285">
        <v>0</v>
      </c>
      <c r="AC285">
        <v>0</v>
      </c>
      <c r="AD285">
        <v>0</v>
      </c>
      <c r="AE285">
        <v>31.49</v>
      </c>
      <c r="AF285">
        <v>0</v>
      </c>
      <c r="AG285">
        <v>0</v>
      </c>
      <c r="AH285">
        <v>0</v>
      </c>
      <c r="AI285">
        <v>1</v>
      </c>
      <c r="AJ285">
        <v>1</v>
      </c>
      <c r="AK285">
        <v>1</v>
      </c>
      <c r="AL285">
        <v>1</v>
      </c>
      <c r="AM285">
        <v>-2</v>
      </c>
      <c r="AN285">
        <v>0</v>
      </c>
      <c r="AO285">
        <v>1</v>
      </c>
      <c r="AP285">
        <v>0</v>
      </c>
      <c r="AQ285">
        <v>0</v>
      </c>
      <c r="AR285">
        <v>0</v>
      </c>
      <c r="AS285" t="s">
        <v>3</v>
      </c>
      <c r="AT285">
        <v>1E-3</v>
      </c>
      <c r="AU285" t="s">
        <v>3</v>
      </c>
      <c r="AV285">
        <v>0</v>
      </c>
      <c r="AW285">
        <v>2</v>
      </c>
      <c r="AX285">
        <v>1473074486</v>
      </c>
      <c r="AY285">
        <v>1</v>
      </c>
      <c r="AZ285">
        <v>2048</v>
      </c>
      <c r="BA285">
        <v>445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0</v>
      </c>
      <c r="BI285">
        <v>0</v>
      </c>
      <c r="BJ285">
        <v>0</v>
      </c>
      <c r="BK285">
        <v>0</v>
      </c>
      <c r="BL285">
        <v>0</v>
      </c>
      <c r="BM285">
        <v>0</v>
      </c>
      <c r="BN285">
        <v>0</v>
      </c>
      <c r="BO285">
        <v>0</v>
      </c>
      <c r="BP285">
        <v>0</v>
      </c>
      <c r="BQ285">
        <v>0</v>
      </c>
      <c r="BR285">
        <v>0</v>
      </c>
      <c r="BS285">
        <v>0</v>
      </c>
      <c r="BT285">
        <v>0</v>
      </c>
      <c r="BU285">
        <v>0</v>
      </c>
      <c r="BV285">
        <v>0</v>
      </c>
      <c r="BW285">
        <v>0</v>
      </c>
      <c r="CV285">
        <v>0</v>
      </c>
      <c r="CW285">
        <v>0</v>
      </c>
      <c r="CX285">
        <f>ROUND(Y285*Source!I350,9)</f>
        <v>4.0000000000000001E-3</v>
      </c>
      <c r="CY285">
        <f>AA285</f>
        <v>31.49</v>
      </c>
      <c r="CZ285">
        <f>AE285</f>
        <v>31.49</v>
      </c>
      <c r="DA285">
        <f>AI285</f>
        <v>1</v>
      </c>
      <c r="DB285">
        <f t="shared" si="103"/>
        <v>0.03</v>
      </c>
      <c r="DC285">
        <f t="shared" si="104"/>
        <v>0</v>
      </c>
      <c r="DD285" t="s">
        <v>3</v>
      </c>
      <c r="DE285" t="s">
        <v>3</v>
      </c>
      <c r="DF285">
        <f t="shared" si="97"/>
        <v>0.13</v>
      </c>
      <c r="DG285">
        <f t="shared" si="98"/>
        <v>0</v>
      </c>
      <c r="DH285">
        <f t="shared" si="99"/>
        <v>0</v>
      </c>
      <c r="DI285">
        <f t="shared" si="100"/>
        <v>0</v>
      </c>
      <c r="DJ285">
        <f>DF285</f>
        <v>0.13</v>
      </c>
      <c r="DK285">
        <v>0</v>
      </c>
      <c r="DL285" t="s">
        <v>3</v>
      </c>
      <c r="DM285">
        <v>0</v>
      </c>
      <c r="DN285" t="s">
        <v>3</v>
      </c>
      <c r="DO285">
        <v>0</v>
      </c>
    </row>
    <row r="286" spans="1:119" x14ac:dyDescent="0.2">
      <c r="A286">
        <f>ROW(Source!A351)</f>
        <v>351</v>
      </c>
      <c r="B286">
        <v>1473070128</v>
      </c>
      <c r="C286">
        <v>1473074487</v>
      </c>
      <c r="D286">
        <v>1441819193</v>
      </c>
      <c r="E286">
        <v>15514512</v>
      </c>
      <c r="F286">
        <v>1</v>
      </c>
      <c r="G286">
        <v>15514512</v>
      </c>
      <c r="H286">
        <v>1</v>
      </c>
      <c r="I286" t="s">
        <v>670</v>
      </c>
      <c r="J286" t="s">
        <v>3</v>
      </c>
      <c r="K286" t="s">
        <v>671</v>
      </c>
      <c r="L286">
        <v>1191</v>
      </c>
      <c r="N286">
        <v>1013</v>
      </c>
      <c r="O286" t="s">
        <v>672</v>
      </c>
      <c r="P286" t="s">
        <v>672</v>
      </c>
      <c r="Q286">
        <v>1</v>
      </c>
      <c r="W286">
        <v>0</v>
      </c>
      <c r="X286">
        <v>476480486</v>
      </c>
      <c r="Y286">
        <f t="shared" si="102"/>
        <v>1.1000000000000001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1</v>
      </c>
      <c r="AJ286">
        <v>1</v>
      </c>
      <c r="AK286">
        <v>1</v>
      </c>
      <c r="AL286">
        <v>1</v>
      </c>
      <c r="AM286">
        <v>-2</v>
      </c>
      <c r="AN286">
        <v>0</v>
      </c>
      <c r="AO286">
        <v>1</v>
      </c>
      <c r="AP286">
        <v>0</v>
      </c>
      <c r="AQ286">
        <v>0</v>
      </c>
      <c r="AR286">
        <v>0</v>
      </c>
      <c r="AS286" t="s">
        <v>3</v>
      </c>
      <c r="AT286">
        <v>1.1000000000000001</v>
      </c>
      <c r="AU286" t="s">
        <v>3</v>
      </c>
      <c r="AV286">
        <v>1</v>
      </c>
      <c r="AW286">
        <v>2</v>
      </c>
      <c r="AX286">
        <v>1473074490</v>
      </c>
      <c r="AY286">
        <v>1</v>
      </c>
      <c r="AZ286">
        <v>2048</v>
      </c>
      <c r="BA286">
        <v>446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0</v>
      </c>
      <c r="BI286">
        <v>0</v>
      </c>
      <c r="BJ286">
        <v>0</v>
      </c>
      <c r="BK286">
        <v>0</v>
      </c>
      <c r="BL286">
        <v>0</v>
      </c>
      <c r="BM286">
        <v>0</v>
      </c>
      <c r="BN286">
        <v>0</v>
      </c>
      <c r="BO286">
        <v>0</v>
      </c>
      <c r="BP286">
        <v>0</v>
      </c>
      <c r="BQ286">
        <v>0</v>
      </c>
      <c r="BR286">
        <v>0</v>
      </c>
      <c r="BS286">
        <v>0</v>
      </c>
      <c r="BT286">
        <v>0</v>
      </c>
      <c r="BU286">
        <v>0</v>
      </c>
      <c r="BV286">
        <v>0</v>
      </c>
      <c r="BW286">
        <v>0</v>
      </c>
      <c r="CU286">
        <f>ROUND(AT286*Source!I351*AH286*AL286,2)</f>
        <v>0</v>
      </c>
      <c r="CV286">
        <f>ROUND(Y286*Source!I351,9)</f>
        <v>4.4000000000000004</v>
      </c>
      <c r="CW286">
        <v>0</v>
      </c>
      <c r="CX286">
        <f>ROUND(Y286*Source!I351,9)</f>
        <v>4.4000000000000004</v>
      </c>
      <c r="CY286">
        <f>AD286</f>
        <v>0</v>
      </c>
      <c r="CZ286">
        <f>AH286</f>
        <v>0</v>
      </c>
      <c r="DA286">
        <f>AL286</f>
        <v>1</v>
      </c>
      <c r="DB286">
        <f t="shared" si="103"/>
        <v>0</v>
      </c>
      <c r="DC286">
        <f t="shared" si="104"/>
        <v>0</v>
      </c>
      <c r="DD286" t="s">
        <v>3</v>
      </c>
      <c r="DE286" t="s">
        <v>3</v>
      </c>
      <c r="DF286">
        <f t="shared" si="97"/>
        <v>0</v>
      </c>
      <c r="DG286">
        <f t="shared" si="98"/>
        <v>0</v>
      </c>
      <c r="DH286">
        <f t="shared" si="99"/>
        <v>0</v>
      </c>
      <c r="DI286">
        <f t="shared" si="100"/>
        <v>0</v>
      </c>
      <c r="DJ286">
        <f>DI286</f>
        <v>0</v>
      </c>
      <c r="DK286">
        <v>0</v>
      </c>
      <c r="DL286" t="s">
        <v>3</v>
      </c>
      <c r="DM286">
        <v>0</v>
      </c>
      <c r="DN286" t="s">
        <v>3</v>
      </c>
      <c r="DO286">
        <v>0</v>
      </c>
    </row>
    <row r="287" spans="1:119" x14ac:dyDescent="0.2">
      <c r="A287">
        <f>ROW(Source!A351)</f>
        <v>351</v>
      </c>
      <c r="B287">
        <v>1473070128</v>
      </c>
      <c r="C287">
        <v>1473074487</v>
      </c>
      <c r="D287">
        <v>1441836235</v>
      </c>
      <c r="E287">
        <v>1</v>
      </c>
      <c r="F287">
        <v>1</v>
      </c>
      <c r="G287">
        <v>15514512</v>
      </c>
      <c r="H287">
        <v>3</v>
      </c>
      <c r="I287" t="s">
        <v>677</v>
      </c>
      <c r="J287" t="s">
        <v>678</v>
      </c>
      <c r="K287" t="s">
        <v>679</v>
      </c>
      <c r="L287">
        <v>1346</v>
      </c>
      <c r="N287">
        <v>1009</v>
      </c>
      <c r="O287" t="s">
        <v>680</v>
      </c>
      <c r="P287" t="s">
        <v>680</v>
      </c>
      <c r="Q287">
        <v>1</v>
      </c>
      <c r="W287">
        <v>0</v>
      </c>
      <c r="X287">
        <v>-1595335418</v>
      </c>
      <c r="Y287">
        <f t="shared" si="102"/>
        <v>1.1999999999999999E-3</v>
      </c>
      <c r="AA287">
        <v>31.49</v>
      </c>
      <c r="AB287">
        <v>0</v>
      </c>
      <c r="AC287">
        <v>0</v>
      </c>
      <c r="AD287">
        <v>0</v>
      </c>
      <c r="AE287">
        <v>31.49</v>
      </c>
      <c r="AF287">
        <v>0</v>
      </c>
      <c r="AG287">
        <v>0</v>
      </c>
      <c r="AH287">
        <v>0</v>
      </c>
      <c r="AI287">
        <v>1</v>
      </c>
      <c r="AJ287">
        <v>1</v>
      </c>
      <c r="AK287">
        <v>1</v>
      </c>
      <c r="AL287">
        <v>1</v>
      </c>
      <c r="AM287">
        <v>-2</v>
      </c>
      <c r="AN287">
        <v>0</v>
      </c>
      <c r="AO287">
        <v>1</v>
      </c>
      <c r="AP287">
        <v>0</v>
      </c>
      <c r="AQ287">
        <v>0</v>
      </c>
      <c r="AR287">
        <v>0</v>
      </c>
      <c r="AS287" t="s">
        <v>3</v>
      </c>
      <c r="AT287">
        <v>1.1999999999999999E-3</v>
      </c>
      <c r="AU287" t="s">
        <v>3</v>
      </c>
      <c r="AV287">
        <v>0</v>
      </c>
      <c r="AW287">
        <v>2</v>
      </c>
      <c r="AX287">
        <v>1473074491</v>
      </c>
      <c r="AY287">
        <v>1</v>
      </c>
      <c r="AZ287">
        <v>2048</v>
      </c>
      <c r="BA287">
        <v>447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0</v>
      </c>
      <c r="BI287">
        <v>0</v>
      </c>
      <c r="BJ287">
        <v>0</v>
      </c>
      <c r="BK287">
        <v>0</v>
      </c>
      <c r="BL287">
        <v>0</v>
      </c>
      <c r="BM287">
        <v>0</v>
      </c>
      <c r="BN287">
        <v>0</v>
      </c>
      <c r="BO287">
        <v>0</v>
      </c>
      <c r="BP287">
        <v>0</v>
      </c>
      <c r="BQ287">
        <v>0</v>
      </c>
      <c r="BR287">
        <v>0</v>
      </c>
      <c r="BS287">
        <v>0</v>
      </c>
      <c r="BT287">
        <v>0</v>
      </c>
      <c r="BU287">
        <v>0</v>
      </c>
      <c r="BV287">
        <v>0</v>
      </c>
      <c r="BW287">
        <v>0</v>
      </c>
      <c r="CV287">
        <v>0</v>
      </c>
      <c r="CW287">
        <v>0</v>
      </c>
      <c r="CX287">
        <f>ROUND(Y287*Source!I351,9)</f>
        <v>4.7999999999999996E-3</v>
      </c>
      <c r="CY287">
        <f>AA287</f>
        <v>31.49</v>
      </c>
      <c r="CZ287">
        <f>AE287</f>
        <v>31.49</v>
      </c>
      <c r="DA287">
        <f>AI287</f>
        <v>1</v>
      </c>
      <c r="DB287">
        <f t="shared" si="103"/>
        <v>0.04</v>
      </c>
      <c r="DC287">
        <f t="shared" si="104"/>
        <v>0</v>
      </c>
      <c r="DD287" t="s">
        <v>3</v>
      </c>
      <c r="DE287" t="s">
        <v>3</v>
      </c>
      <c r="DF287">
        <f t="shared" si="97"/>
        <v>0.15</v>
      </c>
      <c r="DG287">
        <f t="shared" si="98"/>
        <v>0</v>
      </c>
      <c r="DH287">
        <f t="shared" si="99"/>
        <v>0</v>
      </c>
      <c r="DI287">
        <f t="shared" si="100"/>
        <v>0</v>
      </c>
      <c r="DJ287">
        <f>DF287</f>
        <v>0.15</v>
      </c>
      <c r="DK287">
        <v>0</v>
      </c>
      <c r="DL287" t="s">
        <v>3</v>
      </c>
      <c r="DM287">
        <v>0</v>
      </c>
      <c r="DN287" t="s">
        <v>3</v>
      </c>
      <c r="DO287">
        <v>0</v>
      </c>
    </row>
    <row r="288" spans="1:119" x14ac:dyDescent="0.2">
      <c r="A288">
        <f>ROW(Source!A352)</f>
        <v>352</v>
      </c>
      <c r="B288">
        <v>1473070128</v>
      </c>
      <c r="C288">
        <v>1473071599</v>
      </c>
      <c r="D288">
        <v>1441819193</v>
      </c>
      <c r="E288">
        <v>15514512</v>
      </c>
      <c r="F288">
        <v>1</v>
      </c>
      <c r="G288">
        <v>15514512</v>
      </c>
      <c r="H288">
        <v>1</v>
      </c>
      <c r="I288" t="s">
        <v>670</v>
      </c>
      <c r="J288" t="s">
        <v>3</v>
      </c>
      <c r="K288" t="s">
        <v>671</v>
      </c>
      <c r="L288">
        <v>1191</v>
      </c>
      <c r="N288">
        <v>1013</v>
      </c>
      <c r="O288" t="s">
        <v>672</v>
      </c>
      <c r="P288" t="s">
        <v>672</v>
      </c>
      <c r="Q288">
        <v>1</v>
      </c>
      <c r="W288">
        <v>0</v>
      </c>
      <c r="X288">
        <v>476480486</v>
      </c>
      <c r="Y288">
        <f>(AT288*4)</f>
        <v>25.76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1</v>
      </c>
      <c r="AJ288">
        <v>1</v>
      </c>
      <c r="AK288">
        <v>1</v>
      </c>
      <c r="AL288">
        <v>1</v>
      </c>
      <c r="AM288">
        <v>-2</v>
      </c>
      <c r="AN288">
        <v>0</v>
      </c>
      <c r="AO288">
        <v>1</v>
      </c>
      <c r="AP288">
        <v>1</v>
      </c>
      <c r="AQ288">
        <v>0</v>
      </c>
      <c r="AR288">
        <v>0</v>
      </c>
      <c r="AS288" t="s">
        <v>3</v>
      </c>
      <c r="AT288">
        <v>6.44</v>
      </c>
      <c r="AU288" t="s">
        <v>66</v>
      </c>
      <c r="AV288">
        <v>1</v>
      </c>
      <c r="AW288">
        <v>2</v>
      </c>
      <c r="AX288">
        <v>1473071604</v>
      </c>
      <c r="AY288">
        <v>1</v>
      </c>
      <c r="AZ288">
        <v>0</v>
      </c>
      <c r="BA288">
        <v>448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0</v>
      </c>
      <c r="BI288">
        <v>0</v>
      </c>
      <c r="BJ288">
        <v>0</v>
      </c>
      <c r="BK288">
        <v>0</v>
      </c>
      <c r="BL288">
        <v>0</v>
      </c>
      <c r="BM288">
        <v>0</v>
      </c>
      <c r="BN288">
        <v>0</v>
      </c>
      <c r="BO288">
        <v>0</v>
      </c>
      <c r="BP288">
        <v>0</v>
      </c>
      <c r="BQ288">
        <v>0</v>
      </c>
      <c r="BR288">
        <v>0</v>
      </c>
      <c r="BS288">
        <v>0</v>
      </c>
      <c r="BT288">
        <v>0</v>
      </c>
      <c r="BU288">
        <v>0</v>
      </c>
      <c r="BV288">
        <v>0</v>
      </c>
      <c r="BW288">
        <v>0</v>
      </c>
      <c r="CU288">
        <f>ROUND(AT288*Source!I352*AH288*AL288,2)</f>
        <v>0</v>
      </c>
      <c r="CV288">
        <f>ROUND(Y288*Source!I352,9)</f>
        <v>103.04</v>
      </c>
      <c r="CW288">
        <v>0</v>
      </c>
      <c r="CX288">
        <f>ROUND(Y288*Source!I352,9)</f>
        <v>103.04</v>
      </c>
      <c r="CY288">
        <f>AD288</f>
        <v>0</v>
      </c>
      <c r="CZ288">
        <f>AH288</f>
        <v>0</v>
      </c>
      <c r="DA288">
        <f>AL288</f>
        <v>1</v>
      </c>
      <c r="DB288">
        <f>ROUND((ROUND(AT288*CZ288,2)*4),6)</f>
        <v>0</v>
      </c>
      <c r="DC288">
        <f>ROUND((ROUND(AT288*AG288,2)*4),6)</f>
        <v>0</v>
      </c>
      <c r="DD288" t="s">
        <v>3</v>
      </c>
      <c r="DE288" t="s">
        <v>3</v>
      </c>
      <c r="DF288">
        <f t="shared" si="97"/>
        <v>0</v>
      </c>
      <c r="DG288">
        <f t="shared" si="98"/>
        <v>0</v>
      </c>
      <c r="DH288">
        <f t="shared" si="99"/>
        <v>0</v>
      </c>
      <c r="DI288">
        <f t="shared" si="100"/>
        <v>0</v>
      </c>
      <c r="DJ288">
        <f>DI288</f>
        <v>0</v>
      </c>
      <c r="DK288">
        <v>0</v>
      </c>
      <c r="DL288" t="s">
        <v>3</v>
      </c>
      <c r="DM288">
        <v>0</v>
      </c>
      <c r="DN288" t="s">
        <v>3</v>
      </c>
      <c r="DO288">
        <v>0</v>
      </c>
    </row>
    <row r="289" spans="1:119" x14ac:dyDescent="0.2">
      <c r="A289">
        <f>ROW(Source!A352)</f>
        <v>352</v>
      </c>
      <c r="B289">
        <v>1473070128</v>
      </c>
      <c r="C289">
        <v>1473071599</v>
      </c>
      <c r="D289">
        <v>1441833954</v>
      </c>
      <c r="E289">
        <v>1</v>
      </c>
      <c r="F289">
        <v>1</v>
      </c>
      <c r="G289">
        <v>15514512</v>
      </c>
      <c r="H289">
        <v>2</v>
      </c>
      <c r="I289" t="s">
        <v>673</v>
      </c>
      <c r="J289" t="s">
        <v>674</v>
      </c>
      <c r="K289" t="s">
        <v>675</v>
      </c>
      <c r="L289">
        <v>1368</v>
      </c>
      <c r="N289">
        <v>1011</v>
      </c>
      <c r="O289" t="s">
        <v>676</v>
      </c>
      <c r="P289" t="s">
        <v>676</v>
      </c>
      <c r="Q289">
        <v>1</v>
      </c>
      <c r="W289">
        <v>0</v>
      </c>
      <c r="X289">
        <v>-1438587603</v>
      </c>
      <c r="Y289">
        <f>(AT289*4)</f>
        <v>0.68</v>
      </c>
      <c r="AA289">
        <v>0</v>
      </c>
      <c r="AB289">
        <v>59.51</v>
      </c>
      <c r="AC289">
        <v>0.82</v>
      </c>
      <c r="AD289">
        <v>0</v>
      </c>
      <c r="AE289">
        <v>0</v>
      </c>
      <c r="AF289">
        <v>59.51</v>
      </c>
      <c r="AG289">
        <v>0.82</v>
      </c>
      <c r="AH289">
        <v>0</v>
      </c>
      <c r="AI289">
        <v>1</v>
      </c>
      <c r="AJ289">
        <v>1</v>
      </c>
      <c r="AK289">
        <v>1</v>
      </c>
      <c r="AL289">
        <v>1</v>
      </c>
      <c r="AM289">
        <v>-2</v>
      </c>
      <c r="AN289">
        <v>0</v>
      </c>
      <c r="AO289">
        <v>1</v>
      </c>
      <c r="AP289">
        <v>1</v>
      </c>
      <c r="AQ289">
        <v>0</v>
      </c>
      <c r="AR289">
        <v>0</v>
      </c>
      <c r="AS289" t="s">
        <v>3</v>
      </c>
      <c r="AT289">
        <v>0.17</v>
      </c>
      <c r="AU289" t="s">
        <v>66</v>
      </c>
      <c r="AV289">
        <v>0</v>
      </c>
      <c r="AW289">
        <v>2</v>
      </c>
      <c r="AX289">
        <v>1473071605</v>
      </c>
      <c r="AY289">
        <v>1</v>
      </c>
      <c r="AZ289">
        <v>0</v>
      </c>
      <c r="BA289">
        <v>449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0</v>
      </c>
      <c r="BI289">
        <v>0</v>
      </c>
      <c r="BJ289">
        <v>0</v>
      </c>
      <c r="BK289">
        <v>0</v>
      </c>
      <c r="BL289">
        <v>0</v>
      </c>
      <c r="BM289">
        <v>0</v>
      </c>
      <c r="BN289">
        <v>0</v>
      </c>
      <c r="BO289">
        <v>0</v>
      </c>
      <c r="BP289">
        <v>0</v>
      </c>
      <c r="BQ289">
        <v>0</v>
      </c>
      <c r="BR289">
        <v>0</v>
      </c>
      <c r="BS289">
        <v>0</v>
      </c>
      <c r="BT289">
        <v>0</v>
      </c>
      <c r="BU289">
        <v>0</v>
      </c>
      <c r="BV289">
        <v>0</v>
      </c>
      <c r="BW289">
        <v>0</v>
      </c>
      <c r="CV289">
        <v>0</v>
      </c>
      <c r="CW289">
        <f>ROUND(Y289*Source!I352*DO289,9)</f>
        <v>0</v>
      </c>
      <c r="CX289">
        <f>ROUND(Y289*Source!I352,9)</f>
        <v>2.72</v>
      </c>
      <c r="CY289">
        <f>AB289</f>
        <v>59.51</v>
      </c>
      <c r="CZ289">
        <f>AF289</f>
        <v>59.51</v>
      </c>
      <c r="DA289">
        <f>AJ289</f>
        <v>1</v>
      </c>
      <c r="DB289">
        <f>ROUND((ROUND(AT289*CZ289,2)*4),6)</f>
        <v>40.479999999999997</v>
      </c>
      <c r="DC289">
        <f>ROUND((ROUND(AT289*AG289,2)*4),6)</f>
        <v>0.56000000000000005</v>
      </c>
      <c r="DD289" t="s">
        <v>3</v>
      </c>
      <c r="DE289" t="s">
        <v>3</v>
      </c>
      <c r="DF289">
        <f t="shared" si="97"/>
        <v>0</v>
      </c>
      <c r="DG289">
        <f t="shared" si="98"/>
        <v>161.87</v>
      </c>
      <c r="DH289">
        <f t="shared" si="99"/>
        <v>2.23</v>
      </c>
      <c r="DI289">
        <f t="shared" si="100"/>
        <v>0</v>
      </c>
      <c r="DJ289">
        <f>DG289</f>
        <v>161.87</v>
      </c>
      <c r="DK289">
        <v>0</v>
      </c>
      <c r="DL289" t="s">
        <v>3</v>
      </c>
      <c r="DM289">
        <v>0</v>
      </c>
      <c r="DN289" t="s">
        <v>3</v>
      </c>
      <c r="DO289">
        <v>0</v>
      </c>
    </row>
    <row r="290" spans="1:119" x14ac:dyDescent="0.2">
      <c r="A290">
        <f>ROW(Source!A352)</f>
        <v>352</v>
      </c>
      <c r="B290">
        <v>1473070128</v>
      </c>
      <c r="C290">
        <v>1473071599</v>
      </c>
      <c r="D290">
        <v>1441834258</v>
      </c>
      <c r="E290">
        <v>1</v>
      </c>
      <c r="F290">
        <v>1</v>
      </c>
      <c r="G290">
        <v>15514512</v>
      </c>
      <c r="H290">
        <v>2</v>
      </c>
      <c r="I290" t="s">
        <v>691</v>
      </c>
      <c r="J290" t="s">
        <v>692</v>
      </c>
      <c r="K290" t="s">
        <v>693</v>
      </c>
      <c r="L290">
        <v>1368</v>
      </c>
      <c r="N290">
        <v>1011</v>
      </c>
      <c r="O290" t="s">
        <v>676</v>
      </c>
      <c r="P290" t="s">
        <v>676</v>
      </c>
      <c r="Q290">
        <v>1</v>
      </c>
      <c r="W290">
        <v>0</v>
      </c>
      <c r="X290">
        <v>1077756263</v>
      </c>
      <c r="Y290">
        <f>(AT290*4)</f>
        <v>9.7200000000000006</v>
      </c>
      <c r="AA290">
        <v>0</v>
      </c>
      <c r="AB290">
        <v>1303.01</v>
      </c>
      <c r="AC290">
        <v>826.2</v>
      </c>
      <c r="AD290">
        <v>0</v>
      </c>
      <c r="AE290">
        <v>0</v>
      </c>
      <c r="AF290">
        <v>1303.01</v>
      </c>
      <c r="AG290">
        <v>826.2</v>
      </c>
      <c r="AH290">
        <v>0</v>
      </c>
      <c r="AI290">
        <v>1</v>
      </c>
      <c r="AJ290">
        <v>1</v>
      </c>
      <c r="AK290">
        <v>1</v>
      </c>
      <c r="AL290">
        <v>1</v>
      </c>
      <c r="AM290">
        <v>-2</v>
      </c>
      <c r="AN290">
        <v>0</v>
      </c>
      <c r="AO290">
        <v>1</v>
      </c>
      <c r="AP290">
        <v>1</v>
      </c>
      <c r="AQ290">
        <v>0</v>
      </c>
      <c r="AR290">
        <v>0</v>
      </c>
      <c r="AS290" t="s">
        <v>3</v>
      </c>
      <c r="AT290">
        <v>2.4300000000000002</v>
      </c>
      <c r="AU290" t="s">
        <v>66</v>
      </c>
      <c r="AV290">
        <v>0</v>
      </c>
      <c r="AW290">
        <v>2</v>
      </c>
      <c r="AX290">
        <v>1473071606</v>
      </c>
      <c r="AY290">
        <v>1</v>
      </c>
      <c r="AZ290">
        <v>0</v>
      </c>
      <c r="BA290">
        <v>450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0</v>
      </c>
      <c r="BI290">
        <v>0</v>
      </c>
      <c r="BJ290">
        <v>0</v>
      </c>
      <c r="BK290">
        <v>0</v>
      </c>
      <c r="BL290">
        <v>0</v>
      </c>
      <c r="BM290">
        <v>0</v>
      </c>
      <c r="BN290">
        <v>0</v>
      </c>
      <c r="BO290">
        <v>0</v>
      </c>
      <c r="BP290">
        <v>0</v>
      </c>
      <c r="BQ290">
        <v>0</v>
      </c>
      <c r="BR290">
        <v>0</v>
      </c>
      <c r="BS290">
        <v>0</v>
      </c>
      <c r="BT290">
        <v>0</v>
      </c>
      <c r="BU290">
        <v>0</v>
      </c>
      <c r="BV290">
        <v>0</v>
      </c>
      <c r="BW290">
        <v>0</v>
      </c>
      <c r="CV290">
        <v>0</v>
      </c>
      <c r="CW290">
        <f>ROUND(Y290*Source!I352*DO290,9)</f>
        <v>0</v>
      </c>
      <c r="CX290">
        <f>ROUND(Y290*Source!I352,9)</f>
        <v>38.880000000000003</v>
      </c>
      <c r="CY290">
        <f>AB290</f>
        <v>1303.01</v>
      </c>
      <c r="CZ290">
        <f>AF290</f>
        <v>1303.01</v>
      </c>
      <c r="DA290">
        <f>AJ290</f>
        <v>1</v>
      </c>
      <c r="DB290">
        <f>ROUND((ROUND(AT290*CZ290,2)*4),6)</f>
        <v>12665.24</v>
      </c>
      <c r="DC290">
        <f>ROUND((ROUND(AT290*AG290,2)*4),6)</f>
        <v>8030.68</v>
      </c>
      <c r="DD290" t="s">
        <v>3</v>
      </c>
      <c r="DE290" t="s">
        <v>3</v>
      </c>
      <c r="DF290">
        <f t="shared" si="97"/>
        <v>0</v>
      </c>
      <c r="DG290">
        <f t="shared" si="98"/>
        <v>50661.03</v>
      </c>
      <c r="DH290">
        <f t="shared" si="99"/>
        <v>32122.66</v>
      </c>
      <c r="DI290">
        <f t="shared" si="100"/>
        <v>0</v>
      </c>
      <c r="DJ290">
        <f>DG290</f>
        <v>50661.03</v>
      </c>
      <c r="DK290">
        <v>0</v>
      </c>
      <c r="DL290" t="s">
        <v>3</v>
      </c>
      <c r="DM290">
        <v>0</v>
      </c>
      <c r="DN290" t="s">
        <v>3</v>
      </c>
      <c r="DO290">
        <v>0</v>
      </c>
    </row>
    <row r="291" spans="1:119" x14ac:dyDescent="0.2">
      <c r="A291">
        <f>ROW(Source!A352)</f>
        <v>352</v>
      </c>
      <c r="B291">
        <v>1473070128</v>
      </c>
      <c r="C291">
        <v>1473071599</v>
      </c>
      <c r="D291">
        <v>1441836235</v>
      </c>
      <c r="E291">
        <v>1</v>
      </c>
      <c r="F291">
        <v>1</v>
      </c>
      <c r="G291">
        <v>15514512</v>
      </c>
      <c r="H291">
        <v>3</v>
      </c>
      <c r="I291" t="s">
        <v>677</v>
      </c>
      <c r="J291" t="s">
        <v>678</v>
      </c>
      <c r="K291" t="s">
        <v>679</v>
      </c>
      <c r="L291">
        <v>1346</v>
      </c>
      <c r="N291">
        <v>1009</v>
      </c>
      <c r="O291" t="s">
        <v>680</v>
      </c>
      <c r="P291" t="s">
        <v>680</v>
      </c>
      <c r="Q291">
        <v>1</v>
      </c>
      <c r="W291">
        <v>0</v>
      </c>
      <c r="X291">
        <v>-1595335418</v>
      </c>
      <c r="Y291">
        <f>(AT291*4)</f>
        <v>0.6</v>
      </c>
      <c r="AA291">
        <v>31.49</v>
      </c>
      <c r="AB291">
        <v>0</v>
      </c>
      <c r="AC291">
        <v>0</v>
      </c>
      <c r="AD291">
        <v>0</v>
      </c>
      <c r="AE291">
        <v>31.49</v>
      </c>
      <c r="AF291">
        <v>0</v>
      </c>
      <c r="AG291">
        <v>0</v>
      </c>
      <c r="AH291">
        <v>0</v>
      </c>
      <c r="AI291">
        <v>1</v>
      </c>
      <c r="AJ291">
        <v>1</v>
      </c>
      <c r="AK291">
        <v>1</v>
      </c>
      <c r="AL291">
        <v>1</v>
      </c>
      <c r="AM291">
        <v>-2</v>
      </c>
      <c r="AN291">
        <v>0</v>
      </c>
      <c r="AO291">
        <v>1</v>
      </c>
      <c r="AP291">
        <v>1</v>
      </c>
      <c r="AQ291">
        <v>0</v>
      </c>
      <c r="AR291">
        <v>0</v>
      </c>
      <c r="AS291" t="s">
        <v>3</v>
      </c>
      <c r="AT291">
        <v>0.15</v>
      </c>
      <c r="AU291" t="s">
        <v>66</v>
      </c>
      <c r="AV291">
        <v>0</v>
      </c>
      <c r="AW291">
        <v>2</v>
      </c>
      <c r="AX291">
        <v>1473071607</v>
      </c>
      <c r="AY291">
        <v>1</v>
      </c>
      <c r="AZ291">
        <v>0</v>
      </c>
      <c r="BA291">
        <v>451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0</v>
      </c>
      <c r="BI291">
        <v>0</v>
      </c>
      <c r="BJ291">
        <v>0</v>
      </c>
      <c r="BK291">
        <v>0</v>
      </c>
      <c r="BL291">
        <v>0</v>
      </c>
      <c r="BM291">
        <v>0</v>
      </c>
      <c r="BN291">
        <v>0</v>
      </c>
      <c r="BO291">
        <v>0</v>
      </c>
      <c r="BP291">
        <v>0</v>
      </c>
      <c r="BQ291">
        <v>0</v>
      </c>
      <c r="BR291">
        <v>0</v>
      </c>
      <c r="BS291">
        <v>0</v>
      </c>
      <c r="BT291">
        <v>0</v>
      </c>
      <c r="BU291">
        <v>0</v>
      </c>
      <c r="BV291">
        <v>0</v>
      </c>
      <c r="BW291">
        <v>0</v>
      </c>
      <c r="CV291">
        <v>0</v>
      </c>
      <c r="CW291">
        <v>0</v>
      </c>
      <c r="CX291">
        <f>ROUND(Y291*Source!I352,9)</f>
        <v>2.4</v>
      </c>
      <c r="CY291">
        <f>AA291</f>
        <v>31.49</v>
      </c>
      <c r="CZ291">
        <f>AE291</f>
        <v>31.49</v>
      </c>
      <c r="DA291">
        <f>AI291</f>
        <v>1</v>
      </c>
      <c r="DB291">
        <f>ROUND((ROUND(AT291*CZ291,2)*4),6)</f>
        <v>18.88</v>
      </c>
      <c r="DC291">
        <f>ROUND((ROUND(AT291*AG291,2)*4),6)</f>
        <v>0</v>
      </c>
      <c r="DD291" t="s">
        <v>3</v>
      </c>
      <c r="DE291" t="s">
        <v>3</v>
      </c>
      <c r="DF291">
        <f t="shared" si="97"/>
        <v>75.58</v>
      </c>
      <c r="DG291">
        <f t="shared" si="98"/>
        <v>0</v>
      </c>
      <c r="DH291">
        <f t="shared" si="99"/>
        <v>0</v>
      </c>
      <c r="DI291">
        <f t="shared" si="100"/>
        <v>0</v>
      </c>
      <c r="DJ291">
        <f>DF291</f>
        <v>75.58</v>
      </c>
      <c r="DK291">
        <v>0</v>
      </c>
      <c r="DL291" t="s">
        <v>3</v>
      </c>
      <c r="DM291">
        <v>0</v>
      </c>
      <c r="DN291" t="s">
        <v>3</v>
      </c>
      <c r="DO291">
        <v>0</v>
      </c>
    </row>
    <row r="292" spans="1:119" x14ac:dyDescent="0.2">
      <c r="A292">
        <f>ROW(Source!A353)</f>
        <v>353</v>
      </c>
      <c r="B292">
        <v>1473070128</v>
      </c>
      <c r="C292">
        <v>1473071608</v>
      </c>
      <c r="D292">
        <v>1441819193</v>
      </c>
      <c r="E292">
        <v>15514512</v>
      </c>
      <c r="F292">
        <v>1</v>
      </c>
      <c r="G292">
        <v>15514512</v>
      </c>
      <c r="H292">
        <v>1</v>
      </c>
      <c r="I292" t="s">
        <v>670</v>
      </c>
      <c r="J292" t="s">
        <v>3</v>
      </c>
      <c r="K292" t="s">
        <v>671</v>
      </c>
      <c r="L292">
        <v>1191</v>
      </c>
      <c r="N292">
        <v>1013</v>
      </c>
      <c r="O292" t="s">
        <v>672</v>
      </c>
      <c r="P292" t="s">
        <v>672</v>
      </c>
      <c r="Q292">
        <v>1</v>
      </c>
      <c r="W292">
        <v>0</v>
      </c>
      <c r="X292">
        <v>476480486</v>
      </c>
      <c r="Y292">
        <f t="shared" ref="Y292:Y333" si="109">AT292</f>
        <v>52.5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1</v>
      </c>
      <c r="AJ292">
        <v>1</v>
      </c>
      <c r="AK292">
        <v>1</v>
      </c>
      <c r="AL292">
        <v>1</v>
      </c>
      <c r="AM292">
        <v>-2</v>
      </c>
      <c r="AN292">
        <v>0</v>
      </c>
      <c r="AO292">
        <v>1</v>
      </c>
      <c r="AP292">
        <v>1</v>
      </c>
      <c r="AQ292">
        <v>0</v>
      </c>
      <c r="AR292">
        <v>0</v>
      </c>
      <c r="AS292" t="s">
        <v>3</v>
      </c>
      <c r="AT292">
        <v>52.5</v>
      </c>
      <c r="AU292" t="s">
        <v>3</v>
      </c>
      <c r="AV292">
        <v>1</v>
      </c>
      <c r="AW292">
        <v>2</v>
      </c>
      <c r="AX292">
        <v>1473071619</v>
      </c>
      <c r="AY292">
        <v>1</v>
      </c>
      <c r="AZ292">
        <v>0</v>
      </c>
      <c r="BA292">
        <v>452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0</v>
      </c>
      <c r="BI292">
        <v>0</v>
      </c>
      <c r="BJ292">
        <v>0</v>
      </c>
      <c r="BK292">
        <v>0</v>
      </c>
      <c r="BL292">
        <v>0</v>
      </c>
      <c r="BM292">
        <v>0</v>
      </c>
      <c r="BN292">
        <v>0</v>
      </c>
      <c r="BO292">
        <v>0</v>
      </c>
      <c r="BP292">
        <v>0</v>
      </c>
      <c r="BQ292">
        <v>0</v>
      </c>
      <c r="BR292">
        <v>0</v>
      </c>
      <c r="BS292">
        <v>0</v>
      </c>
      <c r="BT292">
        <v>0</v>
      </c>
      <c r="BU292">
        <v>0</v>
      </c>
      <c r="BV292">
        <v>0</v>
      </c>
      <c r="BW292">
        <v>0</v>
      </c>
      <c r="CU292">
        <f>ROUND(AT292*Source!I353*AH292*AL292,2)</f>
        <v>0</v>
      </c>
      <c r="CV292">
        <f>ROUND(Y292*Source!I353,9)</f>
        <v>105</v>
      </c>
      <c r="CW292">
        <v>0</v>
      </c>
      <c r="CX292">
        <f>ROUND(Y292*Source!I353,9)</f>
        <v>105</v>
      </c>
      <c r="CY292">
        <f>AD292</f>
        <v>0</v>
      </c>
      <c r="CZ292">
        <f>AH292</f>
        <v>0</v>
      </c>
      <c r="DA292">
        <f>AL292</f>
        <v>1</v>
      </c>
      <c r="DB292">
        <f t="shared" ref="DB292:DB333" si="110">ROUND(ROUND(AT292*CZ292,2),6)</f>
        <v>0</v>
      </c>
      <c r="DC292">
        <f t="shared" ref="DC292:DC333" si="111">ROUND(ROUND(AT292*AG292,2),6)</f>
        <v>0</v>
      </c>
      <c r="DD292" t="s">
        <v>3</v>
      </c>
      <c r="DE292" t="s">
        <v>3</v>
      </c>
      <c r="DF292">
        <f t="shared" si="97"/>
        <v>0</v>
      </c>
      <c r="DG292">
        <f t="shared" si="98"/>
        <v>0</v>
      </c>
      <c r="DH292">
        <f t="shared" si="99"/>
        <v>0</v>
      </c>
      <c r="DI292">
        <f t="shared" si="100"/>
        <v>0</v>
      </c>
      <c r="DJ292">
        <f>DI292</f>
        <v>0</v>
      </c>
      <c r="DK292">
        <v>0</v>
      </c>
      <c r="DL292" t="s">
        <v>3</v>
      </c>
      <c r="DM292">
        <v>0</v>
      </c>
      <c r="DN292" t="s">
        <v>3</v>
      </c>
      <c r="DO292">
        <v>0</v>
      </c>
    </row>
    <row r="293" spans="1:119" x14ac:dyDescent="0.2">
      <c r="A293">
        <f>ROW(Source!A353)</f>
        <v>353</v>
      </c>
      <c r="B293">
        <v>1473070128</v>
      </c>
      <c r="C293">
        <v>1473071608</v>
      </c>
      <c r="D293">
        <v>1441835475</v>
      </c>
      <c r="E293">
        <v>1</v>
      </c>
      <c r="F293">
        <v>1</v>
      </c>
      <c r="G293">
        <v>15514512</v>
      </c>
      <c r="H293">
        <v>3</v>
      </c>
      <c r="I293" t="s">
        <v>694</v>
      </c>
      <c r="J293" t="s">
        <v>695</v>
      </c>
      <c r="K293" t="s">
        <v>696</v>
      </c>
      <c r="L293">
        <v>1348</v>
      </c>
      <c r="N293">
        <v>1009</v>
      </c>
      <c r="O293" t="s">
        <v>697</v>
      </c>
      <c r="P293" t="s">
        <v>697</v>
      </c>
      <c r="Q293">
        <v>1000</v>
      </c>
      <c r="W293">
        <v>0</v>
      </c>
      <c r="X293">
        <v>438248051</v>
      </c>
      <c r="Y293">
        <f t="shared" si="109"/>
        <v>2.9999999999999997E-4</v>
      </c>
      <c r="AA293">
        <v>155908.07999999999</v>
      </c>
      <c r="AB293">
        <v>0</v>
      </c>
      <c r="AC293">
        <v>0</v>
      </c>
      <c r="AD293">
        <v>0</v>
      </c>
      <c r="AE293">
        <v>155908.07999999999</v>
      </c>
      <c r="AF293">
        <v>0</v>
      </c>
      <c r="AG293">
        <v>0</v>
      </c>
      <c r="AH293">
        <v>0</v>
      </c>
      <c r="AI293">
        <v>1</v>
      </c>
      <c r="AJ293">
        <v>1</v>
      </c>
      <c r="AK293">
        <v>1</v>
      </c>
      <c r="AL293">
        <v>1</v>
      </c>
      <c r="AM293">
        <v>-2</v>
      </c>
      <c r="AN293">
        <v>0</v>
      </c>
      <c r="AO293">
        <v>1</v>
      </c>
      <c r="AP293">
        <v>1</v>
      </c>
      <c r="AQ293">
        <v>0</v>
      </c>
      <c r="AR293">
        <v>0</v>
      </c>
      <c r="AS293" t="s">
        <v>3</v>
      </c>
      <c r="AT293">
        <v>2.9999999999999997E-4</v>
      </c>
      <c r="AU293" t="s">
        <v>3</v>
      </c>
      <c r="AV293">
        <v>0</v>
      </c>
      <c r="AW293">
        <v>2</v>
      </c>
      <c r="AX293">
        <v>1473071620</v>
      </c>
      <c r="AY293">
        <v>1</v>
      </c>
      <c r="AZ293">
        <v>0</v>
      </c>
      <c r="BA293">
        <v>453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0</v>
      </c>
      <c r="BI293">
        <v>0</v>
      </c>
      <c r="BJ293">
        <v>0</v>
      </c>
      <c r="BK293">
        <v>0</v>
      </c>
      <c r="BL293">
        <v>0</v>
      </c>
      <c r="BM293">
        <v>0</v>
      </c>
      <c r="BN293">
        <v>0</v>
      </c>
      <c r="BO293">
        <v>0</v>
      </c>
      <c r="BP293">
        <v>0</v>
      </c>
      <c r="BQ293">
        <v>0</v>
      </c>
      <c r="BR293">
        <v>0</v>
      </c>
      <c r="BS293">
        <v>0</v>
      </c>
      <c r="BT293">
        <v>0</v>
      </c>
      <c r="BU293">
        <v>0</v>
      </c>
      <c r="BV293">
        <v>0</v>
      </c>
      <c r="BW293">
        <v>0</v>
      </c>
      <c r="CV293">
        <v>0</v>
      </c>
      <c r="CW293">
        <v>0</v>
      </c>
      <c r="CX293">
        <f>ROUND(Y293*Source!I353,9)</f>
        <v>5.9999999999999995E-4</v>
      </c>
      <c r="CY293">
        <f t="shared" ref="CY293:CY301" si="112">AA293</f>
        <v>155908.07999999999</v>
      </c>
      <c r="CZ293">
        <f t="shared" ref="CZ293:CZ301" si="113">AE293</f>
        <v>155908.07999999999</v>
      </c>
      <c r="DA293">
        <f t="shared" ref="DA293:DA301" si="114">AI293</f>
        <v>1</v>
      </c>
      <c r="DB293">
        <f t="shared" si="110"/>
        <v>46.77</v>
      </c>
      <c r="DC293">
        <f t="shared" si="111"/>
        <v>0</v>
      </c>
      <c r="DD293" t="s">
        <v>3</v>
      </c>
      <c r="DE293" t="s">
        <v>3</v>
      </c>
      <c r="DF293">
        <f t="shared" si="97"/>
        <v>93.54</v>
      </c>
      <c r="DG293">
        <f t="shared" si="98"/>
        <v>0</v>
      </c>
      <c r="DH293">
        <f t="shared" si="99"/>
        <v>0</v>
      </c>
      <c r="DI293">
        <f t="shared" si="100"/>
        <v>0</v>
      </c>
      <c r="DJ293">
        <f t="shared" ref="DJ293:DJ301" si="115">DF293</f>
        <v>93.54</v>
      </c>
      <c r="DK293">
        <v>0</v>
      </c>
      <c r="DL293" t="s">
        <v>3</v>
      </c>
      <c r="DM293">
        <v>0</v>
      </c>
      <c r="DN293" t="s">
        <v>3</v>
      </c>
      <c r="DO293">
        <v>0</v>
      </c>
    </row>
    <row r="294" spans="1:119" x14ac:dyDescent="0.2">
      <c r="A294">
        <f>ROW(Source!A353)</f>
        <v>353</v>
      </c>
      <c r="B294">
        <v>1473070128</v>
      </c>
      <c r="C294">
        <v>1473071608</v>
      </c>
      <c r="D294">
        <v>1441835549</v>
      </c>
      <c r="E294">
        <v>1</v>
      </c>
      <c r="F294">
        <v>1</v>
      </c>
      <c r="G294">
        <v>15514512</v>
      </c>
      <c r="H294">
        <v>3</v>
      </c>
      <c r="I294" t="s">
        <v>698</v>
      </c>
      <c r="J294" t="s">
        <v>699</v>
      </c>
      <c r="K294" t="s">
        <v>700</v>
      </c>
      <c r="L294">
        <v>1348</v>
      </c>
      <c r="N294">
        <v>1009</v>
      </c>
      <c r="O294" t="s">
        <v>697</v>
      </c>
      <c r="P294" t="s">
        <v>697</v>
      </c>
      <c r="Q294">
        <v>1000</v>
      </c>
      <c r="W294">
        <v>0</v>
      </c>
      <c r="X294">
        <v>-2009451208</v>
      </c>
      <c r="Y294">
        <f t="shared" si="109"/>
        <v>1E-4</v>
      </c>
      <c r="AA294">
        <v>194655.19</v>
      </c>
      <c r="AB294">
        <v>0</v>
      </c>
      <c r="AC294">
        <v>0</v>
      </c>
      <c r="AD294">
        <v>0</v>
      </c>
      <c r="AE294">
        <v>194655.19</v>
      </c>
      <c r="AF294">
        <v>0</v>
      </c>
      <c r="AG294">
        <v>0</v>
      </c>
      <c r="AH294">
        <v>0</v>
      </c>
      <c r="AI294">
        <v>1</v>
      </c>
      <c r="AJ294">
        <v>1</v>
      </c>
      <c r="AK294">
        <v>1</v>
      </c>
      <c r="AL294">
        <v>1</v>
      </c>
      <c r="AM294">
        <v>-2</v>
      </c>
      <c r="AN294">
        <v>0</v>
      </c>
      <c r="AO294">
        <v>1</v>
      </c>
      <c r="AP294">
        <v>1</v>
      </c>
      <c r="AQ294">
        <v>0</v>
      </c>
      <c r="AR294">
        <v>0</v>
      </c>
      <c r="AS294" t="s">
        <v>3</v>
      </c>
      <c r="AT294">
        <v>1E-4</v>
      </c>
      <c r="AU294" t="s">
        <v>3</v>
      </c>
      <c r="AV294">
        <v>0</v>
      </c>
      <c r="AW294">
        <v>2</v>
      </c>
      <c r="AX294">
        <v>1473071621</v>
      </c>
      <c r="AY294">
        <v>1</v>
      </c>
      <c r="AZ294">
        <v>0</v>
      </c>
      <c r="BA294">
        <v>454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0</v>
      </c>
      <c r="BI294">
        <v>0</v>
      </c>
      <c r="BJ294">
        <v>0</v>
      </c>
      <c r="BK294">
        <v>0</v>
      </c>
      <c r="BL294">
        <v>0</v>
      </c>
      <c r="BM294">
        <v>0</v>
      </c>
      <c r="BN294">
        <v>0</v>
      </c>
      <c r="BO294">
        <v>0</v>
      </c>
      <c r="BP294">
        <v>0</v>
      </c>
      <c r="BQ294">
        <v>0</v>
      </c>
      <c r="BR294">
        <v>0</v>
      </c>
      <c r="BS294">
        <v>0</v>
      </c>
      <c r="BT294">
        <v>0</v>
      </c>
      <c r="BU294">
        <v>0</v>
      </c>
      <c r="BV294">
        <v>0</v>
      </c>
      <c r="BW294">
        <v>0</v>
      </c>
      <c r="CV294">
        <v>0</v>
      </c>
      <c r="CW294">
        <v>0</v>
      </c>
      <c r="CX294">
        <f>ROUND(Y294*Source!I353,9)</f>
        <v>2.0000000000000001E-4</v>
      </c>
      <c r="CY294">
        <f t="shared" si="112"/>
        <v>194655.19</v>
      </c>
      <c r="CZ294">
        <f t="shared" si="113"/>
        <v>194655.19</v>
      </c>
      <c r="DA294">
        <f t="shared" si="114"/>
        <v>1</v>
      </c>
      <c r="DB294">
        <f t="shared" si="110"/>
        <v>19.47</v>
      </c>
      <c r="DC294">
        <f t="shared" si="111"/>
        <v>0</v>
      </c>
      <c r="DD294" t="s">
        <v>3</v>
      </c>
      <c r="DE294" t="s">
        <v>3</v>
      </c>
      <c r="DF294">
        <f t="shared" si="97"/>
        <v>38.93</v>
      </c>
      <c r="DG294">
        <f t="shared" si="98"/>
        <v>0</v>
      </c>
      <c r="DH294">
        <f t="shared" si="99"/>
        <v>0</v>
      </c>
      <c r="DI294">
        <f t="shared" si="100"/>
        <v>0</v>
      </c>
      <c r="DJ294">
        <f t="shared" si="115"/>
        <v>38.93</v>
      </c>
      <c r="DK294">
        <v>0</v>
      </c>
      <c r="DL294" t="s">
        <v>3</v>
      </c>
      <c r="DM294">
        <v>0</v>
      </c>
      <c r="DN294" t="s">
        <v>3</v>
      </c>
      <c r="DO294">
        <v>0</v>
      </c>
    </row>
    <row r="295" spans="1:119" x14ac:dyDescent="0.2">
      <c r="A295">
        <f>ROW(Source!A353)</f>
        <v>353</v>
      </c>
      <c r="B295">
        <v>1473070128</v>
      </c>
      <c r="C295">
        <v>1473071608</v>
      </c>
      <c r="D295">
        <v>1441836250</v>
      </c>
      <c r="E295">
        <v>1</v>
      </c>
      <c r="F295">
        <v>1</v>
      </c>
      <c r="G295">
        <v>15514512</v>
      </c>
      <c r="H295">
        <v>3</v>
      </c>
      <c r="I295" t="s">
        <v>736</v>
      </c>
      <c r="J295" t="s">
        <v>737</v>
      </c>
      <c r="K295" t="s">
        <v>738</v>
      </c>
      <c r="L295">
        <v>1327</v>
      </c>
      <c r="N295">
        <v>1005</v>
      </c>
      <c r="O295" t="s">
        <v>739</v>
      </c>
      <c r="P295" t="s">
        <v>739</v>
      </c>
      <c r="Q295">
        <v>1</v>
      </c>
      <c r="W295">
        <v>0</v>
      </c>
      <c r="X295">
        <v>1447035648</v>
      </c>
      <c r="Y295">
        <f t="shared" si="109"/>
        <v>1.8</v>
      </c>
      <c r="AA295">
        <v>149.25</v>
      </c>
      <c r="AB295">
        <v>0</v>
      </c>
      <c r="AC295">
        <v>0</v>
      </c>
      <c r="AD295">
        <v>0</v>
      </c>
      <c r="AE295">
        <v>149.25</v>
      </c>
      <c r="AF295">
        <v>0</v>
      </c>
      <c r="AG295">
        <v>0</v>
      </c>
      <c r="AH295">
        <v>0</v>
      </c>
      <c r="AI295">
        <v>1</v>
      </c>
      <c r="AJ295">
        <v>1</v>
      </c>
      <c r="AK295">
        <v>1</v>
      </c>
      <c r="AL295">
        <v>1</v>
      </c>
      <c r="AM295">
        <v>-2</v>
      </c>
      <c r="AN295">
        <v>0</v>
      </c>
      <c r="AO295">
        <v>1</v>
      </c>
      <c r="AP295">
        <v>1</v>
      </c>
      <c r="AQ295">
        <v>0</v>
      </c>
      <c r="AR295">
        <v>0</v>
      </c>
      <c r="AS295" t="s">
        <v>3</v>
      </c>
      <c r="AT295">
        <v>1.8</v>
      </c>
      <c r="AU295" t="s">
        <v>3</v>
      </c>
      <c r="AV295">
        <v>0</v>
      </c>
      <c r="AW295">
        <v>2</v>
      </c>
      <c r="AX295">
        <v>1473071622</v>
      </c>
      <c r="AY295">
        <v>1</v>
      </c>
      <c r="AZ295">
        <v>0</v>
      </c>
      <c r="BA295">
        <v>455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0</v>
      </c>
      <c r="BI295">
        <v>0</v>
      </c>
      <c r="BJ295">
        <v>0</v>
      </c>
      <c r="BK295">
        <v>0</v>
      </c>
      <c r="BL295">
        <v>0</v>
      </c>
      <c r="BM295">
        <v>0</v>
      </c>
      <c r="BN295">
        <v>0</v>
      </c>
      <c r="BO295">
        <v>0</v>
      </c>
      <c r="BP295">
        <v>0</v>
      </c>
      <c r="BQ295">
        <v>0</v>
      </c>
      <c r="BR295">
        <v>0</v>
      </c>
      <c r="BS295">
        <v>0</v>
      </c>
      <c r="BT295">
        <v>0</v>
      </c>
      <c r="BU295">
        <v>0</v>
      </c>
      <c r="BV295">
        <v>0</v>
      </c>
      <c r="BW295">
        <v>0</v>
      </c>
      <c r="CV295">
        <v>0</v>
      </c>
      <c r="CW295">
        <v>0</v>
      </c>
      <c r="CX295">
        <f>ROUND(Y295*Source!I353,9)</f>
        <v>3.6</v>
      </c>
      <c r="CY295">
        <f t="shared" si="112"/>
        <v>149.25</v>
      </c>
      <c r="CZ295">
        <f t="shared" si="113"/>
        <v>149.25</v>
      </c>
      <c r="DA295">
        <f t="shared" si="114"/>
        <v>1</v>
      </c>
      <c r="DB295">
        <f t="shared" si="110"/>
        <v>268.64999999999998</v>
      </c>
      <c r="DC295">
        <f t="shared" si="111"/>
        <v>0</v>
      </c>
      <c r="DD295" t="s">
        <v>3</v>
      </c>
      <c r="DE295" t="s">
        <v>3</v>
      </c>
      <c r="DF295">
        <f t="shared" si="97"/>
        <v>537.29999999999995</v>
      </c>
      <c r="DG295">
        <f t="shared" si="98"/>
        <v>0</v>
      </c>
      <c r="DH295">
        <f t="shared" si="99"/>
        <v>0</v>
      </c>
      <c r="DI295">
        <f t="shared" si="100"/>
        <v>0</v>
      </c>
      <c r="DJ295">
        <f t="shared" si="115"/>
        <v>537.29999999999995</v>
      </c>
      <c r="DK295">
        <v>0</v>
      </c>
      <c r="DL295" t="s">
        <v>3</v>
      </c>
      <c r="DM295">
        <v>0</v>
      </c>
      <c r="DN295" t="s">
        <v>3</v>
      </c>
      <c r="DO295">
        <v>0</v>
      </c>
    </row>
    <row r="296" spans="1:119" x14ac:dyDescent="0.2">
      <c r="A296">
        <f>ROW(Source!A353)</f>
        <v>353</v>
      </c>
      <c r="B296">
        <v>1473070128</v>
      </c>
      <c r="C296">
        <v>1473071608</v>
      </c>
      <c r="D296">
        <v>1441834635</v>
      </c>
      <c r="E296">
        <v>1</v>
      </c>
      <c r="F296">
        <v>1</v>
      </c>
      <c r="G296">
        <v>15514512</v>
      </c>
      <c r="H296">
        <v>3</v>
      </c>
      <c r="I296" t="s">
        <v>710</v>
      </c>
      <c r="J296" t="s">
        <v>711</v>
      </c>
      <c r="K296" t="s">
        <v>712</v>
      </c>
      <c r="L296">
        <v>1339</v>
      </c>
      <c r="N296">
        <v>1007</v>
      </c>
      <c r="O296" t="s">
        <v>713</v>
      </c>
      <c r="P296" t="s">
        <v>713</v>
      </c>
      <c r="Q296">
        <v>1</v>
      </c>
      <c r="W296">
        <v>0</v>
      </c>
      <c r="X296">
        <v>-389859187</v>
      </c>
      <c r="Y296">
        <f t="shared" si="109"/>
        <v>0.5</v>
      </c>
      <c r="AA296">
        <v>103.4</v>
      </c>
      <c r="AB296">
        <v>0</v>
      </c>
      <c r="AC296">
        <v>0</v>
      </c>
      <c r="AD296">
        <v>0</v>
      </c>
      <c r="AE296">
        <v>103.4</v>
      </c>
      <c r="AF296">
        <v>0</v>
      </c>
      <c r="AG296">
        <v>0</v>
      </c>
      <c r="AH296">
        <v>0</v>
      </c>
      <c r="AI296">
        <v>1</v>
      </c>
      <c r="AJ296">
        <v>1</v>
      </c>
      <c r="AK296">
        <v>1</v>
      </c>
      <c r="AL296">
        <v>1</v>
      </c>
      <c r="AM296">
        <v>-2</v>
      </c>
      <c r="AN296">
        <v>0</v>
      </c>
      <c r="AO296">
        <v>1</v>
      </c>
      <c r="AP296">
        <v>1</v>
      </c>
      <c r="AQ296">
        <v>0</v>
      </c>
      <c r="AR296">
        <v>0</v>
      </c>
      <c r="AS296" t="s">
        <v>3</v>
      </c>
      <c r="AT296">
        <v>0.5</v>
      </c>
      <c r="AU296" t="s">
        <v>3</v>
      </c>
      <c r="AV296">
        <v>0</v>
      </c>
      <c r="AW296">
        <v>2</v>
      </c>
      <c r="AX296">
        <v>1473071623</v>
      </c>
      <c r="AY296">
        <v>1</v>
      </c>
      <c r="AZ296">
        <v>0</v>
      </c>
      <c r="BA296">
        <v>456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0</v>
      </c>
      <c r="BI296">
        <v>0</v>
      </c>
      <c r="BJ296">
        <v>0</v>
      </c>
      <c r="BK296">
        <v>0</v>
      </c>
      <c r="BL296">
        <v>0</v>
      </c>
      <c r="BM296">
        <v>0</v>
      </c>
      <c r="BN296">
        <v>0</v>
      </c>
      <c r="BO296">
        <v>0</v>
      </c>
      <c r="BP296">
        <v>0</v>
      </c>
      <c r="BQ296">
        <v>0</v>
      </c>
      <c r="BR296">
        <v>0</v>
      </c>
      <c r="BS296">
        <v>0</v>
      </c>
      <c r="BT296">
        <v>0</v>
      </c>
      <c r="BU296">
        <v>0</v>
      </c>
      <c r="BV296">
        <v>0</v>
      </c>
      <c r="BW296">
        <v>0</v>
      </c>
      <c r="CV296">
        <v>0</v>
      </c>
      <c r="CW296">
        <v>0</v>
      </c>
      <c r="CX296">
        <f>ROUND(Y296*Source!I353,9)</f>
        <v>1</v>
      </c>
      <c r="CY296">
        <f t="shared" si="112"/>
        <v>103.4</v>
      </c>
      <c r="CZ296">
        <f t="shared" si="113"/>
        <v>103.4</v>
      </c>
      <c r="DA296">
        <f t="shared" si="114"/>
        <v>1</v>
      </c>
      <c r="DB296">
        <f t="shared" si="110"/>
        <v>51.7</v>
      </c>
      <c r="DC296">
        <f t="shared" si="111"/>
        <v>0</v>
      </c>
      <c r="DD296" t="s">
        <v>3</v>
      </c>
      <c r="DE296" t="s">
        <v>3</v>
      </c>
      <c r="DF296">
        <f t="shared" si="97"/>
        <v>103.4</v>
      </c>
      <c r="DG296">
        <f t="shared" si="98"/>
        <v>0</v>
      </c>
      <c r="DH296">
        <f t="shared" si="99"/>
        <v>0</v>
      </c>
      <c r="DI296">
        <f t="shared" si="100"/>
        <v>0</v>
      </c>
      <c r="DJ296">
        <f t="shared" si="115"/>
        <v>103.4</v>
      </c>
      <c r="DK296">
        <v>0</v>
      </c>
      <c r="DL296" t="s">
        <v>3</v>
      </c>
      <c r="DM296">
        <v>0</v>
      </c>
      <c r="DN296" t="s">
        <v>3</v>
      </c>
      <c r="DO296">
        <v>0</v>
      </c>
    </row>
    <row r="297" spans="1:119" x14ac:dyDescent="0.2">
      <c r="A297">
        <f>ROW(Source!A353)</f>
        <v>353</v>
      </c>
      <c r="B297">
        <v>1473070128</v>
      </c>
      <c r="C297">
        <v>1473071608</v>
      </c>
      <c r="D297">
        <v>1441834627</v>
      </c>
      <c r="E297">
        <v>1</v>
      </c>
      <c r="F297">
        <v>1</v>
      </c>
      <c r="G297">
        <v>15514512</v>
      </c>
      <c r="H297">
        <v>3</v>
      </c>
      <c r="I297" t="s">
        <v>714</v>
      </c>
      <c r="J297" t="s">
        <v>715</v>
      </c>
      <c r="K297" t="s">
        <v>716</v>
      </c>
      <c r="L297">
        <v>1339</v>
      </c>
      <c r="N297">
        <v>1007</v>
      </c>
      <c r="O297" t="s">
        <v>713</v>
      </c>
      <c r="P297" t="s">
        <v>713</v>
      </c>
      <c r="Q297">
        <v>1</v>
      </c>
      <c r="W297">
        <v>0</v>
      </c>
      <c r="X297">
        <v>709656040</v>
      </c>
      <c r="Y297">
        <f t="shared" si="109"/>
        <v>0.3</v>
      </c>
      <c r="AA297">
        <v>875.46</v>
      </c>
      <c r="AB297">
        <v>0</v>
      </c>
      <c r="AC297">
        <v>0</v>
      </c>
      <c r="AD297">
        <v>0</v>
      </c>
      <c r="AE297">
        <v>875.46</v>
      </c>
      <c r="AF297">
        <v>0</v>
      </c>
      <c r="AG297">
        <v>0</v>
      </c>
      <c r="AH297">
        <v>0</v>
      </c>
      <c r="AI297">
        <v>1</v>
      </c>
      <c r="AJ297">
        <v>1</v>
      </c>
      <c r="AK297">
        <v>1</v>
      </c>
      <c r="AL297">
        <v>1</v>
      </c>
      <c r="AM297">
        <v>-2</v>
      </c>
      <c r="AN297">
        <v>0</v>
      </c>
      <c r="AO297">
        <v>1</v>
      </c>
      <c r="AP297">
        <v>1</v>
      </c>
      <c r="AQ297">
        <v>0</v>
      </c>
      <c r="AR297">
        <v>0</v>
      </c>
      <c r="AS297" t="s">
        <v>3</v>
      </c>
      <c r="AT297">
        <v>0.3</v>
      </c>
      <c r="AU297" t="s">
        <v>3</v>
      </c>
      <c r="AV297">
        <v>0</v>
      </c>
      <c r="AW297">
        <v>2</v>
      </c>
      <c r="AX297">
        <v>1473071624</v>
      </c>
      <c r="AY297">
        <v>1</v>
      </c>
      <c r="AZ297">
        <v>0</v>
      </c>
      <c r="BA297">
        <v>457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0</v>
      </c>
      <c r="BI297">
        <v>0</v>
      </c>
      <c r="BJ297">
        <v>0</v>
      </c>
      <c r="BK297">
        <v>0</v>
      </c>
      <c r="BL297">
        <v>0</v>
      </c>
      <c r="BM297">
        <v>0</v>
      </c>
      <c r="BN297">
        <v>0</v>
      </c>
      <c r="BO297">
        <v>0</v>
      </c>
      <c r="BP297">
        <v>0</v>
      </c>
      <c r="BQ297">
        <v>0</v>
      </c>
      <c r="BR297">
        <v>0</v>
      </c>
      <c r="BS297">
        <v>0</v>
      </c>
      <c r="BT297">
        <v>0</v>
      </c>
      <c r="BU297">
        <v>0</v>
      </c>
      <c r="BV297">
        <v>0</v>
      </c>
      <c r="BW297">
        <v>0</v>
      </c>
      <c r="CV297">
        <v>0</v>
      </c>
      <c r="CW297">
        <v>0</v>
      </c>
      <c r="CX297">
        <f>ROUND(Y297*Source!I353,9)</f>
        <v>0.6</v>
      </c>
      <c r="CY297">
        <f t="shared" si="112"/>
        <v>875.46</v>
      </c>
      <c r="CZ297">
        <f t="shared" si="113"/>
        <v>875.46</v>
      </c>
      <c r="DA297">
        <f t="shared" si="114"/>
        <v>1</v>
      </c>
      <c r="DB297">
        <f t="shared" si="110"/>
        <v>262.64</v>
      </c>
      <c r="DC297">
        <f t="shared" si="111"/>
        <v>0</v>
      </c>
      <c r="DD297" t="s">
        <v>3</v>
      </c>
      <c r="DE297" t="s">
        <v>3</v>
      </c>
      <c r="DF297">
        <f t="shared" si="97"/>
        <v>525.28</v>
      </c>
      <c r="DG297">
        <f t="shared" si="98"/>
        <v>0</v>
      </c>
      <c r="DH297">
        <f t="shared" si="99"/>
        <v>0</v>
      </c>
      <c r="DI297">
        <f t="shared" si="100"/>
        <v>0</v>
      </c>
      <c r="DJ297">
        <f t="shared" si="115"/>
        <v>525.28</v>
      </c>
      <c r="DK297">
        <v>0</v>
      </c>
      <c r="DL297" t="s">
        <v>3</v>
      </c>
      <c r="DM297">
        <v>0</v>
      </c>
      <c r="DN297" t="s">
        <v>3</v>
      </c>
      <c r="DO297">
        <v>0</v>
      </c>
    </row>
    <row r="298" spans="1:119" x14ac:dyDescent="0.2">
      <c r="A298">
        <f>ROW(Source!A353)</f>
        <v>353</v>
      </c>
      <c r="B298">
        <v>1473070128</v>
      </c>
      <c r="C298">
        <v>1473071608</v>
      </c>
      <c r="D298">
        <v>1441834671</v>
      </c>
      <c r="E298">
        <v>1</v>
      </c>
      <c r="F298">
        <v>1</v>
      </c>
      <c r="G298">
        <v>15514512</v>
      </c>
      <c r="H298">
        <v>3</v>
      </c>
      <c r="I298" t="s">
        <v>717</v>
      </c>
      <c r="J298" t="s">
        <v>718</v>
      </c>
      <c r="K298" t="s">
        <v>719</v>
      </c>
      <c r="L298">
        <v>1348</v>
      </c>
      <c r="N298">
        <v>1009</v>
      </c>
      <c r="O298" t="s">
        <v>697</v>
      </c>
      <c r="P298" t="s">
        <v>697</v>
      </c>
      <c r="Q298">
        <v>1000</v>
      </c>
      <c r="W298">
        <v>0</v>
      </c>
      <c r="X298">
        <v>-19071303</v>
      </c>
      <c r="Y298">
        <f t="shared" si="109"/>
        <v>1E-4</v>
      </c>
      <c r="AA298">
        <v>184462.17</v>
      </c>
      <c r="AB298">
        <v>0</v>
      </c>
      <c r="AC298">
        <v>0</v>
      </c>
      <c r="AD298">
        <v>0</v>
      </c>
      <c r="AE298">
        <v>184462.17</v>
      </c>
      <c r="AF298">
        <v>0</v>
      </c>
      <c r="AG298">
        <v>0</v>
      </c>
      <c r="AH298">
        <v>0</v>
      </c>
      <c r="AI298">
        <v>1</v>
      </c>
      <c r="AJ298">
        <v>1</v>
      </c>
      <c r="AK298">
        <v>1</v>
      </c>
      <c r="AL298">
        <v>1</v>
      </c>
      <c r="AM298">
        <v>-2</v>
      </c>
      <c r="AN298">
        <v>0</v>
      </c>
      <c r="AO298">
        <v>1</v>
      </c>
      <c r="AP298">
        <v>1</v>
      </c>
      <c r="AQ298">
        <v>0</v>
      </c>
      <c r="AR298">
        <v>0</v>
      </c>
      <c r="AS298" t="s">
        <v>3</v>
      </c>
      <c r="AT298">
        <v>1E-4</v>
      </c>
      <c r="AU298" t="s">
        <v>3</v>
      </c>
      <c r="AV298">
        <v>0</v>
      </c>
      <c r="AW298">
        <v>2</v>
      </c>
      <c r="AX298">
        <v>1473071625</v>
      </c>
      <c r="AY298">
        <v>1</v>
      </c>
      <c r="AZ298">
        <v>0</v>
      </c>
      <c r="BA298">
        <v>458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0</v>
      </c>
      <c r="BI298">
        <v>0</v>
      </c>
      <c r="BJ298">
        <v>0</v>
      </c>
      <c r="BK298">
        <v>0</v>
      </c>
      <c r="BL298">
        <v>0</v>
      </c>
      <c r="BM298">
        <v>0</v>
      </c>
      <c r="BN298">
        <v>0</v>
      </c>
      <c r="BO298">
        <v>0</v>
      </c>
      <c r="BP298">
        <v>0</v>
      </c>
      <c r="BQ298">
        <v>0</v>
      </c>
      <c r="BR298">
        <v>0</v>
      </c>
      <c r="BS298">
        <v>0</v>
      </c>
      <c r="BT298">
        <v>0</v>
      </c>
      <c r="BU298">
        <v>0</v>
      </c>
      <c r="BV298">
        <v>0</v>
      </c>
      <c r="BW298">
        <v>0</v>
      </c>
      <c r="CV298">
        <v>0</v>
      </c>
      <c r="CW298">
        <v>0</v>
      </c>
      <c r="CX298">
        <f>ROUND(Y298*Source!I353,9)</f>
        <v>2.0000000000000001E-4</v>
      </c>
      <c r="CY298">
        <f t="shared" si="112"/>
        <v>184462.17</v>
      </c>
      <c r="CZ298">
        <f t="shared" si="113"/>
        <v>184462.17</v>
      </c>
      <c r="DA298">
        <f t="shared" si="114"/>
        <v>1</v>
      </c>
      <c r="DB298">
        <f t="shared" si="110"/>
        <v>18.45</v>
      </c>
      <c r="DC298">
        <f t="shared" si="111"/>
        <v>0</v>
      </c>
      <c r="DD298" t="s">
        <v>3</v>
      </c>
      <c r="DE298" t="s">
        <v>3</v>
      </c>
      <c r="DF298">
        <f t="shared" si="97"/>
        <v>36.89</v>
      </c>
      <c r="DG298">
        <f t="shared" si="98"/>
        <v>0</v>
      </c>
      <c r="DH298">
        <f t="shared" si="99"/>
        <v>0</v>
      </c>
      <c r="DI298">
        <f t="shared" si="100"/>
        <v>0</v>
      </c>
      <c r="DJ298">
        <f t="shared" si="115"/>
        <v>36.89</v>
      </c>
      <c r="DK298">
        <v>0</v>
      </c>
      <c r="DL298" t="s">
        <v>3</v>
      </c>
      <c r="DM298">
        <v>0</v>
      </c>
      <c r="DN298" t="s">
        <v>3</v>
      </c>
      <c r="DO298">
        <v>0</v>
      </c>
    </row>
    <row r="299" spans="1:119" x14ac:dyDescent="0.2">
      <c r="A299">
        <f>ROW(Source!A353)</f>
        <v>353</v>
      </c>
      <c r="B299">
        <v>1473070128</v>
      </c>
      <c r="C299">
        <v>1473071608</v>
      </c>
      <c r="D299">
        <v>1441834634</v>
      </c>
      <c r="E299">
        <v>1</v>
      </c>
      <c r="F299">
        <v>1</v>
      </c>
      <c r="G299">
        <v>15514512</v>
      </c>
      <c r="H299">
        <v>3</v>
      </c>
      <c r="I299" t="s">
        <v>720</v>
      </c>
      <c r="J299" t="s">
        <v>721</v>
      </c>
      <c r="K299" t="s">
        <v>722</v>
      </c>
      <c r="L299">
        <v>1348</v>
      </c>
      <c r="N299">
        <v>1009</v>
      </c>
      <c r="O299" t="s">
        <v>697</v>
      </c>
      <c r="P299" t="s">
        <v>697</v>
      </c>
      <c r="Q299">
        <v>1000</v>
      </c>
      <c r="W299">
        <v>0</v>
      </c>
      <c r="X299">
        <v>1869974630</v>
      </c>
      <c r="Y299">
        <f t="shared" si="109"/>
        <v>4.0000000000000002E-4</v>
      </c>
      <c r="AA299">
        <v>88053.759999999995</v>
      </c>
      <c r="AB299">
        <v>0</v>
      </c>
      <c r="AC299">
        <v>0</v>
      </c>
      <c r="AD299">
        <v>0</v>
      </c>
      <c r="AE299">
        <v>88053.759999999995</v>
      </c>
      <c r="AF299">
        <v>0</v>
      </c>
      <c r="AG299">
        <v>0</v>
      </c>
      <c r="AH299">
        <v>0</v>
      </c>
      <c r="AI299">
        <v>1</v>
      </c>
      <c r="AJ299">
        <v>1</v>
      </c>
      <c r="AK299">
        <v>1</v>
      </c>
      <c r="AL299">
        <v>1</v>
      </c>
      <c r="AM299">
        <v>-2</v>
      </c>
      <c r="AN299">
        <v>0</v>
      </c>
      <c r="AO299">
        <v>1</v>
      </c>
      <c r="AP299">
        <v>1</v>
      </c>
      <c r="AQ299">
        <v>0</v>
      </c>
      <c r="AR299">
        <v>0</v>
      </c>
      <c r="AS299" t="s">
        <v>3</v>
      </c>
      <c r="AT299">
        <v>4.0000000000000002E-4</v>
      </c>
      <c r="AU299" t="s">
        <v>3</v>
      </c>
      <c r="AV299">
        <v>0</v>
      </c>
      <c r="AW299">
        <v>2</v>
      </c>
      <c r="AX299">
        <v>1473071626</v>
      </c>
      <c r="AY299">
        <v>1</v>
      </c>
      <c r="AZ299">
        <v>0</v>
      </c>
      <c r="BA299">
        <v>459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0</v>
      </c>
      <c r="BI299">
        <v>0</v>
      </c>
      <c r="BJ299">
        <v>0</v>
      </c>
      <c r="BK299">
        <v>0</v>
      </c>
      <c r="BL299">
        <v>0</v>
      </c>
      <c r="BM299">
        <v>0</v>
      </c>
      <c r="BN299">
        <v>0</v>
      </c>
      <c r="BO299">
        <v>0</v>
      </c>
      <c r="BP299">
        <v>0</v>
      </c>
      <c r="BQ299">
        <v>0</v>
      </c>
      <c r="BR299">
        <v>0</v>
      </c>
      <c r="BS299">
        <v>0</v>
      </c>
      <c r="BT299">
        <v>0</v>
      </c>
      <c r="BU299">
        <v>0</v>
      </c>
      <c r="BV299">
        <v>0</v>
      </c>
      <c r="BW299">
        <v>0</v>
      </c>
      <c r="CV299">
        <v>0</v>
      </c>
      <c r="CW299">
        <v>0</v>
      </c>
      <c r="CX299">
        <f>ROUND(Y299*Source!I353,9)</f>
        <v>8.0000000000000004E-4</v>
      </c>
      <c r="CY299">
        <f t="shared" si="112"/>
        <v>88053.759999999995</v>
      </c>
      <c r="CZ299">
        <f t="shared" si="113"/>
        <v>88053.759999999995</v>
      </c>
      <c r="DA299">
        <f t="shared" si="114"/>
        <v>1</v>
      </c>
      <c r="DB299">
        <f t="shared" si="110"/>
        <v>35.22</v>
      </c>
      <c r="DC299">
        <f t="shared" si="111"/>
        <v>0</v>
      </c>
      <c r="DD299" t="s">
        <v>3</v>
      </c>
      <c r="DE299" t="s">
        <v>3</v>
      </c>
      <c r="DF299">
        <f t="shared" si="97"/>
        <v>70.44</v>
      </c>
      <c r="DG299">
        <f t="shared" si="98"/>
        <v>0</v>
      </c>
      <c r="DH299">
        <f t="shared" si="99"/>
        <v>0</v>
      </c>
      <c r="DI299">
        <f t="shared" si="100"/>
        <v>0</v>
      </c>
      <c r="DJ299">
        <f t="shared" si="115"/>
        <v>70.44</v>
      </c>
      <c r="DK299">
        <v>0</v>
      </c>
      <c r="DL299" t="s">
        <v>3</v>
      </c>
      <c r="DM299">
        <v>0</v>
      </c>
      <c r="DN299" t="s">
        <v>3</v>
      </c>
      <c r="DO299">
        <v>0</v>
      </c>
    </row>
    <row r="300" spans="1:119" x14ac:dyDescent="0.2">
      <c r="A300">
        <f>ROW(Source!A353)</f>
        <v>353</v>
      </c>
      <c r="B300">
        <v>1473070128</v>
      </c>
      <c r="C300">
        <v>1473071608</v>
      </c>
      <c r="D300">
        <v>1441834836</v>
      </c>
      <c r="E300">
        <v>1</v>
      </c>
      <c r="F300">
        <v>1</v>
      </c>
      <c r="G300">
        <v>15514512</v>
      </c>
      <c r="H300">
        <v>3</v>
      </c>
      <c r="I300" t="s">
        <v>723</v>
      </c>
      <c r="J300" t="s">
        <v>724</v>
      </c>
      <c r="K300" t="s">
        <v>725</v>
      </c>
      <c r="L300">
        <v>1348</v>
      </c>
      <c r="N300">
        <v>1009</v>
      </c>
      <c r="O300" t="s">
        <v>697</v>
      </c>
      <c r="P300" t="s">
        <v>697</v>
      </c>
      <c r="Q300">
        <v>1000</v>
      </c>
      <c r="W300">
        <v>0</v>
      </c>
      <c r="X300">
        <v>1434651514</v>
      </c>
      <c r="Y300">
        <f t="shared" si="109"/>
        <v>9.8999999999999999E-4</v>
      </c>
      <c r="AA300">
        <v>93194.67</v>
      </c>
      <c r="AB300">
        <v>0</v>
      </c>
      <c r="AC300">
        <v>0</v>
      </c>
      <c r="AD300">
        <v>0</v>
      </c>
      <c r="AE300">
        <v>93194.67</v>
      </c>
      <c r="AF300">
        <v>0</v>
      </c>
      <c r="AG300">
        <v>0</v>
      </c>
      <c r="AH300">
        <v>0</v>
      </c>
      <c r="AI300">
        <v>1</v>
      </c>
      <c r="AJ300">
        <v>1</v>
      </c>
      <c r="AK300">
        <v>1</v>
      </c>
      <c r="AL300">
        <v>1</v>
      </c>
      <c r="AM300">
        <v>-2</v>
      </c>
      <c r="AN300">
        <v>0</v>
      </c>
      <c r="AO300">
        <v>1</v>
      </c>
      <c r="AP300">
        <v>1</v>
      </c>
      <c r="AQ300">
        <v>0</v>
      </c>
      <c r="AR300">
        <v>0</v>
      </c>
      <c r="AS300" t="s">
        <v>3</v>
      </c>
      <c r="AT300">
        <v>9.8999999999999999E-4</v>
      </c>
      <c r="AU300" t="s">
        <v>3</v>
      </c>
      <c r="AV300">
        <v>0</v>
      </c>
      <c r="AW300">
        <v>2</v>
      </c>
      <c r="AX300">
        <v>1473071627</v>
      </c>
      <c r="AY300">
        <v>1</v>
      </c>
      <c r="AZ300">
        <v>0</v>
      </c>
      <c r="BA300">
        <v>460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0</v>
      </c>
      <c r="BI300">
        <v>0</v>
      </c>
      <c r="BJ300">
        <v>0</v>
      </c>
      <c r="BK300">
        <v>0</v>
      </c>
      <c r="BL300">
        <v>0</v>
      </c>
      <c r="BM300">
        <v>0</v>
      </c>
      <c r="BN300">
        <v>0</v>
      </c>
      <c r="BO300">
        <v>0</v>
      </c>
      <c r="BP300">
        <v>0</v>
      </c>
      <c r="BQ300">
        <v>0</v>
      </c>
      <c r="BR300">
        <v>0</v>
      </c>
      <c r="BS300">
        <v>0</v>
      </c>
      <c r="BT300">
        <v>0</v>
      </c>
      <c r="BU300">
        <v>0</v>
      </c>
      <c r="BV300">
        <v>0</v>
      </c>
      <c r="BW300">
        <v>0</v>
      </c>
      <c r="CV300">
        <v>0</v>
      </c>
      <c r="CW300">
        <v>0</v>
      </c>
      <c r="CX300">
        <f>ROUND(Y300*Source!I353,9)</f>
        <v>1.98E-3</v>
      </c>
      <c r="CY300">
        <f t="shared" si="112"/>
        <v>93194.67</v>
      </c>
      <c r="CZ300">
        <f t="shared" si="113"/>
        <v>93194.67</v>
      </c>
      <c r="DA300">
        <f t="shared" si="114"/>
        <v>1</v>
      </c>
      <c r="DB300">
        <f t="shared" si="110"/>
        <v>92.26</v>
      </c>
      <c r="DC300">
        <f t="shared" si="111"/>
        <v>0</v>
      </c>
      <c r="DD300" t="s">
        <v>3</v>
      </c>
      <c r="DE300" t="s">
        <v>3</v>
      </c>
      <c r="DF300">
        <f t="shared" si="97"/>
        <v>184.53</v>
      </c>
      <c r="DG300">
        <f t="shared" si="98"/>
        <v>0</v>
      </c>
      <c r="DH300">
        <f t="shared" si="99"/>
        <v>0</v>
      </c>
      <c r="DI300">
        <f t="shared" si="100"/>
        <v>0</v>
      </c>
      <c r="DJ300">
        <f t="shared" si="115"/>
        <v>184.53</v>
      </c>
      <c r="DK300">
        <v>0</v>
      </c>
      <c r="DL300" t="s">
        <v>3</v>
      </c>
      <c r="DM300">
        <v>0</v>
      </c>
      <c r="DN300" t="s">
        <v>3</v>
      </c>
      <c r="DO300">
        <v>0</v>
      </c>
    </row>
    <row r="301" spans="1:119" x14ac:dyDescent="0.2">
      <c r="A301">
        <f>ROW(Source!A353)</f>
        <v>353</v>
      </c>
      <c r="B301">
        <v>1473070128</v>
      </c>
      <c r="C301">
        <v>1473071608</v>
      </c>
      <c r="D301">
        <v>1441822273</v>
      </c>
      <c r="E301">
        <v>15514512</v>
      </c>
      <c r="F301">
        <v>1</v>
      </c>
      <c r="G301">
        <v>15514512</v>
      </c>
      <c r="H301">
        <v>3</v>
      </c>
      <c r="I301" t="s">
        <v>729</v>
      </c>
      <c r="J301" t="s">
        <v>3</v>
      </c>
      <c r="K301" t="s">
        <v>730</v>
      </c>
      <c r="L301">
        <v>1348</v>
      </c>
      <c r="N301">
        <v>1009</v>
      </c>
      <c r="O301" t="s">
        <v>697</v>
      </c>
      <c r="P301" t="s">
        <v>697</v>
      </c>
      <c r="Q301">
        <v>1000</v>
      </c>
      <c r="W301">
        <v>0</v>
      </c>
      <c r="X301">
        <v>-1698336702</v>
      </c>
      <c r="Y301">
        <f t="shared" si="109"/>
        <v>1.1E-4</v>
      </c>
      <c r="AA301">
        <v>94640</v>
      </c>
      <c r="AB301">
        <v>0</v>
      </c>
      <c r="AC301">
        <v>0</v>
      </c>
      <c r="AD301">
        <v>0</v>
      </c>
      <c r="AE301">
        <v>94640</v>
      </c>
      <c r="AF301">
        <v>0</v>
      </c>
      <c r="AG301">
        <v>0</v>
      </c>
      <c r="AH301">
        <v>0</v>
      </c>
      <c r="AI301">
        <v>1</v>
      </c>
      <c r="AJ301">
        <v>1</v>
      </c>
      <c r="AK301">
        <v>1</v>
      </c>
      <c r="AL301">
        <v>1</v>
      </c>
      <c r="AM301">
        <v>-2</v>
      </c>
      <c r="AN301">
        <v>0</v>
      </c>
      <c r="AO301">
        <v>1</v>
      </c>
      <c r="AP301">
        <v>1</v>
      </c>
      <c r="AQ301">
        <v>0</v>
      </c>
      <c r="AR301">
        <v>0</v>
      </c>
      <c r="AS301" t="s">
        <v>3</v>
      </c>
      <c r="AT301">
        <v>1.1E-4</v>
      </c>
      <c r="AU301" t="s">
        <v>3</v>
      </c>
      <c r="AV301">
        <v>0</v>
      </c>
      <c r="AW301">
        <v>2</v>
      </c>
      <c r="AX301">
        <v>1473071628</v>
      </c>
      <c r="AY301">
        <v>1</v>
      </c>
      <c r="AZ301">
        <v>0</v>
      </c>
      <c r="BA301">
        <v>461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0</v>
      </c>
      <c r="BI301">
        <v>0</v>
      </c>
      <c r="BJ301">
        <v>0</v>
      </c>
      <c r="BK301">
        <v>0</v>
      </c>
      <c r="BL301">
        <v>0</v>
      </c>
      <c r="BM301">
        <v>0</v>
      </c>
      <c r="BN301">
        <v>0</v>
      </c>
      <c r="BO301">
        <v>0</v>
      </c>
      <c r="BP301">
        <v>0</v>
      </c>
      <c r="BQ301">
        <v>0</v>
      </c>
      <c r="BR301">
        <v>0</v>
      </c>
      <c r="BS301">
        <v>0</v>
      </c>
      <c r="BT301">
        <v>0</v>
      </c>
      <c r="BU301">
        <v>0</v>
      </c>
      <c r="BV301">
        <v>0</v>
      </c>
      <c r="BW301">
        <v>0</v>
      </c>
      <c r="CV301">
        <v>0</v>
      </c>
      <c r="CW301">
        <v>0</v>
      </c>
      <c r="CX301">
        <f>ROUND(Y301*Source!I353,9)</f>
        <v>2.2000000000000001E-4</v>
      </c>
      <c r="CY301">
        <f t="shared" si="112"/>
        <v>94640</v>
      </c>
      <c r="CZ301">
        <f t="shared" si="113"/>
        <v>94640</v>
      </c>
      <c r="DA301">
        <f t="shared" si="114"/>
        <v>1</v>
      </c>
      <c r="DB301">
        <f t="shared" si="110"/>
        <v>10.41</v>
      </c>
      <c r="DC301">
        <f t="shared" si="111"/>
        <v>0</v>
      </c>
      <c r="DD301" t="s">
        <v>3</v>
      </c>
      <c r="DE301" t="s">
        <v>3</v>
      </c>
      <c r="DF301">
        <f t="shared" si="97"/>
        <v>20.82</v>
      </c>
      <c r="DG301">
        <f t="shared" si="98"/>
        <v>0</v>
      </c>
      <c r="DH301">
        <f t="shared" si="99"/>
        <v>0</v>
      </c>
      <c r="DI301">
        <f t="shared" si="100"/>
        <v>0</v>
      </c>
      <c r="DJ301">
        <f t="shared" si="115"/>
        <v>20.82</v>
      </c>
      <c r="DK301">
        <v>0</v>
      </c>
      <c r="DL301" t="s">
        <v>3</v>
      </c>
      <c r="DM301">
        <v>0</v>
      </c>
      <c r="DN301" t="s">
        <v>3</v>
      </c>
      <c r="DO301">
        <v>0</v>
      </c>
    </row>
    <row r="302" spans="1:119" x14ac:dyDescent="0.2">
      <c r="A302">
        <f>ROW(Source!A354)</f>
        <v>354</v>
      </c>
      <c r="B302">
        <v>1473070128</v>
      </c>
      <c r="C302">
        <v>1473074493</v>
      </c>
      <c r="D302">
        <v>1441819193</v>
      </c>
      <c r="E302">
        <v>15514512</v>
      </c>
      <c r="F302">
        <v>1</v>
      </c>
      <c r="G302">
        <v>15514512</v>
      </c>
      <c r="H302">
        <v>1</v>
      </c>
      <c r="I302" t="s">
        <v>670</v>
      </c>
      <c r="J302" t="s">
        <v>3</v>
      </c>
      <c r="K302" t="s">
        <v>671</v>
      </c>
      <c r="L302">
        <v>1191</v>
      </c>
      <c r="N302">
        <v>1013</v>
      </c>
      <c r="O302" t="s">
        <v>672</v>
      </c>
      <c r="P302" t="s">
        <v>672</v>
      </c>
      <c r="Q302">
        <v>1</v>
      </c>
      <c r="W302">
        <v>0</v>
      </c>
      <c r="X302">
        <v>476480486</v>
      </c>
      <c r="Y302">
        <f t="shared" si="109"/>
        <v>5.5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1</v>
      </c>
      <c r="AJ302">
        <v>1</v>
      </c>
      <c r="AK302">
        <v>1</v>
      </c>
      <c r="AL302">
        <v>1</v>
      </c>
      <c r="AM302">
        <v>-2</v>
      </c>
      <c r="AN302">
        <v>0</v>
      </c>
      <c r="AO302">
        <v>1</v>
      </c>
      <c r="AP302">
        <v>0</v>
      </c>
      <c r="AQ302">
        <v>0</v>
      </c>
      <c r="AR302">
        <v>0</v>
      </c>
      <c r="AS302" t="s">
        <v>3</v>
      </c>
      <c r="AT302">
        <v>5.5</v>
      </c>
      <c r="AU302" t="s">
        <v>3</v>
      </c>
      <c r="AV302">
        <v>1</v>
      </c>
      <c r="AW302">
        <v>2</v>
      </c>
      <c r="AX302">
        <v>1473074506</v>
      </c>
      <c r="AY302">
        <v>1</v>
      </c>
      <c r="AZ302">
        <v>6144</v>
      </c>
      <c r="BA302">
        <v>462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0</v>
      </c>
      <c r="BI302">
        <v>0</v>
      </c>
      <c r="BJ302">
        <v>0</v>
      </c>
      <c r="BK302">
        <v>0</v>
      </c>
      <c r="BL302">
        <v>0</v>
      </c>
      <c r="BM302">
        <v>0</v>
      </c>
      <c r="BN302">
        <v>0</v>
      </c>
      <c r="BO302">
        <v>0</v>
      </c>
      <c r="BP302">
        <v>0</v>
      </c>
      <c r="BQ302">
        <v>0</v>
      </c>
      <c r="BR302">
        <v>0</v>
      </c>
      <c r="BS302">
        <v>0</v>
      </c>
      <c r="BT302">
        <v>0</v>
      </c>
      <c r="BU302">
        <v>0</v>
      </c>
      <c r="BV302">
        <v>0</v>
      </c>
      <c r="BW302">
        <v>0</v>
      </c>
      <c r="CU302">
        <f>ROUND(AT302*Source!I354*AH302*AL302,2)</f>
        <v>0</v>
      </c>
      <c r="CV302">
        <f>ROUND(Y302*Source!I354,9)</f>
        <v>11</v>
      </c>
      <c r="CW302">
        <v>0</v>
      </c>
      <c r="CX302">
        <f>ROUND(Y302*Source!I354,9)</f>
        <v>11</v>
      </c>
      <c r="CY302">
        <f>AD302</f>
        <v>0</v>
      </c>
      <c r="CZ302">
        <f>AH302</f>
        <v>0</v>
      </c>
      <c r="DA302">
        <f>AL302</f>
        <v>1</v>
      </c>
      <c r="DB302">
        <f t="shared" si="110"/>
        <v>0</v>
      </c>
      <c r="DC302">
        <f t="shared" si="111"/>
        <v>0</v>
      </c>
      <c r="DD302" t="s">
        <v>3</v>
      </c>
      <c r="DE302" t="s">
        <v>3</v>
      </c>
      <c r="DF302">
        <f t="shared" si="97"/>
        <v>0</v>
      </c>
      <c r="DG302">
        <f t="shared" si="98"/>
        <v>0</v>
      </c>
      <c r="DH302">
        <f t="shared" si="99"/>
        <v>0</v>
      </c>
      <c r="DI302">
        <f t="shared" si="100"/>
        <v>0</v>
      </c>
      <c r="DJ302">
        <f>DI302</f>
        <v>0</v>
      </c>
      <c r="DK302">
        <v>0</v>
      </c>
      <c r="DL302" t="s">
        <v>3</v>
      </c>
      <c r="DM302">
        <v>0</v>
      </c>
      <c r="DN302" t="s">
        <v>3</v>
      </c>
      <c r="DO302">
        <v>0</v>
      </c>
    </row>
    <row r="303" spans="1:119" x14ac:dyDescent="0.2">
      <c r="A303">
        <f>ROW(Source!A354)</f>
        <v>354</v>
      </c>
      <c r="B303">
        <v>1473070128</v>
      </c>
      <c r="C303">
        <v>1473074493</v>
      </c>
      <c r="D303">
        <v>1441836235</v>
      </c>
      <c r="E303">
        <v>1</v>
      </c>
      <c r="F303">
        <v>1</v>
      </c>
      <c r="G303">
        <v>15514512</v>
      </c>
      <c r="H303">
        <v>3</v>
      </c>
      <c r="I303" t="s">
        <v>677</v>
      </c>
      <c r="J303" t="s">
        <v>678</v>
      </c>
      <c r="K303" t="s">
        <v>679</v>
      </c>
      <c r="L303">
        <v>1346</v>
      </c>
      <c r="N303">
        <v>1009</v>
      </c>
      <c r="O303" t="s">
        <v>680</v>
      </c>
      <c r="P303" t="s">
        <v>680</v>
      </c>
      <c r="Q303">
        <v>1</v>
      </c>
      <c r="W303">
        <v>0</v>
      </c>
      <c r="X303">
        <v>-1595335418</v>
      </c>
      <c r="Y303">
        <f t="shared" si="109"/>
        <v>0.02</v>
      </c>
      <c r="AA303">
        <v>31.49</v>
      </c>
      <c r="AB303">
        <v>0</v>
      </c>
      <c r="AC303">
        <v>0</v>
      </c>
      <c r="AD303">
        <v>0</v>
      </c>
      <c r="AE303">
        <v>31.49</v>
      </c>
      <c r="AF303">
        <v>0</v>
      </c>
      <c r="AG303">
        <v>0</v>
      </c>
      <c r="AH303">
        <v>0</v>
      </c>
      <c r="AI303">
        <v>1</v>
      </c>
      <c r="AJ303">
        <v>1</v>
      </c>
      <c r="AK303">
        <v>1</v>
      </c>
      <c r="AL303">
        <v>1</v>
      </c>
      <c r="AM303">
        <v>-2</v>
      </c>
      <c r="AN303">
        <v>0</v>
      </c>
      <c r="AO303">
        <v>1</v>
      </c>
      <c r="AP303">
        <v>0</v>
      </c>
      <c r="AQ303">
        <v>0</v>
      </c>
      <c r="AR303">
        <v>0</v>
      </c>
      <c r="AS303" t="s">
        <v>3</v>
      </c>
      <c r="AT303">
        <v>0.02</v>
      </c>
      <c r="AU303" t="s">
        <v>3</v>
      </c>
      <c r="AV303">
        <v>0</v>
      </c>
      <c r="AW303">
        <v>2</v>
      </c>
      <c r="AX303">
        <v>1473074507</v>
      </c>
      <c r="AY303">
        <v>1</v>
      </c>
      <c r="AZ303">
        <v>6144</v>
      </c>
      <c r="BA303">
        <v>463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0</v>
      </c>
      <c r="BI303">
        <v>0</v>
      </c>
      <c r="BJ303">
        <v>0</v>
      </c>
      <c r="BK303">
        <v>0</v>
      </c>
      <c r="BL303">
        <v>0</v>
      </c>
      <c r="BM303">
        <v>0</v>
      </c>
      <c r="BN303">
        <v>0</v>
      </c>
      <c r="BO303">
        <v>0</v>
      </c>
      <c r="BP303">
        <v>0</v>
      </c>
      <c r="BQ303">
        <v>0</v>
      </c>
      <c r="BR303">
        <v>0</v>
      </c>
      <c r="BS303">
        <v>0</v>
      </c>
      <c r="BT303">
        <v>0</v>
      </c>
      <c r="BU303">
        <v>0</v>
      </c>
      <c r="BV303">
        <v>0</v>
      </c>
      <c r="BW303">
        <v>0</v>
      </c>
      <c r="CV303">
        <v>0</v>
      </c>
      <c r="CW303">
        <v>0</v>
      </c>
      <c r="CX303">
        <f>ROUND(Y303*Source!I354,9)</f>
        <v>0.04</v>
      </c>
      <c r="CY303">
        <f>AA303</f>
        <v>31.49</v>
      </c>
      <c r="CZ303">
        <f>AE303</f>
        <v>31.49</v>
      </c>
      <c r="DA303">
        <f>AI303</f>
        <v>1</v>
      </c>
      <c r="DB303">
        <f t="shared" si="110"/>
        <v>0.63</v>
      </c>
      <c r="DC303">
        <f t="shared" si="111"/>
        <v>0</v>
      </c>
      <c r="DD303" t="s">
        <v>3</v>
      </c>
      <c r="DE303" t="s">
        <v>3</v>
      </c>
      <c r="DF303">
        <f t="shared" si="97"/>
        <v>1.26</v>
      </c>
      <c r="DG303">
        <f t="shared" si="98"/>
        <v>0</v>
      </c>
      <c r="DH303">
        <f t="shared" si="99"/>
        <v>0</v>
      </c>
      <c r="DI303">
        <f t="shared" si="100"/>
        <v>0</v>
      </c>
      <c r="DJ303">
        <f>DF303</f>
        <v>1.26</v>
      </c>
      <c r="DK303">
        <v>0</v>
      </c>
      <c r="DL303" t="s">
        <v>3</v>
      </c>
      <c r="DM303">
        <v>0</v>
      </c>
      <c r="DN303" t="s">
        <v>3</v>
      </c>
      <c r="DO303">
        <v>0</v>
      </c>
    </row>
    <row r="304" spans="1:119" x14ac:dyDescent="0.2">
      <c r="A304">
        <f>ROW(Source!A354)</f>
        <v>354</v>
      </c>
      <c r="B304">
        <v>1473070128</v>
      </c>
      <c r="C304">
        <v>1473074493</v>
      </c>
      <c r="D304">
        <v>1441821379</v>
      </c>
      <c r="E304">
        <v>15514512</v>
      </c>
      <c r="F304">
        <v>1</v>
      </c>
      <c r="G304">
        <v>15514512</v>
      </c>
      <c r="H304">
        <v>3</v>
      </c>
      <c r="I304" t="s">
        <v>734</v>
      </c>
      <c r="J304" t="s">
        <v>3</v>
      </c>
      <c r="K304" t="s">
        <v>735</v>
      </c>
      <c r="L304">
        <v>1346</v>
      </c>
      <c r="N304">
        <v>1009</v>
      </c>
      <c r="O304" t="s">
        <v>680</v>
      </c>
      <c r="P304" t="s">
        <v>680</v>
      </c>
      <c r="Q304">
        <v>1</v>
      </c>
      <c r="W304">
        <v>0</v>
      </c>
      <c r="X304">
        <v>1325796737</v>
      </c>
      <c r="Y304">
        <f t="shared" si="109"/>
        <v>2.4E-2</v>
      </c>
      <c r="AA304">
        <v>89.93</v>
      </c>
      <c r="AB304">
        <v>0</v>
      </c>
      <c r="AC304">
        <v>0</v>
      </c>
      <c r="AD304">
        <v>0</v>
      </c>
      <c r="AE304">
        <v>89.933959999999999</v>
      </c>
      <c r="AF304">
        <v>0</v>
      </c>
      <c r="AG304">
        <v>0</v>
      </c>
      <c r="AH304">
        <v>0</v>
      </c>
      <c r="AI304">
        <v>1</v>
      </c>
      <c r="AJ304">
        <v>1</v>
      </c>
      <c r="AK304">
        <v>1</v>
      </c>
      <c r="AL304">
        <v>1</v>
      </c>
      <c r="AM304">
        <v>-2</v>
      </c>
      <c r="AN304">
        <v>0</v>
      </c>
      <c r="AO304">
        <v>1</v>
      </c>
      <c r="AP304">
        <v>0</v>
      </c>
      <c r="AQ304">
        <v>0</v>
      </c>
      <c r="AR304">
        <v>0</v>
      </c>
      <c r="AS304" t="s">
        <v>3</v>
      </c>
      <c r="AT304">
        <v>2.4E-2</v>
      </c>
      <c r="AU304" t="s">
        <v>3</v>
      </c>
      <c r="AV304">
        <v>0</v>
      </c>
      <c r="AW304">
        <v>1</v>
      </c>
      <c r="AX304">
        <v>-1</v>
      </c>
      <c r="AY304">
        <v>0</v>
      </c>
      <c r="AZ304">
        <v>0</v>
      </c>
      <c r="BA304" t="s">
        <v>3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0</v>
      </c>
      <c r="BI304">
        <v>0</v>
      </c>
      <c r="BJ304">
        <v>0</v>
      </c>
      <c r="BK304">
        <v>0</v>
      </c>
      <c r="BL304">
        <v>0</v>
      </c>
      <c r="BM304">
        <v>0</v>
      </c>
      <c r="BN304">
        <v>0</v>
      </c>
      <c r="BO304">
        <v>0</v>
      </c>
      <c r="BP304">
        <v>0</v>
      </c>
      <c r="BQ304">
        <v>0</v>
      </c>
      <c r="BR304">
        <v>0</v>
      </c>
      <c r="BS304">
        <v>0</v>
      </c>
      <c r="BT304">
        <v>0</v>
      </c>
      <c r="BU304">
        <v>0</v>
      </c>
      <c r="BV304">
        <v>0</v>
      </c>
      <c r="BW304">
        <v>0</v>
      </c>
      <c r="CV304">
        <v>0</v>
      </c>
      <c r="CW304">
        <v>0</v>
      </c>
      <c r="CX304">
        <f>ROUND(Y304*Source!I354,9)</f>
        <v>4.8000000000000001E-2</v>
      </c>
      <c r="CY304">
        <f>AA304</f>
        <v>89.93</v>
      </c>
      <c r="CZ304">
        <f>AE304</f>
        <v>89.933959999999999</v>
      </c>
      <c r="DA304">
        <f>AI304</f>
        <v>1</v>
      </c>
      <c r="DB304">
        <f t="shared" si="110"/>
        <v>2.16</v>
      </c>
      <c r="DC304">
        <f t="shared" si="111"/>
        <v>0</v>
      </c>
      <c r="DD304" t="s">
        <v>3</v>
      </c>
      <c r="DE304" t="s">
        <v>3</v>
      </c>
      <c r="DF304">
        <f t="shared" si="97"/>
        <v>4.32</v>
      </c>
      <c r="DG304">
        <f t="shared" si="98"/>
        <v>0</v>
      </c>
      <c r="DH304">
        <f t="shared" si="99"/>
        <v>0</v>
      </c>
      <c r="DI304">
        <f t="shared" si="100"/>
        <v>0</v>
      </c>
      <c r="DJ304">
        <f>DF304</f>
        <v>4.32</v>
      </c>
      <c r="DK304">
        <v>0</v>
      </c>
      <c r="DL304" t="s">
        <v>3</v>
      </c>
      <c r="DM304">
        <v>0</v>
      </c>
      <c r="DN304" t="s">
        <v>3</v>
      </c>
      <c r="DO304">
        <v>0</v>
      </c>
    </row>
    <row r="305" spans="1:119" x14ac:dyDescent="0.2">
      <c r="A305">
        <f>ROW(Source!A357)</f>
        <v>357</v>
      </c>
      <c r="B305">
        <v>1473070128</v>
      </c>
      <c r="C305">
        <v>1473071634</v>
      </c>
      <c r="D305">
        <v>1441819193</v>
      </c>
      <c r="E305">
        <v>15514512</v>
      </c>
      <c r="F305">
        <v>1</v>
      </c>
      <c r="G305">
        <v>15514512</v>
      </c>
      <c r="H305">
        <v>1</v>
      </c>
      <c r="I305" t="s">
        <v>670</v>
      </c>
      <c r="J305" t="s">
        <v>3</v>
      </c>
      <c r="K305" t="s">
        <v>671</v>
      </c>
      <c r="L305">
        <v>1191</v>
      </c>
      <c r="N305">
        <v>1013</v>
      </c>
      <c r="O305" t="s">
        <v>672</v>
      </c>
      <c r="P305" t="s">
        <v>672</v>
      </c>
      <c r="Q305">
        <v>1</v>
      </c>
      <c r="W305">
        <v>0</v>
      </c>
      <c r="X305">
        <v>476480486</v>
      </c>
      <c r="Y305">
        <f t="shared" si="109"/>
        <v>63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1</v>
      </c>
      <c r="AJ305">
        <v>1</v>
      </c>
      <c r="AK305">
        <v>1</v>
      </c>
      <c r="AL305">
        <v>1</v>
      </c>
      <c r="AM305">
        <v>-2</v>
      </c>
      <c r="AN305">
        <v>0</v>
      </c>
      <c r="AO305">
        <v>1</v>
      </c>
      <c r="AP305">
        <v>1</v>
      </c>
      <c r="AQ305">
        <v>0</v>
      </c>
      <c r="AR305">
        <v>0</v>
      </c>
      <c r="AS305" t="s">
        <v>3</v>
      </c>
      <c r="AT305">
        <v>63</v>
      </c>
      <c r="AU305" t="s">
        <v>3</v>
      </c>
      <c r="AV305">
        <v>1</v>
      </c>
      <c r="AW305">
        <v>2</v>
      </c>
      <c r="AX305">
        <v>1473071645</v>
      </c>
      <c r="AY305">
        <v>1</v>
      </c>
      <c r="AZ305">
        <v>0</v>
      </c>
      <c r="BA305">
        <v>470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0</v>
      </c>
      <c r="BI305">
        <v>0</v>
      </c>
      <c r="BJ305">
        <v>0</v>
      </c>
      <c r="BK305">
        <v>0</v>
      </c>
      <c r="BL305">
        <v>0</v>
      </c>
      <c r="BM305">
        <v>0</v>
      </c>
      <c r="BN305">
        <v>0</v>
      </c>
      <c r="BO305">
        <v>0</v>
      </c>
      <c r="BP305">
        <v>0</v>
      </c>
      <c r="BQ305">
        <v>0</v>
      </c>
      <c r="BR305">
        <v>0</v>
      </c>
      <c r="BS305">
        <v>0</v>
      </c>
      <c r="BT305">
        <v>0</v>
      </c>
      <c r="BU305">
        <v>0</v>
      </c>
      <c r="BV305">
        <v>0</v>
      </c>
      <c r="BW305">
        <v>0</v>
      </c>
      <c r="CU305">
        <f>ROUND(AT305*Source!I357*AH305*AL305,2)</f>
        <v>0</v>
      </c>
      <c r="CV305">
        <f>ROUND(Y305*Source!I357,9)</f>
        <v>63</v>
      </c>
      <c r="CW305">
        <v>0</v>
      </c>
      <c r="CX305">
        <f>ROUND(Y305*Source!I357,9)</f>
        <v>63</v>
      </c>
      <c r="CY305">
        <f>AD305</f>
        <v>0</v>
      </c>
      <c r="CZ305">
        <f>AH305</f>
        <v>0</v>
      </c>
      <c r="DA305">
        <f>AL305</f>
        <v>1</v>
      </c>
      <c r="DB305">
        <f t="shared" si="110"/>
        <v>0</v>
      </c>
      <c r="DC305">
        <f t="shared" si="111"/>
        <v>0</v>
      </c>
      <c r="DD305" t="s">
        <v>3</v>
      </c>
      <c r="DE305" t="s">
        <v>3</v>
      </c>
      <c r="DF305">
        <f t="shared" si="97"/>
        <v>0</v>
      </c>
      <c r="DG305">
        <f t="shared" si="98"/>
        <v>0</v>
      </c>
      <c r="DH305">
        <f t="shared" si="99"/>
        <v>0</v>
      </c>
      <c r="DI305">
        <f t="shared" si="100"/>
        <v>0</v>
      </c>
      <c r="DJ305">
        <f>DI305</f>
        <v>0</v>
      </c>
      <c r="DK305">
        <v>0</v>
      </c>
      <c r="DL305" t="s">
        <v>3</v>
      </c>
      <c r="DM305">
        <v>0</v>
      </c>
      <c r="DN305" t="s">
        <v>3</v>
      </c>
      <c r="DO305">
        <v>0</v>
      </c>
    </row>
    <row r="306" spans="1:119" x14ac:dyDescent="0.2">
      <c r="A306">
        <f>ROW(Source!A357)</f>
        <v>357</v>
      </c>
      <c r="B306">
        <v>1473070128</v>
      </c>
      <c r="C306">
        <v>1473071634</v>
      </c>
      <c r="D306">
        <v>1441835475</v>
      </c>
      <c r="E306">
        <v>1</v>
      </c>
      <c r="F306">
        <v>1</v>
      </c>
      <c r="G306">
        <v>15514512</v>
      </c>
      <c r="H306">
        <v>3</v>
      </c>
      <c r="I306" t="s">
        <v>694</v>
      </c>
      <c r="J306" t="s">
        <v>695</v>
      </c>
      <c r="K306" t="s">
        <v>696</v>
      </c>
      <c r="L306">
        <v>1348</v>
      </c>
      <c r="N306">
        <v>1009</v>
      </c>
      <c r="O306" t="s">
        <v>697</v>
      </c>
      <c r="P306" t="s">
        <v>697</v>
      </c>
      <c r="Q306">
        <v>1000</v>
      </c>
      <c r="W306">
        <v>0</v>
      </c>
      <c r="X306">
        <v>438248051</v>
      </c>
      <c r="Y306">
        <f t="shared" si="109"/>
        <v>2.9999999999999997E-4</v>
      </c>
      <c r="AA306">
        <v>155908.07999999999</v>
      </c>
      <c r="AB306">
        <v>0</v>
      </c>
      <c r="AC306">
        <v>0</v>
      </c>
      <c r="AD306">
        <v>0</v>
      </c>
      <c r="AE306">
        <v>155908.07999999999</v>
      </c>
      <c r="AF306">
        <v>0</v>
      </c>
      <c r="AG306">
        <v>0</v>
      </c>
      <c r="AH306">
        <v>0</v>
      </c>
      <c r="AI306">
        <v>1</v>
      </c>
      <c r="AJ306">
        <v>1</v>
      </c>
      <c r="AK306">
        <v>1</v>
      </c>
      <c r="AL306">
        <v>1</v>
      </c>
      <c r="AM306">
        <v>-2</v>
      </c>
      <c r="AN306">
        <v>0</v>
      </c>
      <c r="AO306">
        <v>1</v>
      </c>
      <c r="AP306">
        <v>1</v>
      </c>
      <c r="AQ306">
        <v>0</v>
      </c>
      <c r="AR306">
        <v>0</v>
      </c>
      <c r="AS306" t="s">
        <v>3</v>
      </c>
      <c r="AT306">
        <v>2.9999999999999997E-4</v>
      </c>
      <c r="AU306" t="s">
        <v>3</v>
      </c>
      <c r="AV306">
        <v>0</v>
      </c>
      <c r="AW306">
        <v>2</v>
      </c>
      <c r="AX306">
        <v>1473071646</v>
      </c>
      <c r="AY306">
        <v>1</v>
      </c>
      <c r="AZ306">
        <v>0</v>
      </c>
      <c r="BA306">
        <v>471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0</v>
      </c>
      <c r="BI306">
        <v>0</v>
      </c>
      <c r="BJ306">
        <v>0</v>
      </c>
      <c r="BK306">
        <v>0</v>
      </c>
      <c r="BL306">
        <v>0</v>
      </c>
      <c r="BM306">
        <v>0</v>
      </c>
      <c r="BN306">
        <v>0</v>
      </c>
      <c r="BO306">
        <v>0</v>
      </c>
      <c r="BP306">
        <v>0</v>
      </c>
      <c r="BQ306">
        <v>0</v>
      </c>
      <c r="BR306">
        <v>0</v>
      </c>
      <c r="BS306">
        <v>0</v>
      </c>
      <c r="BT306">
        <v>0</v>
      </c>
      <c r="BU306">
        <v>0</v>
      </c>
      <c r="BV306">
        <v>0</v>
      </c>
      <c r="BW306">
        <v>0</v>
      </c>
      <c r="CV306">
        <v>0</v>
      </c>
      <c r="CW306">
        <v>0</v>
      </c>
      <c r="CX306">
        <f>ROUND(Y306*Source!I357,9)</f>
        <v>2.9999999999999997E-4</v>
      </c>
      <c r="CY306">
        <f t="shared" ref="CY306:CY314" si="116">AA306</f>
        <v>155908.07999999999</v>
      </c>
      <c r="CZ306">
        <f t="shared" ref="CZ306:CZ314" si="117">AE306</f>
        <v>155908.07999999999</v>
      </c>
      <c r="DA306">
        <f t="shared" ref="DA306:DA314" si="118">AI306</f>
        <v>1</v>
      </c>
      <c r="DB306">
        <f t="shared" si="110"/>
        <v>46.77</v>
      </c>
      <c r="DC306">
        <f t="shared" si="111"/>
        <v>0</v>
      </c>
      <c r="DD306" t="s">
        <v>3</v>
      </c>
      <c r="DE306" t="s">
        <v>3</v>
      </c>
      <c r="DF306">
        <f t="shared" si="97"/>
        <v>46.77</v>
      </c>
      <c r="DG306">
        <f t="shared" si="98"/>
        <v>0</v>
      </c>
      <c r="DH306">
        <f t="shared" si="99"/>
        <v>0</v>
      </c>
      <c r="DI306">
        <f t="shared" si="100"/>
        <v>0</v>
      </c>
      <c r="DJ306">
        <f t="shared" ref="DJ306:DJ314" si="119">DF306</f>
        <v>46.77</v>
      </c>
      <c r="DK306">
        <v>0</v>
      </c>
      <c r="DL306" t="s">
        <v>3</v>
      </c>
      <c r="DM306">
        <v>0</v>
      </c>
      <c r="DN306" t="s">
        <v>3</v>
      </c>
      <c r="DO306">
        <v>0</v>
      </c>
    </row>
    <row r="307" spans="1:119" x14ac:dyDescent="0.2">
      <c r="A307">
        <f>ROW(Source!A357)</f>
        <v>357</v>
      </c>
      <c r="B307">
        <v>1473070128</v>
      </c>
      <c r="C307">
        <v>1473071634</v>
      </c>
      <c r="D307">
        <v>1441835549</v>
      </c>
      <c r="E307">
        <v>1</v>
      </c>
      <c r="F307">
        <v>1</v>
      </c>
      <c r="G307">
        <v>15514512</v>
      </c>
      <c r="H307">
        <v>3</v>
      </c>
      <c r="I307" t="s">
        <v>698</v>
      </c>
      <c r="J307" t="s">
        <v>699</v>
      </c>
      <c r="K307" t="s">
        <v>700</v>
      </c>
      <c r="L307">
        <v>1348</v>
      </c>
      <c r="N307">
        <v>1009</v>
      </c>
      <c r="O307" t="s">
        <v>697</v>
      </c>
      <c r="P307" t="s">
        <v>697</v>
      </c>
      <c r="Q307">
        <v>1000</v>
      </c>
      <c r="W307">
        <v>0</v>
      </c>
      <c r="X307">
        <v>-2009451208</v>
      </c>
      <c r="Y307">
        <f t="shared" si="109"/>
        <v>1E-4</v>
      </c>
      <c r="AA307">
        <v>194655.19</v>
      </c>
      <c r="AB307">
        <v>0</v>
      </c>
      <c r="AC307">
        <v>0</v>
      </c>
      <c r="AD307">
        <v>0</v>
      </c>
      <c r="AE307">
        <v>194655.19</v>
      </c>
      <c r="AF307">
        <v>0</v>
      </c>
      <c r="AG307">
        <v>0</v>
      </c>
      <c r="AH307">
        <v>0</v>
      </c>
      <c r="AI307">
        <v>1</v>
      </c>
      <c r="AJ307">
        <v>1</v>
      </c>
      <c r="AK307">
        <v>1</v>
      </c>
      <c r="AL307">
        <v>1</v>
      </c>
      <c r="AM307">
        <v>-2</v>
      </c>
      <c r="AN307">
        <v>0</v>
      </c>
      <c r="AO307">
        <v>1</v>
      </c>
      <c r="AP307">
        <v>1</v>
      </c>
      <c r="AQ307">
        <v>0</v>
      </c>
      <c r="AR307">
        <v>0</v>
      </c>
      <c r="AS307" t="s">
        <v>3</v>
      </c>
      <c r="AT307">
        <v>1E-4</v>
      </c>
      <c r="AU307" t="s">
        <v>3</v>
      </c>
      <c r="AV307">
        <v>0</v>
      </c>
      <c r="AW307">
        <v>2</v>
      </c>
      <c r="AX307">
        <v>1473071647</v>
      </c>
      <c r="AY307">
        <v>1</v>
      </c>
      <c r="AZ307">
        <v>0</v>
      </c>
      <c r="BA307">
        <v>472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0</v>
      </c>
      <c r="BI307">
        <v>0</v>
      </c>
      <c r="BJ307">
        <v>0</v>
      </c>
      <c r="BK307">
        <v>0</v>
      </c>
      <c r="BL307">
        <v>0</v>
      </c>
      <c r="BM307">
        <v>0</v>
      </c>
      <c r="BN307">
        <v>0</v>
      </c>
      <c r="BO307">
        <v>0</v>
      </c>
      <c r="BP307">
        <v>0</v>
      </c>
      <c r="BQ307">
        <v>0</v>
      </c>
      <c r="BR307">
        <v>0</v>
      </c>
      <c r="BS307">
        <v>0</v>
      </c>
      <c r="BT307">
        <v>0</v>
      </c>
      <c r="BU307">
        <v>0</v>
      </c>
      <c r="BV307">
        <v>0</v>
      </c>
      <c r="BW307">
        <v>0</v>
      </c>
      <c r="CV307">
        <v>0</v>
      </c>
      <c r="CW307">
        <v>0</v>
      </c>
      <c r="CX307">
        <f>ROUND(Y307*Source!I357,9)</f>
        <v>1E-4</v>
      </c>
      <c r="CY307">
        <f t="shared" si="116"/>
        <v>194655.19</v>
      </c>
      <c r="CZ307">
        <f t="shared" si="117"/>
        <v>194655.19</v>
      </c>
      <c r="DA307">
        <f t="shared" si="118"/>
        <v>1</v>
      </c>
      <c r="DB307">
        <f t="shared" si="110"/>
        <v>19.47</v>
      </c>
      <c r="DC307">
        <f t="shared" si="111"/>
        <v>0</v>
      </c>
      <c r="DD307" t="s">
        <v>3</v>
      </c>
      <c r="DE307" t="s">
        <v>3</v>
      </c>
      <c r="DF307">
        <f t="shared" si="97"/>
        <v>19.47</v>
      </c>
      <c r="DG307">
        <f t="shared" si="98"/>
        <v>0</v>
      </c>
      <c r="DH307">
        <f t="shared" si="99"/>
        <v>0</v>
      </c>
      <c r="DI307">
        <f t="shared" si="100"/>
        <v>0</v>
      </c>
      <c r="DJ307">
        <f t="shared" si="119"/>
        <v>19.47</v>
      </c>
      <c r="DK307">
        <v>0</v>
      </c>
      <c r="DL307" t="s">
        <v>3</v>
      </c>
      <c r="DM307">
        <v>0</v>
      </c>
      <c r="DN307" t="s">
        <v>3</v>
      </c>
      <c r="DO307">
        <v>0</v>
      </c>
    </row>
    <row r="308" spans="1:119" x14ac:dyDescent="0.2">
      <c r="A308">
        <f>ROW(Source!A357)</f>
        <v>357</v>
      </c>
      <c r="B308">
        <v>1473070128</v>
      </c>
      <c r="C308">
        <v>1473071634</v>
      </c>
      <c r="D308">
        <v>1441836250</v>
      </c>
      <c r="E308">
        <v>1</v>
      </c>
      <c r="F308">
        <v>1</v>
      </c>
      <c r="G308">
        <v>15514512</v>
      </c>
      <c r="H308">
        <v>3</v>
      </c>
      <c r="I308" t="s">
        <v>736</v>
      </c>
      <c r="J308" t="s">
        <v>737</v>
      </c>
      <c r="K308" t="s">
        <v>738</v>
      </c>
      <c r="L308">
        <v>1327</v>
      </c>
      <c r="N308">
        <v>1005</v>
      </c>
      <c r="O308" t="s">
        <v>739</v>
      </c>
      <c r="P308" t="s">
        <v>739</v>
      </c>
      <c r="Q308">
        <v>1</v>
      </c>
      <c r="W308">
        <v>0</v>
      </c>
      <c r="X308">
        <v>1447035648</v>
      </c>
      <c r="Y308">
        <f t="shared" si="109"/>
        <v>1.9</v>
      </c>
      <c r="AA308">
        <v>149.25</v>
      </c>
      <c r="AB308">
        <v>0</v>
      </c>
      <c r="AC308">
        <v>0</v>
      </c>
      <c r="AD308">
        <v>0</v>
      </c>
      <c r="AE308">
        <v>149.25</v>
      </c>
      <c r="AF308">
        <v>0</v>
      </c>
      <c r="AG308">
        <v>0</v>
      </c>
      <c r="AH308">
        <v>0</v>
      </c>
      <c r="AI308">
        <v>1</v>
      </c>
      <c r="AJ308">
        <v>1</v>
      </c>
      <c r="AK308">
        <v>1</v>
      </c>
      <c r="AL308">
        <v>1</v>
      </c>
      <c r="AM308">
        <v>-2</v>
      </c>
      <c r="AN308">
        <v>0</v>
      </c>
      <c r="AO308">
        <v>1</v>
      </c>
      <c r="AP308">
        <v>1</v>
      </c>
      <c r="AQ308">
        <v>0</v>
      </c>
      <c r="AR308">
        <v>0</v>
      </c>
      <c r="AS308" t="s">
        <v>3</v>
      </c>
      <c r="AT308">
        <v>1.9</v>
      </c>
      <c r="AU308" t="s">
        <v>3</v>
      </c>
      <c r="AV308">
        <v>0</v>
      </c>
      <c r="AW308">
        <v>2</v>
      </c>
      <c r="AX308">
        <v>1473071648</v>
      </c>
      <c r="AY308">
        <v>1</v>
      </c>
      <c r="AZ308">
        <v>0</v>
      </c>
      <c r="BA308">
        <v>473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0</v>
      </c>
      <c r="BI308">
        <v>0</v>
      </c>
      <c r="BJ308">
        <v>0</v>
      </c>
      <c r="BK308">
        <v>0</v>
      </c>
      <c r="BL308">
        <v>0</v>
      </c>
      <c r="BM308">
        <v>0</v>
      </c>
      <c r="BN308">
        <v>0</v>
      </c>
      <c r="BO308">
        <v>0</v>
      </c>
      <c r="BP308">
        <v>0</v>
      </c>
      <c r="BQ308">
        <v>0</v>
      </c>
      <c r="BR308">
        <v>0</v>
      </c>
      <c r="BS308">
        <v>0</v>
      </c>
      <c r="BT308">
        <v>0</v>
      </c>
      <c r="BU308">
        <v>0</v>
      </c>
      <c r="BV308">
        <v>0</v>
      </c>
      <c r="BW308">
        <v>0</v>
      </c>
      <c r="CV308">
        <v>0</v>
      </c>
      <c r="CW308">
        <v>0</v>
      </c>
      <c r="CX308">
        <f>ROUND(Y308*Source!I357,9)</f>
        <v>1.9</v>
      </c>
      <c r="CY308">
        <f t="shared" si="116"/>
        <v>149.25</v>
      </c>
      <c r="CZ308">
        <f t="shared" si="117"/>
        <v>149.25</v>
      </c>
      <c r="DA308">
        <f t="shared" si="118"/>
        <v>1</v>
      </c>
      <c r="DB308">
        <f t="shared" si="110"/>
        <v>283.58</v>
      </c>
      <c r="DC308">
        <f t="shared" si="111"/>
        <v>0</v>
      </c>
      <c r="DD308" t="s">
        <v>3</v>
      </c>
      <c r="DE308" t="s">
        <v>3</v>
      </c>
      <c r="DF308">
        <f t="shared" si="97"/>
        <v>283.58</v>
      </c>
      <c r="DG308">
        <f t="shared" si="98"/>
        <v>0</v>
      </c>
      <c r="DH308">
        <f t="shared" si="99"/>
        <v>0</v>
      </c>
      <c r="DI308">
        <f t="shared" si="100"/>
        <v>0</v>
      </c>
      <c r="DJ308">
        <f t="shared" si="119"/>
        <v>283.58</v>
      </c>
      <c r="DK308">
        <v>0</v>
      </c>
      <c r="DL308" t="s">
        <v>3</v>
      </c>
      <c r="DM308">
        <v>0</v>
      </c>
      <c r="DN308" t="s">
        <v>3</v>
      </c>
      <c r="DO308">
        <v>0</v>
      </c>
    </row>
    <row r="309" spans="1:119" x14ac:dyDescent="0.2">
      <c r="A309">
        <f>ROW(Source!A357)</f>
        <v>357</v>
      </c>
      <c r="B309">
        <v>1473070128</v>
      </c>
      <c r="C309">
        <v>1473071634</v>
      </c>
      <c r="D309">
        <v>1441834635</v>
      </c>
      <c r="E309">
        <v>1</v>
      </c>
      <c r="F309">
        <v>1</v>
      </c>
      <c r="G309">
        <v>15514512</v>
      </c>
      <c r="H309">
        <v>3</v>
      </c>
      <c r="I309" t="s">
        <v>710</v>
      </c>
      <c r="J309" t="s">
        <v>711</v>
      </c>
      <c r="K309" t="s">
        <v>712</v>
      </c>
      <c r="L309">
        <v>1339</v>
      </c>
      <c r="N309">
        <v>1007</v>
      </c>
      <c r="O309" t="s">
        <v>713</v>
      </c>
      <c r="P309" t="s">
        <v>713</v>
      </c>
      <c r="Q309">
        <v>1</v>
      </c>
      <c r="W309">
        <v>0</v>
      </c>
      <c r="X309">
        <v>-389859187</v>
      </c>
      <c r="Y309">
        <f t="shared" si="109"/>
        <v>0.5</v>
      </c>
      <c r="AA309">
        <v>103.4</v>
      </c>
      <c r="AB309">
        <v>0</v>
      </c>
      <c r="AC309">
        <v>0</v>
      </c>
      <c r="AD309">
        <v>0</v>
      </c>
      <c r="AE309">
        <v>103.4</v>
      </c>
      <c r="AF309">
        <v>0</v>
      </c>
      <c r="AG309">
        <v>0</v>
      </c>
      <c r="AH309">
        <v>0</v>
      </c>
      <c r="AI309">
        <v>1</v>
      </c>
      <c r="AJ309">
        <v>1</v>
      </c>
      <c r="AK309">
        <v>1</v>
      </c>
      <c r="AL309">
        <v>1</v>
      </c>
      <c r="AM309">
        <v>-2</v>
      </c>
      <c r="AN309">
        <v>0</v>
      </c>
      <c r="AO309">
        <v>1</v>
      </c>
      <c r="AP309">
        <v>1</v>
      </c>
      <c r="AQ309">
        <v>0</v>
      </c>
      <c r="AR309">
        <v>0</v>
      </c>
      <c r="AS309" t="s">
        <v>3</v>
      </c>
      <c r="AT309">
        <v>0.5</v>
      </c>
      <c r="AU309" t="s">
        <v>3</v>
      </c>
      <c r="AV309">
        <v>0</v>
      </c>
      <c r="AW309">
        <v>2</v>
      </c>
      <c r="AX309">
        <v>1473071649</v>
      </c>
      <c r="AY309">
        <v>1</v>
      </c>
      <c r="AZ309">
        <v>0</v>
      </c>
      <c r="BA309">
        <v>474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0</v>
      </c>
      <c r="BI309">
        <v>0</v>
      </c>
      <c r="BJ309">
        <v>0</v>
      </c>
      <c r="BK309">
        <v>0</v>
      </c>
      <c r="BL309">
        <v>0</v>
      </c>
      <c r="BM309">
        <v>0</v>
      </c>
      <c r="BN309">
        <v>0</v>
      </c>
      <c r="BO309">
        <v>0</v>
      </c>
      <c r="BP309">
        <v>0</v>
      </c>
      <c r="BQ309">
        <v>0</v>
      </c>
      <c r="BR309">
        <v>0</v>
      </c>
      <c r="BS309">
        <v>0</v>
      </c>
      <c r="BT309">
        <v>0</v>
      </c>
      <c r="BU309">
        <v>0</v>
      </c>
      <c r="BV309">
        <v>0</v>
      </c>
      <c r="BW309">
        <v>0</v>
      </c>
      <c r="CV309">
        <v>0</v>
      </c>
      <c r="CW309">
        <v>0</v>
      </c>
      <c r="CX309">
        <f>ROUND(Y309*Source!I357,9)</f>
        <v>0.5</v>
      </c>
      <c r="CY309">
        <f t="shared" si="116"/>
        <v>103.4</v>
      </c>
      <c r="CZ309">
        <f t="shared" si="117"/>
        <v>103.4</v>
      </c>
      <c r="DA309">
        <f t="shared" si="118"/>
        <v>1</v>
      </c>
      <c r="DB309">
        <f t="shared" si="110"/>
        <v>51.7</v>
      </c>
      <c r="DC309">
        <f t="shared" si="111"/>
        <v>0</v>
      </c>
      <c r="DD309" t="s">
        <v>3</v>
      </c>
      <c r="DE309" t="s">
        <v>3</v>
      </c>
      <c r="DF309">
        <f t="shared" si="97"/>
        <v>51.7</v>
      </c>
      <c r="DG309">
        <f t="shared" si="98"/>
        <v>0</v>
      </c>
      <c r="DH309">
        <f t="shared" si="99"/>
        <v>0</v>
      </c>
      <c r="DI309">
        <f t="shared" si="100"/>
        <v>0</v>
      </c>
      <c r="DJ309">
        <f t="shared" si="119"/>
        <v>51.7</v>
      </c>
      <c r="DK309">
        <v>0</v>
      </c>
      <c r="DL309" t="s">
        <v>3</v>
      </c>
      <c r="DM309">
        <v>0</v>
      </c>
      <c r="DN309" t="s">
        <v>3</v>
      </c>
      <c r="DO309">
        <v>0</v>
      </c>
    </row>
    <row r="310" spans="1:119" x14ac:dyDescent="0.2">
      <c r="A310">
        <f>ROW(Source!A357)</f>
        <v>357</v>
      </c>
      <c r="B310">
        <v>1473070128</v>
      </c>
      <c r="C310">
        <v>1473071634</v>
      </c>
      <c r="D310">
        <v>1441834627</v>
      </c>
      <c r="E310">
        <v>1</v>
      </c>
      <c r="F310">
        <v>1</v>
      </c>
      <c r="G310">
        <v>15514512</v>
      </c>
      <c r="H310">
        <v>3</v>
      </c>
      <c r="I310" t="s">
        <v>714</v>
      </c>
      <c r="J310" t="s">
        <v>715</v>
      </c>
      <c r="K310" t="s">
        <v>716</v>
      </c>
      <c r="L310">
        <v>1339</v>
      </c>
      <c r="N310">
        <v>1007</v>
      </c>
      <c r="O310" t="s">
        <v>713</v>
      </c>
      <c r="P310" t="s">
        <v>713</v>
      </c>
      <c r="Q310">
        <v>1</v>
      </c>
      <c r="W310">
        <v>0</v>
      </c>
      <c r="X310">
        <v>709656040</v>
      </c>
      <c r="Y310">
        <f t="shared" si="109"/>
        <v>0.3</v>
      </c>
      <c r="AA310">
        <v>875.46</v>
      </c>
      <c r="AB310">
        <v>0</v>
      </c>
      <c r="AC310">
        <v>0</v>
      </c>
      <c r="AD310">
        <v>0</v>
      </c>
      <c r="AE310">
        <v>875.46</v>
      </c>
      <c r="AF310">
        <v>0</v>
      </c>
      <c r="AG310">
        <v>0</v>
      </c>
      <c r="AH310">
        <v>0</v>
      </c>
      <c r="AI310">
        <v>1</v>
      </c>
      <c r="AJ310">
        <v>1</v>
      </c>
      <c r="AK310">
        <v>1</v>
      </c>
      <c r="AL310">
        <v>1</v>
      </c>
      <c r="AM310">
        <v>-2</v>
      </c>
      <c r="AN310">
        <v>0</v>
      </c>
      <c r="AO310">
        <v>1</v>
      </c>
      <c r="AP310">
        <v>1</v>
      </c>
      <c r="AQ310">
        <v>0</v>
      </c>
      <c r="AR310">
        <v>0</v>
      </c>
      <c r="AS310" t="s">
        <v>3</v>
      </c>
      <c r="AT310">
        <v>0.3</v>
      </c>
      <c r="AU310" t="s">
        <v>3</v>
      </c>
      <c r="AV310">
        <v>0</v>
      </c>
      <c r="AW310">
        <v>2</v>
      </c>
      <c r="AX310">
        <v>1473071650</v>
      </c>
      <c r="AY310">
        <v>1</v>
      </c>
      <c r="AZ310">
        <v>0</v>
      </c>
      <c r="BA310">
        <v>475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0</v>
      </c>
      <c r="BI310">
        <v>0</v>
      </c>
      <c r="BJ310">
        <v>0</v>
      </c>
      <c r="BK310">
        <v>0</v>
      </c>
      <c r="BL310">
        <v>0</v>
      </c>
      <c r="BM310">
        <v>0</v>
      </c>
      <c r="BN310">
        <v>0</v>
      </c>
      <c r="BO310">
        <v>0</v>
      </c>
      <c r="BP310">
        <v>0</v>
      </c>
      <c r="BQ310">
        <v>0</v>
      </c>
      <c r="BR310">
        <v>0</v>
      </c>
      <c r="BS310">
        <v>0</v>
      </c>
      <c r="BT310">
        <v>0</v>
      </c>
      <c r="BU310">
        <v>0</v>
      </c>
      <c r="BV310">
        <v>0</v>
      </c>
      <c r="BW310">
        <v>0</v>
      </c>
      <c r="CV310">
        <v>0</v>
      </c>
      <c r="CW310">
        <v>0</v>
      </c>
      <c r="CX310">
        <f>ROUND(Y310*Source!I357,9)</f>
        <v>0.3</v>
      </c>
      <c r="CY310">
        <f t="shared" si="116"/>
        <v>875.46</v>
      </c>
      <c r="CZ310">
        <f t="shared" si="117"/>
        <v>875.46</v>
      </c>
      <c r="DA310">
        <f t="shared" si="118"/>
        <v>1</v>
      </c>
      <c r="DB310">
        <f t="shared" si="110"/>
        <v>262.64</v>
      </c>
      <c r="DC310">
        <f t="shared" si="111"/>
        <v>0</v>
      </c>
      <c r="DD310" t="s">
        <v>3</v>
      </c>
      <c r="DE310" t="s">
        <v>3</v>
      </c>
      <c r="DF310">
        <f t="shared" si="97"/>
        <v>262.64</v>
      </c>
      <c r="DG310">
        <f t="shared" si="98"/>
        <v>0</v>
      </c>
      <c r="DH310">
        <f t="shared" si="99"/>
        <v>0</v>
      </c>
      <c r="DI310">
        <f t="shared" si="100"/>
        <v>0</v>
      </c>
      <c r="DJ310">
        <f t="shared" si="119"/>
        <v>262.64</v>
      </c>
      <c r="DK310">
        <v>0</v>
      </c>
      <c r="DL310" t="s">
        <v>3</v>
      </c>
      <c r="DM310">
        <v>0</v>
      </c>
      <c r="DN310" t="s">
        <v>3</v>
      </c>
      <c r="DO310">
        <v>0</v>
      </c>
    </row>
    <row r="311" spans="1:119" x14ac:dyDescent="0.2">
      <c r="A311">
        <f>ROW(Source!A357)</f>
        <v>357</v>
      </c>
      <c r="B311">
        <v>1473070128</v>
      </c>
      <c r="C311">
        <v>1473071634</v>
      </c>
      <c r="D311">
        <v>1441834671</v>
      </c>
      <c r="E311">
        <v>1</v>
      </c>
      <c r="F311">
        <v>1</v>
      </c>
      <c r="G311">
        <v>15514512</v>
      </c>
      <c r="H311">
        <v>3</v>
      </c>
      <c r="I311" t="s">
        <v>717</v>
      </c>
      <c r="J311" t="s">
        <v>718</v>
      </c>
      <c r="K311" t="s">
        <v>719</v>
      </c>
      <c r="L311">
        <v>1348</v>
      </c>
      <c r="N311">
        <v>1009</v>
      </c>
      <c r="O311" t="s">
        <v>697</v>
      </c>
      <c r="P311" t="s">
        <v>697</v>
      </c>
      <c r="Q311">
        <v>1000</v>
      </c>
      <c r="W311">
        <v>0</v>
      </c>
      <c r="X311">
        <v>-19071303</v>
      </c>
      <c r="Y311">
        <f t="shared" si="109"/>
        <v>1E-4</v>
      </c>
      <c r="AA311">
        <v>184462.17</v>
      </c>
      <c r="AB311">
        <v>0</v>
      </c>
      <c r="AC311">
        <v>0</v>
      </c>
      <c r="AD311">
        <v>0</v>
      </c>
      <c r="AE311">
        <v>184462.17</v>
      </c>
      <c r="AF311">
        <v>0</v>
      </c>
      <c r="AG311">
        <v>0</v>
      </c>
      <c r="AH311">
        <v>0</v>
      </c>
      <c r="AI311">
        <v>1</v>
      </c>
      <c r="AJ311">
        <v>1</v>
      </c>
      <c r="AK311">
        <v>1</v>
      </c>
      <c r="AL311">
        <v>1</v>
      </c>
      <c r="AM311">
        <v>-2</v>
      </c>
      <c r="AN311">
        <v>0</v>
      </c>
      <c r="AO311">
        <v>1</v>
      </c>
      <c r="AP311">
        <v>1</v>
      </c>
      <c r="AQ311">
        <v>0</v>
      </c>
      <c r="AR311">
        <v>0</v>
      </c>
      <c r="AS311" t="s">
        <v>3</v>
      </c>
      <c r="AT311">
        <v>1E-4</v>
      </c>
      <c r="AU311" t="s">
        <v>3</v>
      </c>
      <c r="AV311">
        <v>0</v>
      </c>
      <c r="AW311">
        <v>2</v>
      </c>
      <c r="AX311">
        <v>1473071651</v>
      </c>
      <c r="AY311">
        <v>1</v>
      </c>
      <c r="AZ311">
        <v>0</v>
      </c>
      <c r="BA311">
        <v>476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0</v>
      </c>
      <c r="BI311">
        <v>0</v>
      </c>
      <c r="BJ311">
        <v>0</v>
      </c>
      <c r="BK311">
        <v>0</v>
      </c>
      <c r="BL311">
        <v>0</v>
      </c>
      <c r="BM311">
        <v>0</v>
      </c>
      <c r="BN311">
        <v>0</v>
      </c>
      <c r="BO311">
        <v>0</v>
      </c>
      <c r="BP311">
        <v>0</v>
      </c>
      <c r="BQ311">
        <v>0</v>
      </c>
      <c r="BR311">
        <v>0</v>
      </c>
      <c r="BS311">
        <v>0</v>
      </c>
      <c r="BT311">
        <v>0</v>
      </c>
      <c r="BU311">
        <v>0</v>
      </c>
      <c r="BV311">
        <v>0</v>
      </c>
      <c r="BW311">
        <v>0</v>
      </c>
      <c r="CV311">
        <v>0</v>
      </c>
      <c r="CW311">
        <v>0</v>
      </c>
      <c r="CX311">
        <f>ROUND(Y311*Source!I357,9)</f>
        <v>1E-4</v>
      </c>
      <c r="CY311">
        <f t="shared" si="116"/>
        <v>184462.17</v>
      </c>
      <c r="CZ311">
        <f t="shared" si="117"/>
        <v>184462.17</v>
      </c>
      <c r="DA311">
        <f t="shared" si="118"/>
        <v>1</v>
      </c>
      <c r="DB311">
        <f t="shared" si="110"/>
        <v>18.45</v>
      </c>
      <c r="DC311">
        <f t="shared" si="111"/>
        <v>0</v>
      </c>
      <c r="DD311" t="s">
        <v>3</v>
      </c>
      <c r="DE311" t="s">
        <v>3</v>
      </c>
      <c r="DF311">
        <f t="shared" si="97"/>
        <v>18.45</v>
      </c>
      <c r="DG311">
        <f t="shared" si="98"/>
        <v>0</v>
      </c>
      <c r="DH311">
        <f t="shared" si="99"/>
        <v>0</v>
      </c>
      <c r="DI311">
        <f t="shared" si="100"/>
        <v>0</v>
      </c>
      <c r="DJ311">
        <f t="shared" si="119"/>
        <v>18.45</v>
      </c>
      <c r="DK311">
        <v>0</v>
      </c>
      <c r="DL311" t="s">
        <v>3</v>
      </c>
      <c r="DM311">
        <v>0</v>
      </c>
      <c r="DN311" t="s">
        <v>3</v>
      </c>
      <c r="DO311">
        <v>0</v>
      </c>
    </row>
    <row r="312" spans="1:119" x14ac:dyDescent="0.2">
      <c r="A312">
        <f>ROW(Source!A357)</f>
        <v>357</v>
      </c>
      <c r="B312">
        <v>1473070128</v>
      </c>
      <c r="C312">
        <v>1473071634</v>
      </c>
      <c r="D312">
        <v>1441834634</v>
      </c>
      <c r="E312">
        <v>1</v>
      </c>
      <c r="F312">
        <v>1</v>
      </c>
      <c r="G312">
        <v>15514512</v>
      </c>
      <c r="H312">
        <v>3</v>
      </c>
      <c r="I312" t="s">
        <v>720</v>
      </c>
      <c r="J312" t="s">
        <v>721</v>
      </c>
      <c r="K312" t="s">
        <v>722</v>
      </c>
      <c r="L312">
        <v>1348</v>
      </c>
      <c r="N312">
        <v>1009</v>
      </c>
      <c r="O312" t="s">
        <v>697</v>
      </c>
      <c r="P312" t="s">
        <v>697</v>
      </c>
      <c r="Q312">
        <v>1000</v>
      </c>
      <c r="W312">
        <v>0</v>
      </c>
      <c r="X312">
        <v>1869974630</v>
      </c>
      <c r="Y312">
        <f t="shared" si="109"/>
        <v>4.0000000000000002E-4</v>
      </c>
      <c r="AA312">
        <v>88053.759999999995</v>
      </c>
      <c r="AB312">
        <v>0</v>
      </c>
      <c r="AC312">
        <v>0</v>
      </c>
      <c r="AD312">
        <v>0</v>
      </c>
      <c r="AE312">
        <v>88053.759999999995</v>
      </c>
      <c r="AF312">
        <v>0</v>
      </c>
      <c r="AG312">
        <v>0</v>
      </c>
      <c r="AH312">
        <v>0</v>
      </c>
      <c r="AI312">
        <v>1</v>
      </c>
      <c r="AJ312">
        <v>1</v>
      </c>
      <c r="AK312">
        <v>1</v>
      </c>
      <c r="AL312">
        <v>1</v>
      </c>
      <c r="AM312">
        <v>-2</v>
      </c>
      <c r="AN312">
        <v>0</v>
      </c>
      <c r="AO312">
        <v>1</v>
      </c>
      <c r="AP312">
        <v>1</v>
      </c>
      <c r="AQ312">
        <v>0</v>
      </c>
      <c r="AR312">
        <v>0</v>
      </c>
      <c r="AS312" t="s">
        <v>3</v>
      </c>
      <c r="AT312">
        <v>4.0000000000000002E-4</v>
      </c>
      <c r="AU312" t="s">
        <v>3</v>
      </c>
      <c r="AV312">
        <v>0</v>
      </c>
      <c r="AW312">
        <v>2</v>
      </c>
      <c r="AX312">
        <v>1473071652</v>
      </c>
      <c r="AY312">
        <v>1</v>
      </c>
      <c r="AZ312">
        <v>0</v>
      </c>
      <c r="BA312">
        <v>477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0</v>
      </c>
      <c r="BI312">
        <v>0</v>
      </c>
      <c r="BJ312">
        <v>0</v>
      </c>
      <c r="BK312">
        <v>0</v>
      </c>
      <c r="BL312">
        <v>0</v>
      </c>
      <c r="BM312">
        <v>0</v>
      </c>
      <c r="BN312">
        <v>0</v>
      </c>
      <c r="BO312">
        <v>0</v>
      </c>
      <c r="BP312">
        <v>0</v>
      </c>
      <c r="BQ312">
        <v>0</v>
      </c>
      <c r="BR312">
        <v>0</v>
      </c>
      <c r="BS312">
        <v>0</v>
      </c>
      <c r="BT312">
        <v>0</v>
      </c>
      <c r="BU312">
        <v>0</v>
      </c>
      <c r="BV312">
        <v>0</v>
      </c>
      <c r="BW312">
        <v>0</v>
      </c>
      <c r="CV312">
        <v>0</v>
      </c>
      <c r="CW312">
        <v>0</v>
      </c>
      <c r="CX312">
        <f>ROUND(Y312*Source!I357,9)</f>
        <v>4.0000000000000002E-4</v>
      </c>
      <c r="CY312">
        <f t="shared" si="116"/>
        <v>88053.759999999995</v>
      </c>
      <c r="CZ312">
        <f t="shared" si="117"/>
        <v>88053.759999999995</v>
      </c>
      <c r="DA312">
        <f t="shared" si="118"/>
        <v>1</v>
      </c>
      <c r="DB312">
        <f t="shared" si="110"/>
        <v>35.22</v>
      </c>
      <c r="DC312">
        <f t="shared" si="111"/>
        <v>0</v>
      </c>
      <c r="DD312" t="s">
        <v>3</v>
      </c>
      <c r="DE312" t="s">
        <v>3</v>
      </c>
      <c r="DF312">
        <f t="shared" si="97"/>
        <v>35.22</v>
      </c>
      <c r="DG312">
        <f t="shared" si="98"/>
        <v>0</v>
      </c>
      <c r="DH312">
        <f t="shared" si="99"/>
        <v>0</v>
      </c>
      <c r="DI312">
        <f t="shared" si="100"/>
        <v>0</v>
      </c>
      <c r="DJ312">
        <f t="shared" si="119"/>
        <v>35.22</v>
      </c>
      <c r="DK312">
        <v>0</v>
      </c>
      <c r="DL312" t="s">
        <v>3</v>
      </c>
      <c r="DM312">
        <v>0</v>
      </c>
      <c r="DN312" t="s">
        <v>3</v>
      </c>
      <c r="DO312">
        <v>0</v>
      </c>
    </row>
    <row r="313" spans="1:119" x14ac:dyDescent="0.2">
      <c r="A313">
        <f>ROW(Source!A357)</f>
        <v>357</v>
      </c>
      <c r="B313">
        <v>1473070128</v>
      </c>
      <c r="C313">
        <v>1473071634</v>
      </c>
      <c r="D313">
        <v>1441834836</v>
      </c>
      <c r="E313">
        <v>1</v>
      </c>
      <c r="F313">
        <v>1</v>
      </c>
      <c r="G313">
        <v>15514512</v>
      </c>
      <c r="H313">
        <v>3</v>
      </c>
      <c r="I313" t="s">
        <v>723</v>
      </c>
      <c r="J313" t="s">
        <v>724</v>
      </c>
      <c r="K313" t="s">
        <v>725</v>
      </c>
      <c r="L313">
        <v>1348</v>
      </c>
      <c r="N313">
        <v>1009</v>
      </c>
      <c r="O313" t="s">
        <v>697</v>
      </c>
      <c r="P313" t="s">
        <v>697</v>
      </c>
      <c r="Q313">
        <v>1000</v>
      </c>
      <c r="W313">
        <v>0</v>
      </c>
      <c r="X313">
        <v>1434651514</v>
      </c>
      <c r="Y313">
        <f t="shared" si="109"/>
        <v>9.8999999999999999E-4</v>
      </c>
      <c r="AA313">
        <v>93194.67</v>
      </c>
      <c r="AB313">
        <v>0</v>
      </c>
      <c r="AC313">
        <v>0</v>
      </c>
      <c r="AD313">
        <v>0</v>
      </c>
      <c r="AE313">
        <v>93194.67</v>
      </c>
      <c r="AF313">
        <v>0</v>
      </c>
      <c r="AG313">
        <v>0</v>
      </c>
      <c r="AH313">
        <v>0</v>
      </c>
      <c r="AI313">
        <v>1</v>
      </c>
      <c r="AJ313">
        <v>1</v>
      </c>
      <c r="AK313">
        <v>1</v>
      </c>
      <c r="AL313">
        <v>1</v>
      </c>
      <c r="AM313">
        <v>-2</v>
      </c>
      <c r="AN313">
        <v>0</v>
      </c>
      <c r="AO313">
        <v>1</v>
      </c>
      <c r="AP313">
        <v>1</v>
      </c>
      <c r="AQ313">
        <v>0</v>
      </c>
      <c r="AR313">
        <v>0</v>
      </c>
      <c r="AS313" t="s">
        <v>3</v>
      </c>
      <c r="AT313">
        <v>9.8999999999999999E-4</v>
      </c>
      <c r="AU313" t="s">
        <v>3</v>
      </c>
      <c r="AV313">
        <v>0</v>
      </c>
      <c r="AW313">
        <v>2</v>
      </c>
      <c r="AX313">
        <v>1473071653</v>
      </c>
      <c r="AY313">
        <v>1</v>
      </c>
      <c r="AZ313">
        <v>0</v>
      </c>
      <c r="BA313">
        <v>478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0</v>
      </c>
      <c r="BI313">
        <v>0</v>
      </c>
      <c r="BJ313">
        <v>0</v>
      </c>
      <c r="BK313">
        <v>0</v>
      </c>
      <c r="BL313">
        <v>0</v>
      </c>
      <c r="BM313">
        <v>0</v>
      </c>
      <c r="BN313">
        <v>0</v>
      </c>
      <c r="BO313">
        <v>0</v>
      </c>
      <c r="BP313">
        <v>0</v>
      </c>
      <c r="BQ313">
        <v>0</v>
      </c>
      <c r="BR313">
        <v>0</v>
      </c>
      <c r="BS313">
        <v>0</v>
      </c>
      <c r="BT313">
        <v>0</v>
      </c>
      <c r="BU313">
        <v>0</v>
      </c>
      <c r="BV313">
        <v>0</v>
      </c>
      <c r="BW313">
        <v>0</v>
      </c>
      <c r="CV313">
        <v>0</v>
      </c>
      <c r="CW313">
        <v>0</v>
      </c>
      <c r="CX313">
        <f>ROUND(Y313*Source!I357,9)</f>
        <v>9.8999999999999999E-4</v>
      </c>
      <c r="CY313">
        <f t="shared" si="116"/>
        <v>93194.67</v>
      </c>
      <c r="CZ313">
        <f t="shared" si="117"/>
        <v>93194.67</v>
      </c>
      <c r="DA313">
        <f t="shared" si="118"/>
        <v>1</v>
      </c>
      <c r="DB313">
        <f t="shared" si="110"/>
        <v>92.26</v>
      </c>
      <c r="DC313">
        <f t="shared" si="111"/>
        <v>0</v>
      </c>
      <c r="DD313" t="s">
        <v>3</v>
      </c>
      <c r="DE313" t="s">
        <v>3</v>
      </c>
      <c r="DF313">
        <f t="shared" si="97"/>
        <v>92.26</v>
      </c>
      <c r="DG313">
        <f t="shared" si="98"/>
        <v>0</v>
      </c>
      <c r="DH313">
        <f t="shared" si="99"/>
        <v>0</v>
      </c>
      <c r="DI313">
        <f t="shared" si="100"/>
        <v>0</v>
      </c>
      <c r="DJ313">
        <f t="shared" si="119"/>
        <v>92.26</v>
      </c>
      <c r="DK313">
        <v>0</v>
      </c>
      <c r="DL313" t="s">
        <v>3</v>
      </c>
      <c r="DM313">
        <v>0</v>
      </c>
      <c r="DN313" t="s">
        <v>3</v>
      </c>
      <c r="DO313">
        <v>0</v>
      </c>
    </row>
    <row r="314" spans="1:119" x14ac:dyDescent="0.2">
      <c r="A314">
        <f>ROW(Source!A357)</f>
        <v>357</v>
      </c>
      <c r="B314">
        <v>1473070128</v>
      </c>
      <c r="C314">
        <v>1473071634</v>
      </c>
      <c r="D314">
        <v>1441822273</v>
      </c>
      <c r="E314">
        <v>15514512</v>
      </c>
      <c r="F314">
        <v>1</v>
      </c>
      <c r="G314">
        <v>15514512</v>
      </c>
      <c r="H314">
        <v>3</v>
      </c>
      <c r="I314" t="s">
        <v>729</v>
      </c>
      <c r="J314" t="s">
        <v>3</v>
      </c>
      <c r="K314" t="s">
        <v>730</v>
      </c>
      <c r="L314">
        <v>1348</v>
      </c>
      <c r="N314">
        <v>1009</v>
      </c>
      <c r="O314" t="s">
        <v>697</v>
      </c>
      <c r="P314" t="s">
        <v>697</v>
      </c>
      <c r="Q314">
        <v>1000</v>
      </c>
      <c r="W314">
        <v>0</v>
      </c>
      <c r="X314">
        <v>-1698336702</v>
      </c>
      <c r="Y314">
        <f t="shared" si="109"/>
        <v>1.1E-4</v>
      </c>
      <c r="AA314">
        <v>94640</v>
      </c>
      <c r="AB314">
        <v>0</v>
      </c>
      <c r="AC314">
        <v>0</v>
      </c>
      <c r="AD314">
        <v>0</v>
      </c>
      <c r="AE314">
        <v>94640</v>
      </c>
      <c r="AF314">
        <v>0</v>
      </c>
      <c r="AG314">
        <v>0</v>
      </c>
      <c r="AH314">
        <v>0</v>
      </c>
      <c r="AI314">
        <v>1</v>
      </c>
      <c r="AJ314">
        <v>1</v>
      </c>
      <c r="AK314">
        <v>1</v>
      </c>
      <c r="AL314">
        <v>1</v>
      </c>
      <c r="AM314">
        <v>-2</v>
      </c>
      <c r="AN314">
        <v>0</v>
      </c>
      <c r="AO314">
        <v>1</v>
      </c>
      <c r="AP314">
        <v>1</v>
      </c>
      <c r="AQ314">
        <v>0</v>
      </c>
      <c r="AR314">
        <v>0</v>
      </c>
      <c r="AS314" t="s">
        <v>3</v>
      </c>
      <c r="AT314">
        <v>1.1E-4</v>
      </c>
      <c r="AU314" t="s">
        <v>3</v>
      </c>
      <c r="AV314">
        <v>0</v>
      </c>
      <c r="AW314">
        <v>2</v>
      </c>
      <c r="AX314">
        <v>1473071654</v>
      </c>
      <c r="AY314">
        <v>1</v>
      </c>
      <c r="AZ314">
        <v>0</v>
      </c>
      <c r="BA314">
        <v>479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0</v>
      </c>
      <c r="BI314">
        <v>0</v>
      </c>
      <c r="BJ314">
        <v>0</v>
      </c>
      <c r="BK314">
        <v>0</v>
      </c>
      <c r="BL314">
        <v>0</v>
      </c>
      <c r="BM314">
        <v>0</v>
      </c>
      <c r="BN314">
        <v>0</v>
      </c>
      <c r="BO314">
        <v>0</v>
      </c>
      <c r="BP314">
        <v>0</v>
      </c>
      <c r="BQ314">
        <v>0</v>
      </c>
      <c r="BR314">
        <v>0</v>
      </c>
      <c r="BS314">
        <v>0</v>
      </c>
      <c r="BT314">
        <v>0</v>
      </c>
      <c r="BU314">
        <v>0</v>
      </c>
      <c r="BV314">
        <v>0</v>
      </c>
      <c r="BW314">
        <v>0</v>
      </c>
      <c r="CV314">
        <v>0</v>
      </c>
      <c r="CW314">
        <v>0</v>
      </c>
      <c r="CX314">
        <f>ROUND(Y314*Source!I357,9)</f>
        <v>1.1E-4</v>
      </c>
      <c r="CY314">
        <f t="shared" si="116"/>
        <v>94640</v>
      </c>
      <c r="CZ314">
        <f t="shared" si="117"/>
        <v>94640</v>
      </c>
      <c r="DA314">
        <f t="shared" si="118"/>
        <v>1</v>
      </c>
      <c r="DB314">
        <f t="shared" si="110"/>
        <v>10.41</v>
      </c>
      <c r="DC314">
        <f t="shared" si="111"/>
        <v>0</v>
      </c>
      <c r="DD314" t="s">
        <v>3</v>
      </c>
      <c r="DE314" t="s">
        <v>3</v>
      </c>
      <c r="DF314">
        <f t="shared" si="97"/>
        <v>10.41</v>
      </c>
      <c r="DG314">
        <f t="shared" si="98"/>
        <v>0</v>
      </c>
      <c r="DH314">
        <f t="shared" si="99"/>
        <v>0</v>
      </c>
      <c r="DI314">
        <f t="shared" si="100"/>
        <v>0</v>
      </c>
      <c r="DJ314">
        <f t="shared" si="119"/>
        <v>10.41</v>
      </c>
      <c r="DK314">
        <v>0</v>
      </c>
      <c r="DL314" t="s">
        <v>3</v>
      </c>
      <c r="DM314">
        <v>0</v>
      </c>
      <c r="DN314" t="s">
        <v>3</v>
      </c>
      <c r="DO314">
        <v>0</v>
      </c>
    </row>
    <row r="315" spans="1:119" x14ac:dyDescent="0.2">
      <c r="A315">
        <f>ROW(Source!A361)</f>
        <v>361</v>
      </c>
      <c r="B315">
        <v>1473070128</v>
      </c>
      <c r="C315">
        <v>1473071660</v>
      </c>
      <c r="D315">
        <v>1441819193</v>
      </c>
      <c r="E315">
        <v>15514512</v>
      </c>
      <c r="F315">
        <v>1</v>
      </c>
      <c r="G315">
        <v>15514512</v>
      </c>
      <c r="H315">
        <v>1</v>
      </c>
      <c r="I315" t="s">
        <v>670</v>
      </c>
      <c r="J315" t="s">
        <v>3</v>
      </c>
      <c r="K315" t="s">
        <v>671</v>
      </c>
      <c r="L315">
        <v>1191</v>
      </c>
      <c r="N315">
        <v>1013</v>
      </c>
      <c r="O315" t="s">
        <v>672</v>
      </c>
      <c r="P315" t="s">
        <v>672</v>
      </c>
      <c r="Q315">
        <v>1</v>
      </c>
      <c r="W315">
        <v>0</v>
      </c>
      <c r="X315">
        <v>476480486</v>
      </c>
      <c r="Y315">
        <f t="shared" si="109"/>
        <v>73.5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1</v>
      </c>
      <c r="AJ315">
        <v>1</v>
      </c>
      <c r="AK315">
        <v>1</v>
      </c>
      <c r="AL315">
        <v>1</v>
      </c>
      <c r="AM315">
        <v>-2</v>
      </c>
      <c r="AN315">
        <v>0</v>
      </c>
      <c r="AO315">
        <v>1</v>
      </c>
      <c r="AP315">
        <v>1</v>
      </c>
      <c r="AQ315">
        <v>0</v>
      </c>
      <c r="AR315">
        <v>0</v>
      </c>
      <c r="AS315" t="s">
        <v>3</v>
      </c>
      <c r="AT315">
        <v>73.5</v>
      </c>
      <c r="AU315" t="s">
        <v>3</v>
      </c>
      <c r="AV315">
        <v>1</v>
      </c>
      <c r="AW315">
        <v>2</v>
      </c>
      <c r="AX315">
        <v>1473071671</v>
      </c>
      <c r="AY315">
        <v>1</v>
      </c>
      <c r="AZ315">
        <v>0</v>
      </c>
      <c r="BA315">
        <v>488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0</v>
      </c>
      <c r="BI315">
        <v>0</v>
      </c>
      <c r="BJ315">
        <v>0</v>
      </c>
      <c r="BK315">
        <v>0</v>
      </c>
      <c r="BL315">
        <v>0</v>
      </c>
      <c r="BM315">
        <v>0</v>
      </c>
      <c r="BN315">
        <v>0</v>
      </c>
      <c r="BO315">
        <v>0</v>
      </c>
      <c r="BP315">
        <v>0</v>
      </c>
      <c r="BQ315">
        <v>0</v>
      </c>
      <c r="BR315">
        <v>0</v>
      </c>
      <c r="BS315">
        <v>0</v>
      </c>
      <c r="BT315">
        <v>0</v>
      </c>
      <c r="BU315">
        <v>0</v>
      </c>
      <c r="BV315">
        <v>0</v>
      </c>
      <c r="BW315">
        <v>0</v>
      </c>
      <c r="CU315">
        <f>ROUND(AT315*Source!I361*AH315*AL315,2)</f>
        <v>0</v>
      </c>
      <c r="CV315">
        <f>ROUND(Y315*Source!I361,9)</f>
        <v>73.5</v>
      </c>
      <c r="CW315">
        <v>0</v>
      </c>
      <c r="CX315">
        <f>ROUND(Y315*Source!I361,9)</f>
        <v>73.5</v>
      </c>
      <c r="CY315">
        <f>AD315</f>
        <v>0</v>
      </c>
      <c r="CZ315">
        <f>AH315</f>
        <v>0</v>
      </c>
      <c r="DA315">
        <f>AL315</f>
        <v>1</v>
      </c>
      <c r="DB315">
        <f t="shared" si="110"/>
        <v>0</v>
      </c>
      <c r="DC315">
        <f t="shared" si="111"/>
        <v>0</v>
      </c>
      <c r="DD315" t="s">
        <v>3</v>
      </c>
      <c r="DE315" t="s">
        <v>3</v>
      </c>
      <c r="DF315">
        <f t="shared" si="97"/>
        <v>0</v>
      </c>
      <c r="DG315">
        <f t="shared" si="98"/>
        <v>0</v>
      </c>
      <c r="DH315">
        <f t="shared" si="99"/>
        <v>0</v>
      </c>
      <c r="DI315">
        <f t="shared" si="100"/>
        <v>0</v>
      </c>
      <c r="DJ315">
        <f>DI315</f>
        <v>0</v>
      </c>
      <c r="DK315">
        <v>0</v>
      </c>
      <c r="DL315" t="s">
        <v>3</v>
      </c>
      <c r="DM315">
        <v>0</v>
      </c>
      <c r="DN315" t="s">
        <v>3</v>
      </c>
      <c r="DO315">
        <v>0</v>
      </c>
    </row>
    <row r="316" spans="1:119" x14ac:dyDescent="0.2">
      <c r="A316">
        <f>ROW(Source!A361)</f>
        <v>361</v>
      </c>
      <c r="B316">
        <v>1473070128</v>
      </c>
      <c r="C316">
        <v>1473071660</v>
      </c>
      <c r="D316">
        <v>1441835475</v>
      </c>
      <c r="E316">
        <v>1</v>
      </c>
      <c r="F316">
        <v>1</v>
      </c>
      <c r="G316">
        <v>15514512</v>
      </c>
      <c r="H316">
        <v>3</v>
      </c>
      <c r="I316" t="s">
        <v>694</v>
      </c>
      <c r="J316" t="s">
        <v>695</v>
      </c>
      <c r="K316" t="s">
        <v>696</v>
      </c>
      <c r="L316">
        <v>1348</v>
      </c>
      <c r="N316">
        <v>1009</v>
      </c>
      <c r="O316" t="s">
        <v>697</v>
      </c>
      <c r="P316" t="s">
        <v>697</v>
      </c>
      <c r="Q316">
        <v>1000</v>
      </c>
      <c r="W316">
        <v>0</v>
      </c>
      <c r="X316">
        <v>438248051</v>
      </c>
      <c r="Y316">
        <f t="shared" si="109"/>
        <v>2.9999999999999997E-4</v>
      </c>
      <c r="AA316">
        <v>155908.07999999999</v>
      </c>
      <c r="AB316">
        <v>0</v>
      </c>
      <c r="AC316">
        <v>0</v>
      </c>
      <c r="AD316">
        <v>0</v>
      </c>
      <c r="AE316">
        <v>155908.07999999999</v>
      </c>
      <c r="AF316">
        <v>0</v>
      </c>
      <c r="AG316">
        <v>0</v>
      </c>
      <c r="AH316">
        <v>0</v>
      </c>
      <c r="AI316">
        <v>1</v>
      </c>
      <c r="AJ316">
        <v>1</v>
      </c>
      <c r="AK316">
        <v>1</v>
      </c>
      <c r="AL316">
        <v>1</v>
      </c>
      <c r="AM316">
        <v>-2</v>
      </c>
      <c r="AN316">
        <v>0</v>
      </c>
      <c r="AO316">
        <v>1</v>
      </c>
      <c r="AP316">
        <v>1</v>
      </c>
      <c r="AQ316">
        <v>0</v>
      </c>
      <c r="AR316">
        <v>0</v>
      </c>
      <c r="AS316" t="s">
        <v>3</v>
      </c>
      <c r="AT316">
        <v>2.9999999999999997E-4</v>
      </c>
      <c r="AU316" t="s">
        <v>3</v>
      </c>
      <c r="AV316">
        <v>0</v>
      </c>
      <c r="AW316">
        <v>2</v>
      </c>
      <c r="AX316">
        <v>1473071672</v>
      </c>
      <c r="AY316">
        <v>1</v>
      </c>
      <c r="AZ316">
        <v>0</v>
      </c>
      <c r="BA316">
        <v>489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0</v>
      </c>
      <c r="BI316">
        <v>0</v>
      </c>
      <c r="BJ316">
        <v>0</v>
      </c>
      <c r="BK316">
        <v>0</v>
      </c>
      <c r="BL316">
        <v>0</v>
      </c>
      <c r="BM316">
        <v>0</v>
      </c>
      <c r="BN316">
        <v>0</v>
      </c>
      <c r="BO316">
        <v>0</v>
      </c>
      <c r="BP316">
        <v>0</v>
      </c>
      <c r="BQ316">
        <v>0</v>
      </c>
      <c r="BR316">
        <v>0</v>
      </c>
      <c r="BS316">
        <v>0</v>
      </c>
      <c r="BT316">
        <v>0</v>
      </c>
      <c r="BU316">
        <v>0</v>
      </c>
      <c r="BV316">
        <v>0</v>
      </c>
      <c r="BW316">
        <v>0</v>
      </c>
      <c r="CV316">
        <v>0</v>
      </c>
      <c r="CW316">
        <v>0</v>
      </c>
      <c r="CX316">
        <f>ROUND(Y316*Source!I361,9)</f>
        <v>2.9999999999999997E-4</v>
      </c>
      <c r="CY316">
        <f t="shared" ref="CY316:CY324" si="120">AA316</f>
        <v>155908.07999999999</v>
      </c>
      <c r="CZ316">
        <f t="shared" ref="CZ316:CZ324" si="121">AE316</f>
        <v>155908.07999999999</v>
      </c>
      <c r="DA316">
        <f t="shared" ref="DA316:DA324" si="122">AI316</f>
        <v>1</v>
      </c>
      <c r="DB316">
        <f t="shared" si="110"/>
        <v>46.77</v>
      </c>
      <c r="DC316">
        <f t="shared" si="111"/>
        <v>0</v>
      </c>
      <c r="DD316" t="s">
        <v>3</v>
      </c>
      <c r="DE316" t="s">
        <v>3</v>
      </c>
      <c r="DF316">
        <f t="shared" si="97"/>
        <v>46.77</v>
      </c>
      <c r="DG316">
        <f t="shared" si="98"/>
        <v>0</v>
      </c>
      <c r="DH316">
        <f t="shared" si="99"/>
        <v>0</v>
      </c>
      <c r="DI316">
        <f t="shared" si="100"/>
        <v>0</v>
      </c>
      <c r="DJ316">
        <f t="shared" ref="DJ316:DJ324" si="123">DF316</f>
        <v>46.77</v>
      </c>
      <c r="DK316">
        <v>0</v>
      </c>
      <c r="DL316" t="s">
        <v>3</v>
      </c>
      <c r="DM316">
        <v>0</v>
      </c>
      <c r="DN316" t="s">
        <v>3</v>
      </c>
      <c r="DO316">
        <v>0</v>
      </c>
    </row>
    <row r="317" spans="1:119" x14ac:dyDescent="0.2">
      <c r="A317">
        <f>ROW(Source!A361)</f>
        <v>361</v>
      </c>
      <c r="B317">
        <v>1473070128</v>
      </c>
      <c r="C317">
        <v>1473071660</v>
      </c>
      <c r="D317">
        <v>1441835549</v>
      </c>
      <c r="E317">
        <v>1</v>
      </c>
      <c r="F317">
        <v>1</v>
      </c>
      <c r="G317">
        <v>15514512</v>
      </c>
      <c r="H317">
        <v>3</v>
      </c>
      <c r="I317" t="s">
        <v>698</v>
      </c>
      <c r="J317" t="s">
        <v>699</v>
      </c>
      <c r="K317" t="s">
        <v>700</v>
      </c>
      <c r="L317">
        <v>1348</v>
      </c>
      <c r="N317">
        <v>1009</v>
      </c>
      <c r="O317" t="s">
        <v>697</v>
      </c>
      <c r="P317" t="s">
        <v>697</v>
      </c>
      <c r="Q317">
        <v>1000</v>
      </c>
      <c r="W317">
        <v>0</v>
      </c>
      <c r="X317">
        <v>-2009451208</v>
      </c>
      <c r="Y317">
        <f t="shared" si="109"/>
        <v>1E-4</v>
      </c>
      <c r="AA317">
        <v>194655.19</v>
      </c>
      <c r="AB317">
        <v>0</v>
      </c>
      <c r="AC317">
        <v>0</v>
      </c>
      <c r="AD317">
        <v>0</v>
      </c>
      <c r="AE317">
        <v>194655.19</v>
      </c>
      <c r="AF317">
        <v>0</v>
      </c>
      <c r="AG317">
        <v>0</v>
      </c>
      <c r="AH317">
        <v>0</v>
      </c>
      <c r="AI317">
        <v>1</v>
      </c>
      <c r="AJ317">
        <v>1</v>
      </c>
      <c r="AK317">
        <v>1</v>
      </c>
      <c r="AL317">
        <v>1</v>
      </c>
      <c r="AM317">
        <v>-2</v>
      </c>
      <c r="AN317">
        <v>0</v>
      </c>
      <c r="AO317">
        <v>1</v>
      </c>
      <c r="AP317">
        <v>1</v>
      </c>
      <c r="AQ317">
        <v>0</v>
      </c>
      <c r="AR317">
        <v>0</v>
      </c>
      <c r="AS317" t="s">
        <v>3</v>
      </c>
      <c r="AT317">
        <v>1E-4</v>
      </c>
      <c r="AU317" t="s">
        <v>3</v>
      </c>
      <c r="AV317">
        <v>0</v>
      </c>
      <c r="AW317">
        <v>2</v>
      </c>
      <c r="AX317">
        <v>1473071673</v>
      </c>
      <c r="AY317">
        <v>1</v>
      </c>
      <c r="AZ317">
        <v>0</v>
      </c>
      <c r="BA317">
        <v>490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0</v>
      </c>
      <c r="BI317">
        <v>0</v>
      </c>
      <c r="BJ317">
        <v>0</v>
      </c>
      <c r="BK317">
        <v>0</v>
      </c>
      <c r="BL317">
        <v>0</v>
      </c>
      <c r="BM317">
        <v>0</v>
      </c>
      <c r="BN317">
        <v>0</v>
      </c>
      <c r="BO317">
        <v>0</v>
      </c>
      <c r="BP317">
        <v>0</v>
      </c>
      <c r="BQ317">
        <v>0</v>
      </c>
      <c r="BR317">
        <v>0</v>
      </c>
      <c r="BS317">
        <v>0</v>
      </c>
      <c r="BT317">
        <v>0</v>
      </c>
      <c r="BU317">
        <v>0</v>
      </c>
      <c r="BV317">
        <v>0</v>
      </c>
      <c r="BW317">
        <v>0</v>
      </c>
      <c r="CV317">
        <v>0</v>
      </c>
      <c r="CW317">
        <v>0</v>
      </c>
      <c r="CX317">
        <f>ROUND(Y317*Source!I361,9)</f>
        <v>1E-4</v>
      </c>
      <c r="CY317">
        <f t="shared" si="120"/>
        <v>194655.19</v>
      </c>
      <c r="CZ317">
        <f t="shared" si="121"/>
        <v>194655.19</v>
      </c>
      <c r="DA317">
        <f t="shared" si="122"/>
        <v>1</v>
      </c>
      <c r="DB317">
        <f t="shared" si="110"/>
        <v>19.47</v>
      </c>
      <c r="DC317">
        <f t="shared" si="111"/>
        <v>0</v>
      </c>
      <c r="DD317" t="s">
        <v>3</v>
      </c>
      <c r="DE317" t="s">
        <v>3</v>
      </c>
      <c r="DF317">
        <f t="shared" si="97"/>
        <v>19.47</v>
      </c>
      <c r="DG317">
        <f t="shared" si="98"/>
        <v>0</v>
      </c>
      <c r="DH317">
        <f t="shared" si="99"/>
        <v>0</v>
      </c>
      <c r="DI317">
        <f t="shared" si="100"/>
        <v>0</v>
      </c>
      <c r="DJ317">
        <f t="shared" si="123"/>
        <v>19.47</v>
      </c>
      <c r="DK317">
        <v>0</v>
      </c>
      <c r="DL317" t="s">
        <v>3</v>
      </c>
      <c r="DM317">
        <v>0</v>
      </c>
      <c r="DN317" t="s">
        <v>3</v>
      </c>
      <c r="DO317">
        <v>0</v>
      </c>
    </row>
    <row r="318" spans="1:119" x14ac:dyDescent="0.2">
      <c r="A318">
        <f>ROW(Source!A361)</f>
        <v>361</v>
      </c>
      <c r="B318">
        <v>1473070128</v>
      </c>
      <c r="C318">
        <v>1473071660</v>
      </c>
      <c r="D318">
        <v>1441836250</v>
      </c>
      <c r="E318">
        <v>1</v>
      </c>
      <c r="F318">
        <v>1</v>
      </c>
      <c r="G318">
        <v>15514512</v>
      </c>
      <c r="H318">
        <v>3</v>
      </c>
      <c r="I318" t="s">
        <v>736</v>
      </c>
      <c r="J318" t="s">
        <v>737</v>
      </c>
      <c r="K318" t="s">
        <v>738</v>
      </c>
      <c r="L318">
        <v>1327</v>
      </c>
      <c r="N318">
        <v>1005</v>
      </c>
      <c r="O318" t="s">
        <v>739</v>
      </c>
      <c r="P318" t="s">
        <v>739</v>
      </c>
      <c r="Q318">
        <v>1</v>
      </c>
      <c r="W318">
        <v>0</v>
      </c>
      <c r="X318">
        <v>1447035648</v>
      </c>
      <c r="Y318">
        <f t="shared" si="109"/>
        <v>2.1</v>
      </c>
      <c r="AA318">
        <v>149.25</v>
      </c>
      <c r="AB318">
        <v>0</v>
      </c>
      <c r="AC318">
        <v>0</v>
      </c>
      <c r="AD318">
        <v>0</v>
      </c>
      <c r="AE318">
        <v>149.25</v>
      </c>
      <c r="AF318">
        <v>0</v>
      </c>
      <c r="AG318">
        <v>0</v>
      </c>
      <c r="AH318">
        <v>0</v>
      </c>
      <c r="AI318">
        <v>1</v>
      </c>
      <c r="AJ318">
        <v>1</v>
      </c>
      <c r="AK318">
        <v>1</v>
      </c>
      <c r="AL318">
        <v>1</v>
      </c>
      <c r="AM318">
        <v>-2</v>
      </c>
      <c r="AN318">
        <v>0</v>
      </c>
      <c r="AO318">
        <v>1</v>
      </c>
      <c r="AP318">
        <v>1</v>
      </c>
      <c r="AQ318">
        <v>0</v>
      </c>
      <c r="AR318">
        <v>0</v>
      </c>
      <c r="AS318" t="s">
        <v>3</v>
      </c>
      <c r="AT318">
        <v>2.1</v>
      </c>
      <c r="AU318" t="s">
        <v>3</v>
      </c>
      <c r="AV318">
        <v>0</v>
      </c>
      <c r="AW318">
        <v>2</v>
      </c>
      <c r="AX318">
        <v>1473071674</v>
      </c>
      <c r="AY318">
        <v>1</v>
      </c>
      <c r="AZ318">
        <v>0</v>
      </c>
      <c r="BA318">
        <v>491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0</v>
      </c>
      <c r="BI318">
        <v>0</v>
      </c>
      <c r="BJ318">
        <v>0</v>
      </c>
      <c r="BK318">
        <v>0</v>
      </c>
      <c r="BL318">
        <v>0</v>
      </c>
      <c r="BM318">
        <v>0</v>
      </c>
      <c r="BN318">
        <v>0</v>
      </c>
      <c r="BO318">
        <v>0</v>
      </c>
      <c r="BP318">
        <v>0</v>
      </c>
      <c r="BQ318">
        <v>0</v>
      </c>
      <c r="BR318">
        <v>0</v>
      </c>
      <c r="BS318">
        <v>0</v>
      </c>
      <c r="BT318">
        <v>0</v>
      </c>
      <c r="BU318">
        <v>0</v>
      </c>
      <c r="BV318">
        <v>0</v>
      </c>
      <c r="BW318">
        <v>0</v>
      </c>
      <c r="CV318">
        <v>0</v>
      </c>
      <c r="CW318">
        <v>0</v>
      </c>
      <c r="CX318">
        <f>ROUND(Y318*Source!I361,9)</f>
        <v>2.1</v>
      </c>
      <c r="CY318">
        <f t="shared" si="120"/>
        <v>149.25</v>
      </c>
      <c r="CZ318">
        <f t="shared" si="121"/>
        <v>149.25</v>
      </c>
      <c r="DA318">
        <f t="shared" si="122"/>
        <v>1</v>
      </c>
      <c r="DB318">
        <f t="shared" si="110"/>
        <v>313.43</v>
      </c>
      <c r="DC318">
        <f t="shared" si="111"/>
        <v>0</v>
      </c>
      <c r="DD318" t="s">
        <v>3</v>
      </c>
      <c r="DE318" t="s">
        <v>3</v>
      </c>
      <c r="DF318">
        <f t="shared" si="97"/>
        <v>313.43</v>
      </c>
      <c r="DG318">
        <f t="shared" si="98"/>
        <v>0</v>
      </c>
      <c r="DH318">
        <f t="shared" si="99"/>
        <v>0</v>
      </c>
      <c r="DI318">
        <f t="shared" si="100"/>
        <v>0</v>
      </c>
      <c r="DJ318">
        <f t="shared" si="123"/>
        <v>313.43</v>
      </c>
      <c r="DK318">
        <v>0</v>
      </c>
      <c r="DL318" t="s">
        <v>3</v>
      </c>
      <c r="DM318">
        <v>0</v>
      </c>
      <c r="DN318" t="s">
        <v>3</v>
      </c>
      <c r="DO318">
        <v>0</v>
      </c>
    </row>
    <row r="319" spans="1:119" x14ac:dyDescent="0.2">
      <c r="A319">
        <f>ROW(Source!A361)</f>
        <v>361</v>
      </c>
      <c r="B319">
        <v>1473070128</v>
      </c>
      <c r="C319">
        <v>1473071660</v>
      </c>
      <c r="D319">
        <v>1441834635</v>
      </c>
      <c r="E319">
        <v>1</v>
      </c>
      <c r="F319">
        <v>1</v>
      </c>
      <c r="G319">
        <v>15514512</v>
      </c>
      <c r="H319">
        <v>3</v>
      </c>
      <c r="I319" t="s">
        <v>710</v>
      </c>
      <c r="J319" t="s">
        <v>711</v>
      </c>
      <c r="K319" t="s">
        <v>712</v>
      </c>
      <c r="L319">
        <v>1339</v>
      </c>
      <c r="N319">
        <v>1007</v>
      </c>
      <c r="O319" t="s">
        <v>713</v>
      </c>
      <c r="P319" t="s">
        <v>713</v>
      </c>
      <c r="Q319">
        <v>1</v>
      </c>
      <c r="W319">
        <v>0</v>
      </c>
      <c r="X319">
        <v>-389859187</v>
      </c>
      <c r="Y319">
        <f t="shared" si="109"/>
        <v>0.5</v>
      </c>
      <c r="AA319">
        <v>103.4</v>
      </c>
      <c r="AB319">
        <v>0</v>
      </c>
      <c r="AC319">
        <v>0</v>
      </c>
      <c r="AD319">
        <v>0</v>
      </c>
      <c r="AE319">
        <v>103.4</v>
      </c>
      <c r="AF319">
        <v>0</v>
      </c>
      <c r="AG319">
        <v>0</v>
      </c>
      <c r="AH319">
        <v>0</v>
      </c>
      <c r="AI319">
        <v>1</v>
      </c>
      <c r="AJ319">
        <v>1</v>
      </c>
      <c r="AK319">
        <v>1</v>
      </c>
      <c r="AL319">
        <v>1</v>
      </c>
      <c r="AM319">
        <v>-2</v>
      </c>
      <c r="AN319">
        <v>0</v>
      </c>
      <c r="AO319">
        <v>1</v>
      </c>
      <c r="AP319">
        <v>1</v>
      </c>
      <c r="AQ319">
        <v>0</v>
      </c>
      <c r="AR319">
        <v>0</v>
      </c>
      <c r="AS319" t="s">
        <v>3</v>
      </c>
      <c r="AT319">
        <v>0.5</v>
      </c>
      <c r="AU319" t="s">
        <v>3</v>
      </c>
      <c r="AV319">
        <v>0</v>
      </c>
      <c r="AW319">
        <v>2</v>
      </c>
      <c r="AX319">
        <v>1473071675</v>
      </c>
      <c r="AY319">
        <v>1</v>
      </c>
      <c r="AZ319">
        <v>0</v>
      </c>
      <c r="BA319">
        <v>492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0</v>
      </c>
      <c r="BI319">
        <v>0</v>
      </c>
      <c r="BJ319">
        <v>0</v>
      </c>
      <c r="BK319">
        <v>0</v>
      </c>
      <c r="BL319">
        <v>0</v>
      </c>
      <c r="BM319">
        <v>0</v>
      </c>
      <c r="BN319">
        <v>0</v>
      </c>
      <c r="BO319">
        <v>0</v>
      </c>
      <c r="BP319">
        <v>0</v>
      </c>
      <c r="BQ319">
        <v>0</v>
      </c>
      <c r="BR319">
        <v>0</v>
      </c>
      <c r="BS319">
        <v>0</v>
      </c>
      <c r="BT319">
        <v>0</v>
      </c>
      <c r="BU319">
        <v>0</v>
      </c>
      <c r="BV319">
        <v>0</v>
      </c>
      <c r="BW319">
        <v>0</v>
      </c>
      <c r="CV319">
        <v>0</v>
      </c>
      <c r="CW319">
        <v>0</v>
      </c>
      <c r="CX319">
        <f>ROUND(Y319*Source!I361,9)</f>
        <v>0.5</v>
      </c>
      <c r="CY319">
        <f t="shared" si="120"/>
        <v>103.4</v>
      </c>
      <c r="CZ319">
        <f t="shared" si="121"/>
        <v>103.4</v>
      </c>
      <c r="DA319">
        <f t="shared" si="122"/>
        <v>1</v>
      </c>
      <c r="DB319">
        <f t="shared" si="110"/>
        <v>51.7</v>
      </c>
      <c r="DC319">
        <f t="shared" si="111"/>
        <v>0</v>
      </c>
      <c r="DD319" t="s">
        <v>3</v>
      </c>
      <c r="DE319" t="s">
        <v>3</v>
      </c>
      <c r="DF319">
        <f t="shared" si="97"/>
        <v>51.7</v>
      </c>
      <c r="DG319">
        <f t="shared" si="98"/>
        <v>0</v>
      </c>
      <c r="DH319">
        <f t="shared" si="99"/>
        <v>0</v>
      </c>
      <c r="DI319">
        <f t="shared" si="100"/>
        <v>0</v>
      </c>
      <c r="DJ319">
        <f t="shared" si="123"/>
        <v>51.7</v>
      </c>
      <c r="DK319">
        <v>0</v>
      </c>
      <c r="DL319" t="s">
        <v>3</v>
      </c>
      <c r="DM319">
        <v>0</v>
      </c>
      <c r="DN319" t="s">
        <v>3</v>
      </c>
      <c r="DO319">
        <v>0</v>
      </c>
    </row>
    <row r="320" spans="1:119" x14ac:dyDescent="0.2">
      <c r="A320">
        <f>ROW(Source!A361)</f>
        <v>361</v>
      </c>
      <c r="B320">
        <v>1473070128</v>
      </c>
      <c r="C320">
        <v>1473071660</v>
      </c>
      <c r="D320">
        <v>1441834627</v>
      </c>
      <c r="E320">
        <v>1</v>
      </c>
      <c r="F320">
        <v>1</v>
      </c>
      <c r="G320">
        <v>15514512</v>
      </c>
      <c r="H320">
        <v>3</v>
      </c>
      <c r="I320" t="s">
        <v>714</v>
      </c>
      <c r="J320" t="s">
        <v>715</v>
      </c>
      <c r="K320" t="s">
        <v>716</v>
      </c>
      <c r="L320">
        <v>1339</v>
      </c>
      <c r="N320">
        <v>1007</v>
      </c>
      <c r="O320" t="s">
        <v>713</v>
      </c>
      <c r="P320" t="s">
        <v>713</v>
      </c>
      <c r="Q320">
        <v>1</v>
      </c>
      <c r="W320">
        <v>0</v>
      </c>
      <c r="X320">
        <v>709656040</v>
      </c>
      <c r="Y320">
        <f t="shared" si="109"/>
        <v>0.3</v>
      </c>
      <c r="AA320">
        <v>875.46</v>
      </c>
      <c r="AB320">
        <v>0</v>
      </c>
      <c r="AC320">
        <v>0</v>
      </c>
      <c r="AD320">
        <v>0</v>
      </c>
      <c r="AE320">
        <v>875.46</v>
      </c>
      <c r="AF320">
        <v>0</v>
      </c>
      <c r="AG320">
        <v>0</v>
      </c>
      <c r="AH320">
        <v>0</v>
      </c>
      <c r="AI320">
        <v>1</v>
      </c>
      <c r="AJ320">
        <v>1</v>
      </c>
      <c r="AK320">
        <v>1</v>
      </c>
      <c r="AL320">
        <v>1</v>
      </c>
      <c r="AM320">
        <v>-2</v>
      </c>
      <c r="AN320">
        <v>0</v>
      </c>
      <c r="AO320">
        <v>1</v>
      </c>
      <c r="AP320">
        <v>1</v>
      </c>
      <c r="AQ320">
        <v>0</v>
      </c>
      <c r="AR320">
        <v>0</v>
      </c>
      <c r="AS320" t="s">
        <v>3</v>
      </c>
      <c r="AT320">
        <v>0.3</v>
      </c>
      <c r="AU320" t="s">
        <v>3</v>
      </c>
      <c r="AV320">
        <v>0</v>
      </c>
      <c r="AW320">
        <v>2</v>
      </c>
      <c r="AX320">
        <v>1473071676</v>
      </c>
      <c r="AY320">
        <v>1</v>
      </c>
      <c r="AZ320">
        <v>0</v>
      </c>
      <c r="BA320">
        <v>493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0</v>
      </c>
      <c r="BI320">
        <v>0</v>
      </c>
      <c r="BJ320">
        <v>0</v>
      </c>
      <c r="BK320">
        <v>0</v>
      </c>
      <c r="BL320">
        <v>0</v>
      </c>
      <c r="BM320">
        <v>0</v>
      </c>
      <c r="BN320">
        <v>0</v>
      </c>
      <c r="BO320">
        <v>0</v>
      </c>
      <c r="BP320">
        <v>0</v>
      </c>
      <c r="BQ320">
        <v>0</v>
      </c>
      <c r="BR320">
        <v>0</v>
      </c>
      <c r="BS320">
        <v>0</v>
      </c>
      <c r="BT320">
        <v>0</v>
      </c>
      <c r="BU320">
        <v>0</v>
      </c>
      <c r="BV320">
        <v>0</v>
      </c>
      <c r="BW320">
        <v>0</v>
      </c>
      <c r="CV320">
        <v>0</v>
      </c>
      <c r="CW320">
        <v>0</v>
      </c>
      <c r="CX320">
        <f>ROUND(Y320*Source!I361,9)</f>
        <v>0.3</v>
      </c>
      <c r="CY320">
        <f t="shared" si="120"/>
        <v>875.46</v>
      </c>
      <c r="CZ320">
        <f t="shared" si="121"/>
        <v>875.46</v>
      </c>
      <c r="DA320">
        <f t="shared" si="122"/>
        <v>1</v>
      </c>
      <c r="DB320">
        <f t="shared" si="110"/>
        <v>262.64</v>
      </c>
      <c r="DC320">
        <f t="shared" si="111"/>
        <v>0</v>
      </c>
      <c r="DD320" t="s">
        <v>3</v>
      </c>
      <c r="DE320" t="s">
        <v>3</v>
      </c>
      <c r="DF320">
        <f t="shared" si="97"/>
        <v>262.64</v>
      </c>
      <c r="DG320">
        <f t="shared" si="98"/>
        <v>0</v>
      </c>
      <c r="DH320">
        <f t="shared" si="99"/>
        <v>0</v>
      </c>
      <c r="DI320">
        <f t="shared" si="100"/>
        <v>0</v>
      </c>
      <c r="DJ320">
        <f t="shared" si="123"/>
        <v>262.64</v>
      </c>
      <c r="DK320">
        <v>0</v>
      </c>
      <c r="DL320" t="s">
        <v>3</v>
      </c>
      <c r="DM320">
        <v>0</v>
      </c>
      <c r="DN320" t="s">
        <v>3</v>
      </c>
      <c r="DO320">
        <v>0</v>
      </c>
    </row>
    <row r="321" spans="1:119" x14ac:dyDescent="0.2">
      <c r="A321">
        <f>ROW(Source!A361)</f>
        <v>361</v>
      </c>
      <c r="B321">
        <v>1473070128</v>
      </c>
      <c r="C321">
        <v>1473071660</v>
      </c>
      <c r="D321">
        <v>1441834671</v>
      </c>
      <c r="E321">
        <v>1</v>
      </c>
      <c r="F321">
        <v>1</v>
      </c>
      <c r="G321">
        <v>15514512</v>
      </c>
      <c r="H321">
        <v>3</v>
      </c>
      <c r="I321" t="s">
        <v>717</v>
      </c>
      <c r="J321" t="s">
        <v>718</v>
      </c>
      <c r="K321" t="s">
        <v>719</v>
      </c>
      <c r="L321">
        <v>1348</v>
      </c>
      <c r="N321">
        <v>1009</v>
      </c>
      <c r="O321" t="s">
        <v>697</v>
      </c>
      <c r="P321" t="s">
        <v>697</v>
      </c>
      <c r="Q321">
        <v>1000</v>
      </c>
      <c r="W321">
        <v>0</v>
      </c>
      <c r="X321">
        <v>-19071303</v>
      </c>
      <c r="Y321">
        <f t="shared" si="109"/>
        <v>1E-4</v>
      </c>
      <c r="AA321">
        <v>184462.17</v>
      </c>
      <c r="AB321">
        <v>0</v>
      </c>
      <c r="AC321">
        <v>0</v>
      </c>
      <c r="AD321">
        <v>0</v>
      </c>
      <c r="AE321">
        <v>184462.17</v>
      </c>
      <c r="AF321">
        <v>0</v>
      </c>
      <c r="AG321">
        <v>0</v>
      </c>
      <c r="AH321">
        <v>0</v>
      </c>
      <c r="AI321">
        <v>1</v>
      </c>
      <c r="AJ321">
        <v>1</v>
      </c>
      <c r="AK321">
        <v>1</v>
      </c>
      <c r="AL321">
        <v>1</v>
      </c>
      <c r="AM321">
        <v>-2</v>
      </c>
      <c r="AN321">
        <v>0</v>
      </c>
      <c r="AO321">
        <v>1</v>
      </c>
      <c r="AP321">
        <v>1</v>
      </c>
      <c r="AQ321">
        <v>0</v>
      </c>
      <c r="AR321">
        <v>0</v>
      </c>
      <c r="AS321" t="s">
        <v>3</v>
      </c>
      <c r="AT321">
        <v>1E-4</v>
      </c>
      <c r="AU321" t="s">
        <v>3</v>
      </c>
      <c r="AV321">
        <v>0</v>
      </c>
      <c r="AW321">
        <v>2</v>
      </c>
      <c r="AX321">
        <v>1473071677</v>
      </c>
      <c r="AY321">
        <v>1</v>
      </c>
      <c r="AZ321">
        <v>0</v>
      </c>
      <c r="BA321">
        <v>494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0</v>
      </c>
      <c r="BI321">
        <v>0</v>
      </c>
      <c r="BJ321">
        <v>0</v>
      </c>
      <c r="BK321">
        <v>0</v>
      </c>
      <c r="BL321">
        <v>0</v>
      </c>
      <c r="BM321">
        <v>0</v>
      </c>
      <c r="BN321">
        <v>0</v>
      </c>
      <c r="BO321">
        <v>0</v>
      </c>
      <c r="BP321">
        <v>0</v>
      </c>
      <c r="BQ321">
        <v>0</v>
      </c>
      <c r="BR321">
        <v>0</v>
      </c>
      <c r="BS321">
        <v>0</v>
      </c>
      <c r="BT321">
        <v>0</v>
      </c>
      <c r="BU321">
        <v>0</v>
      </c>
      <c r="BV321">
        <v>0</v>
      </c>
      <c r="BW321">
        <v>0</v>
      </c>
      <c r="CV321">
        <v>0</v>
      </c>
      <c r="CW321">
        <v>0</v>
      </c>
      <c r="CX321">
        <f>ROUND(Y321*Source!I361,9)</f>
        <v>1E-4</v>
      </c>
      <c r="CY321">
        <f t="shared" si="120"/>
        <v>184462.17</v>
      </c>
      <c r="CZ321">
        <f t="shared" si="121"/>
        <v>184462.17</v>
      </c>
      <c r="DA321">
        <f t="shared" si="122"/>
        <v>1</v>
      </c>
      <c r="DB321">
        <f t="shared" si="110"/>
        <v>18.45</v>
      </c>
      <c r="DC321">
        <f t="shared" si="111"/>
        <v>0</v>
      </c>
      <c r="DD321" t="s">
        <v>3</v>
      </c>
      <c r="DE321" t="s">
        <v>3</v>
      </c>
      <c r="DF321">
        <f t="shared" ref="DF321:DF384" si="124">ROUND(ROUND(AE321,2)*CX321,2)</f>
        <v>18.45</v>
      </c>
      <c r="DG321">
        <f t="shared" ref="DG321:DG384" si="125">ROUND(ROUND(AF321,2)*CX321,2)</f>
        <v>0</v>
      </c>
      <c r="DH321">
        <f t="shared" ref="DH321:DH384" si="126">ROUND(ROUND(AG321,2)*CX321,2)</f>
        <v>0</v>
      </c>
      <c r="DI321">
        <f t="shared" ref="DI321:DI384" si="127">ROUND(ROUND(AH321,2)*CX321,2)</f>
        <v>0</v>
      </c>
      <c r="DJ321">
        <f t="shared" si="123"/>
        <v>18.45</v>
      </c>
      <c r="DK321">
        <v>0</v>
      </c>
      <c r="DL321" t="s">
        <v>3</v>
      </c>
      <c r="DM321">
        <v>0</v>
      </c>
      <c r="DN321" t="s">
        <v>3</v>
      </c>
      <c r="DO321">
        <v>0</v>
      </c>
    </row>
    <row r="322" spans="1:119" x14ac:dyDescent="0.2">
      <c r="A322">
        <f>ROW(Source!A361)</f>
        <v>361</v>
      </c>
      <c r="B322">
        <v>1473070128</v>
      </c>
      <c r="C322">
        <v>1473071660</v>
      </c>
      <c r="D322">
        <v>1441834634</v>
      </c>
      <c r="E322">
        <v>1</v>
      </c>
      <c r="F322">
        <v>1</v>
      </c>
      <c r="G322">
        <v>15514512</v>
      </c>
      <c r="H322">
        <v>3</v>
      </c>
      <c r="I322" t="s">
        <v>720</v>
      </c>
      <c r="J322" t="s">
        <v>721</v>
      </c>
      <c r="K322" t="s">
        <v>722</v>
      </c>
      <c r="L322">
        <v>1348</v>
      </c>
      <c r="N322">
        <v>1009</v>
      </c>
      <c r="O322" t="s">
        <v>697</v>
      </c>
      <c r="P322" t="s">
        <v>697</v>
      </c>
      <c r="Q322">
        <v>1000</v>
      </c>
      <c r="W322">
        <v>0</v>
      </c>
      <c r="X322">
        <v>1869974630</v>
      </c>
      <c r="Y322">
        <f t="shared" si="109"/>
        <v>5.9999999999999995E-4</v>
      </c>
      <c r="AA322">
        <v>88053.759999999995</v>
      </c>
      <c r="AB322">
        <v>0</v>
      </c>
      <c r="AC322">
        <v>0</v>
      </c>
      <c r="AD322">
        <v>0</v>
      </c>
      <c r="AE322">
        <v>88053.759999999995</v>
      </c>
      <c r="AF322">
        <v>0</v>
      </c>
      <c r="AG322">
        <v>0</v>
      </c>
      <c r="AH322">
        <v>0</v>
      </c>
      <c r="AI322">
        <v>1</v>
      </c>
      <c r="AJ322">
        <v>1</v>
      </c>
      <c r="AK322">
        <v>1</v>
      </c>
      <c r="AL322">
        <v>1</v>
      </c>
      <c r="AM322">
        <v>-2</v>
      </c>
      <c r="AN322">
        <v>0</v>
      </c>
      <c r="AO322">
        <v>1</v>
      </c>
      <c r="AP322">
        <v>1</v>
      </c>
      <c r="AQ322">
        <v>0</v>
      </c>
      <c r="AR322">
        <v>0</v>
      </c>
      <c r="AS322" t="s">
        <v>3</v>
      </c>
      <c r="AT322">
        <v>5.9999999999999995E-4</v>
      </c>
      <c r="AU322" t="s">
        <v>3</v>
      </c>
      <c r="AV322">
        <v>0</v>
      </c>
      <c r="AW322">
        <v>2</v>
      </c>
      <c r="AX322">
        <v>1473071678</v>
      </c>
      <c r="AY322">
        <v>1</v>
      </c>
      <c r="AZ322">
        <v>0</v>
      </c>
      <c r="BA322">
        <v>495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0</v>
      </c>
      <c r="BI322">
        <v>0</v>
      </c>
      <c r="BJ322">
        <v>0</v>
      </c>
      <c r="BK322">
        <v>0</v>
      </c>
      <c r="BL322">
        <v>0</v>
      </c>
      <c r="BM322">
        <v>0</v>
      </c>
      <c r="BN322">
        <v>0</v>
      </c>
      <c r="BO322">
        <v>0</v>
      </c>
      <c r="BP322">
        <v>0</v>
      </c>
      <c r="BQ322">
        <v>0</v>
      </c>
      <c r="BR322">
        <v>0</v>
      </c>
      <c r="BS322">
        <v>0</v>
      </c>
      <c r="BT322">
        <v>0</v>
      </c>
      <c r="BU322">
        <v>0</v>
      </c>
      <c r="BV322">
        <v>0</v>
      </c>
      <c r="BW322">
        <v>0</v>
      </c>
      <c r="CV322">
        <v>0</v>
      </c>
      <c r="CW322">
        <v>0</v>
      </c>
      <c r="CX322">
        <f>ROUND(Y322*Source!I361,9)</f>
        <v>5.9999999999999995E-4</v>
      </c>
      <c r="CY322">
        <f t="shared" si="120"/>
        <v>88053.759999999995</v>
      </c>
      <c r="CZ322">
        <f t="shared" si="121"/>
        <v>88053.759999999995</v>
      </c>
      <c r="DA322">
        <f t="shared" si="122"/>
        <v>1</v>
      </c>
      <c r="DB322">
        <f t="shared" si="110"/>
        <v>52.83</v>
      </c>
      <c r="DC322">
        <f t="shared" si="111"/>
        <v>0</v>
      </c>
      <c r="DD322" t="s">
        <v>3</v>
      </c>
      <c r="DE322" t="s">
        <v>3</v>
      </c>
      <c r="DF322">
        <f t="shared" si="124"/>
        <v>52.83</v>
      </c>
      <c r="DG322">
        <f t="shared" si="125"/>
        <v>0</v>
      </c>
      <c r="DH322">
        <f t="shared" si="126"/>
        <v>0</v>
      </c>
      <c r="DI322">
        <f t="shared" si="127"/>
        <v>0</v>
      </c>
      <c r="DJ322">
        <f t="shared" si="123"/>
        <v>52.83</v>
      </c>
      <c r="DK322">
        <v>0</v>
      </c>
      <c r="DL322" t="s">
        <v>3</v>
      </c>
      <c r="DM322">
        <v>0</v>
      </c>
      <c r="DN322" t="s">
        <v>3</v>
      </c>
      <c r="DO322">
        <v>0</v>
      </c>
    </row>
    <row r="323" spans="1:119" x14ac:dyDescent="0.2">
      <c r="A323">
        <f>ROW(Source!A361)</f>
        <v>361</v>
      </c>
      <c r="B323">
        <v>1473070128</v>
      </c>
      <c r="C323">
        <v>1473071660</v>
      </c>
      <c r="D323">
        <v>1441834836</v>
      </c>
      <c r="E323">
        <v>1</v>
      </c>
      <c r="F323">
        <v>1</v>
      </c>
      <c r="G323">
        <v>15514512</v>
      </c>
      <c r="H323">
        <v>3</v>
      </c>
      <c r="I323" t="s">
        <v>723</v>
      </c>
      <c r="J323" t="s">
        <v>724</v>
      </c>
      <c r="K323" t="s">
        <v>725</v>
      </c>
      <c r="L323">
        <v>1348</v>
      </c>
      <c r="N323">
        <v>1009</v>
      </c>
      <c r="O323" t="s">
        <v>697</v>
      </c>
      <c r="P323" t="s">
        <v>697</v>
      </c>
      <c r="Q323">
        <v>1000</v>
      </c>
      <c r="W323">
        <v>0</v>
      </c>
      <c r="X323">
        <v>1434651514</v>
      </c>
      <c r="Y323">
        <f t="shared" si="109"/>
        <v>1.4400000000000001E-3</v>
      </c>
      <c r="AA323">
        <v>93194.67</v>
      </c>
      <c r="AB323">
        <v>0</v>
      </c>
      <c r="AC323">
        <v>0</v>
      </c>
      <c r="AD323">
        <v>0</v>
      </c>
      <c r="AE323">
        <v>93194.67</v>
      </c>
      <c r="AF323">
        <v>0</v>
      </c>
      <c r="AG323">
        <v>0</v>
      </c>
      <c r="AH323">
        <v>0</v>
      </c>
      <c r="AI323">
        <v>1</v>
      </c>
      <c r="AJ323">
        <v>1</v>
      </c>
      <c r="AK323">
        <v>1</v>
      </c>
      <c r="AL323">
        <v>1</v>
      </c>
      <c r="AM323">
        <v>-2</v>
      </c>
      <c r="AN323">
        <v>0</v>
      </c>
      <c r="AO323">
        <v>1</v>
      </c>
      <c r="AP323">
        <v>1</v>
      </c>
      <c r="AQ323">
        <v>0</v>
      </c>
      <c r="AR323">
        <v>0</v>
      </c>
      <c r="AS323" t="s">
        <v>3</v>
      </c>
      <c r="AT323">
        <v>1.4400000000000001E-3</v>
      </c>
      <c r="AU323" t="s">
        <v>3</v>
      </c>
      <c r="AV323">
        <v>0</v>
      </c>
      <c r="AW323">
        <v>2</v>
      </c>
      <c r="AX323">
        <v>1473071679</v>
      </c>
      <c r="AY323">
        <v>1</v>
      </c>
      <c r="AZ323">
        <v>0</v>
      </c>
      <c r="BA323">
        <v>496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0</v>
      </c>
      <c r="BI323">
        <v>0</v>
      </c>
      <c r="BJ323">
        <v>0</v>
      </c>
      <c r="BK323">
        <v>0</v>
      </c>
      <c r="BL323">
        <v>0</v>
      </c>
      <c r="BM323">
        <v>0</v>
      </c>
      <c r="BN323">
        <v>0</v>
      </c>
      <c r="BO323">
        <v>0</v>
      </c>
      <c r="BP323">
        <v>0</v>
      </c>
      <c r="BQ323">
        <v>0</v>
      </c>
      <c r="BR323">
        <v>0</v>
      </c>
      <c r="BS323">
        <v>0</v>
      </c>
      <c r="BT323">
        <v>0</v>
      </c>
      <c r="BU323">
        <v>0</v>
      </c>
      <c r="BV323">
        <v>0</v>
      </c>
      <c r="BW323">
        <v>0</v>
      </c>
      <c r="CV323">
        <v>0</v>
      </c>
      <c r="CW323">
        <v>0</v>
      </c>
      <c r="CX323">
        <f>ROUND(Y323*Source!I361,9)</f>
        <v>1.4400000000000001E-3</v>
      </c>
      <c r="CY323">
        <f t="shared" si="120"/>
        <v>93194.67</v>
      </c>
      <c r="CZ323">
        <f t="shared" si="121"/>
        <v>93194.67</v>
      </c>
      <c r="DA323">
        <f t="shared" si="122"/>
        <v>1</v>
      </c>
      <c r="DB323">
        <f t="shared" si="110"/>
        <v>134.19999999999999</v>
      </c>
      <c r="DC323">
        <f t="shared" si="111"/>
        <v>0</v>
      </c>
      <c r="DD323" t="s">
        <v>3</v>
      </c>
      <c r="DE323" t="s">
        <v>3</v>
      </c>
      <c r="DF323">
        <f t="shared" si="124"/>
        <v>134.19999999999999</v>
      </c>
      <c r="DG323">
        <f t="shared" si="125"/>
        <v>0</v>
      </c>
      <c r="DH323">
        <f t="shared" si="126"/>
        <v>0</v>
      </c>
      <c r="DI323">
        <f t="shared" si="127"/>
        <v>0</v>
      </c>
      <c r="DJ323">
        <f t="shared" si="123"/>
        <v>134.19999999999999</v>
      </c>
      <c r="DK323">
        <v>0</v>
      </c>
      <c r="DL323" t="s">
        <v>3</v>
      </c>
      <c r="DM323">
        <v>0</v>
      </c>
      <c r="DN323" t="s">
        <v>3</v>
      </c>
      <c r="DO323">
        <v>0</v>
      </c>
    </row>
    <row r="324" spans="1:119" x14ac:dyDescent="0.2">
      <c r="A324">
        <f>ROW(Source!A361)</f>
        <v>361</v>
      </c>
      <c r="B324">
        <v>1473070128</v>
      </c>
      <c r="C324">
        <v>1473071660</v>
      </c>
      <c r="D324">
        <v>1441822273</v>
      </c>
      <c r="E324">
        <v>15514512</v>
      </c>
      <c r="F324">
        <v>1</v>
      </c>
      <c r="G324">
        <v>15514512</v>
      </c>
      <c r="H324">
        <v>3</v>
      </c>
      <c r="I324" t="s">
        <v>729</v>
      </c>
      <c r="J324" t="s">
        <v>3</v>
      </c>
      <c r="K324" t="s">
        <v>730</v>
      </c>
      <c r="L324">
        <v>1348</v>
      </c>
      <c r="N324">
        <v>1009</v>
      </c>
      <c r="O324" t="s">
        <v>697</v>
      </c>
      <c r="P324" t="s">
        <v>697</v>
      </c>
      <c r="Q324">
        <v>1000</v>
      </c>
      <c r="W324">
        <v>0</v>
      </c>
      <c r="X324">
        <v>-1698336702</v>
      </c>
      <c r="Y324">
        <f t="shared" si="109"/>
        <v>1.6000000000000001E-4</v>
      </c>
      <c r="AA324">
        <v>94640</v>
      </c>
      <c r="AB324">
        <v>0</v>
      </c>
      <c r="AC324">
        <v>0</v>
      </c>
      <c r="AD324">
        <v>0</v>
      </c>
      <c r="AE324">
        <v>94640</v>
      </c>
      <c r="AF324">
        <v>0</v>
      </c>
      <c r="AG324">
        <v>0</v>
      </c>
      <c r="AH324">
        <v>0</v>
      </c>
      <c r="AI324">
        <v>1</v>
      </c>
      <c r="AJ324">
        <v>1</v>
      </c>
      <c r="AK324">
        <v>1</v>
      </c>
      <c r="AL324">
        <v>1</v>
      </c>
      <c r="AM324">
        <v>-2</v>
      </c>
      <c r="AN324">
        <v>0</v>
      </c>
      <c r="AO324">
        <v>1</v>
      </c>
      <c r="AP324">
        <v>1</v>
      </c>
      <c r="AQ324">
        <v>0</v>
      </c>
      <c r="AR324">
        <v>0</v>
      </c>
      <c r="AS324" t="s">
        <v>3</v>
      </c>
      <c r="AT324">
        <v>1.6000000000000001E-4</v>
      </c>
      <c r="AU324" t="s">
        <v>3</v>
      </c>
      <c r="AV324">
        <v>0</v>
      </c>
      <c r="AW324">
        <v>2</v>
      </c>
      <c r="AX324">
        <v>1473071680</v>
      </c>
      <c r="AY324">
        <v>1</v>
      </c>
      <c r="AZ324">
        <v>0</v>
      </c>
      <c r="BA324">
        <v>497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0</v>
      </c>
      <c r="BI324">
        <v>0</v>
      </c>
      <c r="BJ324">
        <v>0</v>
      </c>
      <c r="BK324">
        <v>0</v>
      </c>
      <c r="BL324">
        <v>0</v>
      </c>
      <c r="BM324">
        <v>0</v>
      </c>
      <c r="BN324">
        <v>0</v>
      </c>
      <c r="BO324">
        <v>0</v>
      </c>
      <c r="BP324">
        <v>0</v>
      </c>
      <c r="BQ324">
        <v>0</v>
      </c>
      <c r="BR324">
        <v>0</v>
      </c>
      <c r="BS324">
        <v>0</v>
      </c>
      <c r="BT324">
        <v>0</v>
      </c>
      <c r="BU324">
        <v>0</v>
      </c>
      <c r="BV324">
        <v>0</v>
      </c>
      <c r="BW324">
        <v>0</v>
      </c>
      <c r="CV324">
        <v>0</v>
      </c>
      <c r="CW324">
        <v>0</v>
      </c>
      <c r="CX324">
        <f>ROUND(Y324*Source!I361,9)</f>
        <v>1.6000000000000001E-4</v>
      </c>
      <c r="CY324">
        <f t="shared" si="120"/>
        <v>94640</v>
      </c>
      <c r="CZ324">
        <f t="shared" si="121"/>
        <v>94640</v>
      </c>
      <c r="DA324">
        <f t="shared" si="122"/>
        <v>1</v>
      </c>
      <c r="DB324">
        <f t="shared" si="110"/>
        <v>15.14</v>
      </c>
      <c r="DC324">
        <f t="shared" si="111"/>
        <v>0</v>
      </c>
      <c r="DD324" t="s">
        <v>3</v>
      </c>
      <c r="DE324" t="s">
        <v>3</v>
      </c>
      <c r="DF324">
        <f t="shared" si="124"/>
        <v>15.14</v>
      </c>
      <c r="DG324">
        <f t="shared" si="125"/>
        <v>0</v>
      </c>
      <c r="DH324">
        <f t="shared" si="126"/>
        <v>0</v>
      </c>
      <c r="DI324">
        <f t="shared" si="127"/>
        <v>0</v>
      </c>
      <c r="DJ324">
        <f t="shared" si="123"/>
        <v>15.14</v>
      </c>
      <c r="DK324">
        <v>0</v>
      </c>
      <c r="DL324" t="s">
        <v>3</v>
      </c>
      <c r="DM324">
        <v>0</v>
      </c>
      <c r="DN324" t="s">
        <v>3</v>
      </c>
      <c r="DO324">
        <v>0</v>
      </c>
    </row>
    <row r="325" spans="1:119" x14ac:dyDescent="0.2">
      <c r="A325">
        <f>ROW(Source!A365)</f>
        <v>365</v>
      </c>
      <c r="B325">
        <v>1473070128</v>
      </c>
      <c r="C325">
        <v>1473071686</v>
      </c>
      <c r="D325">
        <v>1441819193</v>
      </c>
      <c r="E325">
        <v>15514512</v>
      </c>
      <c r="F325">
        <v>1</v>
      </c>
      <c r="G325">
        <v>15514512</v>
      </c>
      <c r="H325">
        <v>1</v>
      </c>
      <c r="I325" t="s">
        <v>670</v>
      </c>
      <c r="J325" t="s">
        <v>3</v>
      </c>
      <c r="K325" t="s">
        <v>671</v>
      </c>
      <c r="L325">
        <v>1191</v>
      </c>
      <c r="N325">
        <v>1013</v>
      </c>
      <c r="O325" t="s">
        <v>672</v>
      </c>
      <c r="P325" t="s">
        <v>672</v>
      </c>
      <c r="Q325">
        <v>1</v>
      </c>
      <c r="W325">
        <v>0</v>
      </c>
      <c r="X325">
        <v>476480486</v>
      </c>
      <c r="Y325">
        <f t="shared" si="109"/>
        <v>1.02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1</v>
      </c>
      <c r="AJ325">
        <v>1</v>
      </c>
      <c r="AK325">
        <v>1</v>
      </c>
      <c r="AL325">
        <v>1</v>
      </c>
      <c r="AM325">
        <v>-2</v>
      </c>
      <c r="AN325">
        <v>0</v>
      </c>
      <c r="AO325">
        <v>1</v>
      </c>
      <c r="AP325">
        <v>1</v>
      </c>
      <c r="AQ325">
        <v>0</v>
      </c>
      <c r="AR325">
        <v>0</v>
      </c>
      <c r="AS325" t="s">
        <v>3</v>
      </c>
      <c r="AT325">
        <v>1.02</v>
      </c>
      <c r="AU325" t="s">
        <v>3</v>
      </c>
      <c r="AV325">
        <v>1</v>
      </c>
      <c r="AW325">
        <v>2</v>
      </c>
      <c r="AX325">
        <v>1473071690</v>
      </c>
      <c r="AY325">
        <v>1</v>
      </c>
      <c r="AZ325">
        <v>0</v>
      </c>
      <c r="BA325">
        <v>506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0</v>
      </c>
      <c r="BI325">
        <v>0</v>
      </c>
      <c r="BJ325">
        <v>0</v>
      </c>
      <c r="BK325">
        <v>0</v>
      </c>
      <c r="BL325">
        <v>0</v>
      </c>
      <c r="BM325">
        <v>0</v>
      </c>
      <c r="BN325">
        <v>0</v>
      </c>
      <c r="BO325">
        <v>0</v>
      </c>
      <c r="BP325">
        <v>0</v>
      </c>
      <c r="BQ325">
        <v>0</v>
      </c>
      <c r="BR325">
        <v>0</v>
      </c>
      <c r="BS325">
        <v>0</v>
      </c>
      <c r="BT325">
        <v>0</v>
      </c>
      <c r="BU325">
        <v>0</v>
      </c>
      <c r="BV325">
        <v>0</v>
      </c>
      <c r="BW325">
        <v>0</v>
      </c>
      <c r="CU325">
        <f>ROUND(AT325*Source!I365*AH325*AL325,2)</f>
        <v>0</v>
      </c>
      <c r="CV325">
        <f>ROUND(Y325*Source!I365,9)</f>
        <v>0</v>
      </c>
      <c r="CW325">
        <v>0</v>
      </c>
      <c r="CX325">
        <f>ROUND(Y325*Source!I365,9)</f>
        <v>0</v>
      </c>
      <c r="CY325">
        <f>AD325</f>
        <v>0</v>
      </c>
      <c r="CZ325">
        <f>AH325</f>
        <v>0</v>
      </c>
      <c r="DA325">
        <f>AL325</f>
        <v>1</v>
      </c>
      <c r="DB325">
        <f t="shared" si="110"/>
        <v>0</v>
      </c>
      <c r="DC325">
        <f t="shared" si="111"/>
        <v>0</v>
      </c>
      <c r="DD325" t="s">
        <v>3</v>
      </c>
      <c r="DE325" t="s">
        <v>3</v>
      </c>
      <c r="DF325">
        <f t="shared" si="124"/>
        <v>0</v>
      </c>
      <c r="DG325">
        <f t="shared" si="125"/>
        <v>0</v>
      </c>
      <c r="DH325">
        <f t="shared" si="126"/>
        <v>0</v>
      </c>
      <c r="DI325">
        <f t="shared" si="127"/>
        <v>0</v>
      </c>
      <c r="DJ325">
        <f>DI325</f>
        <v>0</v>
      </c>
      <c r="DK325">
        <v>0</v>
      </c>
      <c r="DL325" t="s">
        <v>3</v>
      </c>
      <c r="DM325">
        <v>0</v>
      </c>
      <c r="DN325" t="s">
        <v>3</v>
      </c>
      <c r="DO325">
        <v>0</v>
      </c>
    </row>
    <row r="326" spans="1:119" x14ac:dyDescent="0.2">
      <c r="A326">
        <f>ROW(Source!A365)</f>
        <v>365</v>
      </c>
      <c r="B326">
        <v>1473070128</v>
      </c>
      <c r="C326">
        <v>1473071686</v>
      </c>
      <c r="D326">
        <v>1441833954</v>
      </c>
      <c r="E326">
        <v>1</v>
      </c>
      <c r="F326">
        <v>1</v>
      </c>
      <c r="G326">
        <v>15514512</v>
      </c>
      <c r="H326">
        <v>2</v>
      </c>
      <c r="I326" t="s">
        <v>673</v>
      </c>
      <c r="J326" t="s">
        <v>674</v>
      </c>
      <c r="K326" t="s">
        <v>675</v>
      </c>
      <c r="L326">
        <v>1368</v>
      </c>
      <c r="N326">
        <v>1011</v>
      </c>
      <c r="O326" t="s">
        <v>676</v>
      </c>
      <c r="P326" t="s">
        <v>676</v>
      </c>
      <c r="Q326">
        <v>1</v>
      </c>
      <c r="W326">
        <v>0</v>
      </c>
      <c r="X326">
        <v>-1438587603</v>
      </c>
      <c r="Y326">
        <f t="shared" si="109"/>
        <v>0.06</v>
      </c>
      <c r="AA326">
        <v>0</v>
      </c>
      <c r="AB326">
        <v>59.51</v>
      </c>
      <c r="AC326">
        <v>0.82</v>
      </c>
      <c r="AD326">
        <v>0</v>
      </c>
      <c r="AE326">
        <v>0</v>
      </c>
      <c r="AF326">
        <v>59.51</v>
      </c>
      <c r="AG326">
        <v>0.82</v>
      </c>
      <c r="AH326">
        <v>0</v>
      </c>
      <c r="AI326">
        <v>1</v>
      </c>
      <c r="AJ326">
        <v>1</v>
      </c>
      <c r="AK326">
        <v>1</v>
      </c>
      <c r="AL326">
        <v>1</v>
      </c>
      <c r="AM326">
        <v>-2</v>
      </c>
      <c r="AN326">
        <v>0</v>
      </c>
      <c r="AO326">
        <v>1</v>
      </c>
      <c r="AP326">
        <v>1</v>
      </c>
      <c r="AQ326">
        <v>0</v>
      </c>
      <c r="AR326">
        <v>0</v>
      </c>
      <c r="AS326" t="s">
        <v>3</v>
      </c>
      <c r="AT326">
        <v>0.06</v>
      </c>
      <c r="AU326" t="s">
        <v>3</v>
      </c>
      <c r="AV326">
        <v>0</v>
      </c>
      <c r="AW326">
        <v>2</v>
      </c>
      <c r="AX326">
        <v>1473071691</v>
      </c>
      <c r="AY326">
        <v>1</v>
      </c>
      <c r="AZ326">
        <v>0</v>
      </c>
      <c r="BA326">
        <v>507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0</v>
      </c>
      <c r="BI326">
        <v>0</v>
      </c>
      <c r="BJ326">
        <v>0</v>
      </c>
      <c r="BK326">
        <v>0</v>
      </c>
      <c r="BL326">
        <v>0</v>
      </c>
      <c r="BM326">
        <v>0</v>
      </c>
      <c r="BN326">
        <v>0</v>
      </c>
      <c r="BO326">
        <v>0</v>
      </c>
      <c r="BP326">
        <v>0</v>
      </c>
      <c r="BQ326">
        <v>0</v>
      </c>
      <c r="BR326">
        <v>0</v>
      </c>
      <c r="BS326">
        <v>0</v>
      </c>
      <c r="BT326">
        <v>0</v>
      </c>
      <c r="BU326">
        <v>0</v>
      </c>
      <c r="BV326">
        <v>0</v>
      </c>
      <c r="BW326">
        <v>0</v>
      </c>
      <c r="CV326">
        <v>0</v>
      </c>
      <c r="CW326">
        <f>ROUND(Y326*Source!I365*DO326,9)</f>
        <v>0</v>
      </c>
      <c r="CX326">
        <f>ROUND(Y326*Source!I365,9)</f>
        <v>0</v>
      </c>
      <c r="CY326">
        <f>AB326</f>
        <v>59.51</v>
      </c>
      <c r="CZ326">
        <f>AF326</f>
        <v>59.51</v>
      </c>
      <c r="DA326">
        <f>AJ326</f>
        <v>1</v>
      </c>
      <c r="DB326">
        <f t="shared" si="110"/>
        <v>3.57</v>
      </c>
      <c r="DC326">
        <f t="shared" si="111"/>
        <v>0.05</v>
      </c>
      <c r="DD326" t="s">
        <v>3</v>
      </c>
      <c r="DE326" t="s">
        <v>3</v>
      </c>
      <c r="DF326">
        <f t="shared" si="124"/>
        <v>0</v>
      </c>
      <c r="DG326">
        <f t="shared" si="125"/>
        <v>0</v>
      </c>
      <c r="DH326">
        <f t="shared" si="126"/>
        <v>0</v>
      </c>
      <c r="DI326">
        <f t="shared" si="127"/>
        <v>0</v>
      </c>
      <c r="DJ326">
        <f>DG326</f>
        <v>0</v>
      </c>
      <c r="DK326">
        <v>0</v>
      </c>
      <c r="DL326" t="s">
        <v>3</v>
      </c>
      <c r="DM326">
        <v>0</v>
      </c>
      <c r="DN326" t="s">
        <v>3</v>
      </c>
      <c r="DO326">
        <v>0</v>
      </c>
    </row>
    <row r="327" spans="1:119" x14ac:dyDescent="0.2">
      <c r="A327">
        <f>ROW(Source!A365)</f>
        <v>365</v>
      </c>
      <c r="B327">
        <v>1473070128</v>
      </c>
      <c r="C327">
        <v>1473071686</v>
      </c>
      <c r="D327">
        <v>1441836235</v>
      </c>
      <c r="E327">
        <v>1</v>
      </c>
      <c r="F327">
        <v>1</v>
      </c>
      <c r="G327">
        <v>15514512</v>
      </c>
      <c r="H327">
        <v>3</v>
      </c>
      <c r="I327" t="s">
        <v>677</v>
      </c>
      <c r="J327" t="s">
        <v>678</v>
      </c>
      <c r="K327" t="s">
        <v>679</v>
      </c>
      <c r="L327">
        <v>1346</v>
      </c>
      <c r="N327">
        <v>1009</v>
      </c>
      <c r="O327" t="s">
        <v>680</v>
      </c>
      <c r="P327" t="s">
        <v>680</v>
      </c>
      <c r="Q327">
        <v>1</v>
      </c>
      <c r="W327">
        <v>0</v>
      </c>
      <c r="X327">
        <v>-1595335418</v>
      </c>
      <c r="Y327">
        <f t="shared" si="109"/>
        <v>0.02</v>
      </c>
      <c r="AA327">
        <v>31.49</v>
      </c>
      <c r="AB327">
        <v>0</v>
      </c>
      <c r="AC327">
        <v>0</v>
      </c>
      <c r="AD327">
        <v>0</v>
      </c>
      <c r="AE327">
        <v>31.49</v>
      </c>
      <c r="AF327">
        <v>0</v>
      </c>
      <c r="AG327">
        <v>0</v>
      </c>
      <c r="AH327">
        <v>0</v>
      </c>
      <c r="AI327">
        <v>1</v>
      </c>
      <c r="AJ327">
        <v>1</v>
      </c>
      <c r="AK327">
        <v>1</v>
      </c>
      <c r="AL327">
        <v>1</v>
      </c>
      <c r="AM327">
        <v>-2</v>
      </c>
      <c r="AN327">
        <v>0</v>
      </c>
      <c r="AO327">
        <v>1</v>
      </c>
      <c r="AP327">
        <v>1</v>
      </c>
      <c r="AQ327">
        <v>0</v>
      </c>
      <c r="AR327">
        <v>0</v>
      </c>
      <c r="AS327" t="s">
        <v>3</v>
      </c>
      <c r="AT327">
        <v>0.02</v>
      </c>
      <c r="AU327" t="s">
        <v>3</v>
      </c>
      <c r="AV327">
        <v>0</v>
      </c>
      <c r="AW327">
        <v>2</v>
      </c>
      <c r="AX327">
        <v>1473071692</v>
      </c>
      <c r="AY327">
        <v>1</v>
      </c>
      <c r="AZ327">
        <v>0</v>
      </c>
      <c r="BA327">
        <v>508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0</v>
      </c>
      <c r="BI327">
        <v>0</v>
      </c>
      <c r="BJ327">
        <v>0</v>
      </c>
      <c r="BK327">
        <v>0</v>
      </c>
      <c r="BL327">
        <v>0</v>
      </c>
      <c r="BM327">
        <v>0</v>
      </c>
      <c r="BN327">
        <v>0</v>
      </c>
      <c r="BO327">
        <v>0</v>
      </c>
      <c r="BP327">
        <v>0</v>
      </c>
      <c r="BQ327">
        <v>0</v>
      </c>
      <c r="BR327">
        <v>0</v>
      </c>
      <c r="BS327">
        <v>0</v>
      </c>
      <c r="BT327">
        <v>0</v>
      </c>
      <c r="BU327">
        <v>0</v>
      </c>
      <c r="BV327">
        <v>0</v>
      </c>
      <c r="BW327">
        <v>0</v>
      </c>
      <c r="CV327">
        <v>0</v>
      </c>
      <c r="CW327">
        <v>0</v>
      </c>
      <c r="CX327">
        <f>ROUND(Y327*Source!I365,9)</f>
        <v>0</v>
      </c>
      <c r="CY327">
        <f>AA327</f>
        <v>31.49</v>
      </c>
      <c r="CZ327">
        <f>AE327</f>
        <v>31.49</v>
      </c>
      <c r="DA327">
        <f>AI327</f>
        <v>1</v>
      </c>
      <c r="DB327">
        <f t="shared" si="110"/>
        <v>0.63</v>
      </c>
      <c r="DC327">
        <f t="shared" si="111"/>
        <v>0</v>
      </c>
      <c r="DD327" t="s">
        <v>3</v>
      </c>
      <c r="DE327" t="s">
        <v>3</v>
      </c>
      <c r="DF327">
        <f t="shared" si="124"/>
        <v>0</v>
      </c>
      <c r="DG327">
        <f t="shared" si="125"/>
        <v>0</v>
      </c>
      <c r="DH327">
        <f t="shared" si="126"/>
        <v>0</v>
      </c>
      <c r="DI327">
        <f t="shared" si="127"/>
        <v>0</v>
      </c>
      <c r="DJ327">
        <f>DF327</f>
        <v>0</v>
      </c>
      <c r="DK327">
        <v>0</v>
      </c>
      <c r="DL327" t="s">
        <v>3</v>
      </c>
      <c r="DM327">
        <v>0</v>
      </c>
      <c r="DN327" t="s">
        <v>3</v>
      </c>
      <c r="DO327">
        <v>0</v>
      </c>
    </row>
    <row r="328" spans="1:119" x14ac:dyDescent="0.2">
      <c r="A328">
        <f>ROW(Source!A366)</f>
        <v>366</v>
      </c>
      <c r="B328">
        <v>1473070128</v>
      </c>
      <c r="C328">
        <v>1473071693</v>
      </c>
      <c r="D328">
        <v>1441819193</v>
      </c>
      <c r="E328">
        <v>15514512</v>
      </c>
      <c r="F328">
        <v>1</v>
      </c>
      <c r="G328">
        <v>15514512</v>
      </c>
      <c r="H328">
        <v>1</v>
      </c>
      <c r="I328" t="s">
        <v>670</v>
      </c>
      <c r="J328" t="s">
        <v>3</v>
      </c>
      <c r="K328" t="s">
        <v>671</v>
      </c>
      <c r="L328">
        <v>1191</v>
      </c>
      <c r="N328">
        <v>1013</v>
      </c>
      <c r="O328" t="s">
        <v>672</v>
      </c>
      <c r="P328" t="s">
        <v>672</v>
      </c>
      <c r="Q328">
        <v>1</v>
      </c>
      <c r="W328">
        <v>0</v>
      </c>
      <c r="X328">
        <v>476480486</v>
      </c>
      <c r="Y328">
        <f t="shared" si="109"/>
        <v>2.5299999999999998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1</v>
      </c>
      <c r="AJ328">
        <v>1</v>
      </c>
      <c r="AK328">
        <v>1</v>
      </c>
      <c r="AL328">
        <v>1</v>
      </c>
      <c r="AM328">
        <v>-2</v>
      </c>
      <c r="AN328">
        <v>0</v>
      </c>
      <c r="AO328">
        <v>1</v>
      </c>
      <c r="AP328">
        <v>1</v>
      </c>
      <c r="AQ328">
        <v>0</v>
      </c>
      <c r="AR328">
        <v>0</v>
      </c>
      <c r="AS328" t="s">
        <v>3</v>
      </c>
      <c r="AT328">
        <v>2.5299999999999998</v>
      </c>
      <c r="AU328" t="s">
        <v>3</v>
      </c>
      <c r="AV328">
        <v>1</v>
      </c>
      <c r="AW328">
        <v>2</v>
      </c>
      <c r="AX328">
        <v>1473071697</v>
      </c>
      <c r="AY328">
        <v>1</v>
      </c>
      <c r="AZ328">
        <v>0</v>
      </c>
      <c r="BA328">
        <v>509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0</v>
      </c>
      <c r="BI328">
        <v>0</v>
      </c>
      <c r="BJ328">
        <v>0</v>
      </c>
      <c r="BK328">
        <v>0</v>
      </c>
      <c r="BL328">
        <v>0</v>
      </c>
      <c r="BM328">
        <v>0</v>
      </c>
      <c r="BN328">
        <v>0</v>
      </c>
      <c r="BO328">
        <v>0</v>
      </c>
      <c r="BP328">
        <v>0</v>
      </c>
      <c r="BQ328">
        <v>0</v>
      </c>
      <c r="BR328">
        <v>0</v>
      </c>
      <c r="BS328">
        <v>0</v>
      </c>
      <c r="BT328">
        <v>0</v>
      </c>
      <c r="BU328">
        <v>0</v>
      </c>
      <c r="BV328">
        <v>0</v>
      </c>
      <c r="BW328">
        <v>0</v>
      </c>
      <c r="CU328">
        <f>ROUND(AT328*Source!I366*AH328*AL328,2)</f>
        <v>0</v>
      </c>
      <c r="CV328">
        <f>ROUND(Y328*Source!I366,9)</f>
        <v>60.72</v>
      </c>
      <c r="CW328">
        <v>0</v>
      </c>
      <c r="CX328">
        <f>ROUND(Y328*Source!I366,9)</f>
        <v>60.72</v>
      </c>
      <c r="CY328">
        <f>AD328</f>
        <v>0</v>
      </c>
      <c r="CZ328">
        <f>AH328</f>
        <v>0</v>
      </c>
      <c r="DA328">
        <f>AL328</f>
        <v>1</v>
      </c>
      <c r="DB328">
        <f t="shared" si="110"/>
        <v>0</v>
      </c>
      <c r="DC328">
        <f t="shared" si="111"/>
        <v>0</v>
      </c>
      <c r="DD328" t="s">
        <v>3</v>
      </c>
      <c r="DE328" t="s">
        <v>3</v>
      </c>
      <c r="DF328">
        <f t="shared" si="124"/>
        <v>0</v>
      </c>
      <c r="DG328">
        <f t="shared" si="125"/>
        <v>0</v>
      </c>
      <c r="DH328">
        <f t="shared" si="126"/>
        <v>0</v>
      </c>
      <c r="DI328">
        <f t="shared" si="127"/>
        <v>0</v>
      </c>
      <c r="DJ328">
        <f>DI328</f>
        <v>0</v>
      </c>
      <c r="DK328">
        <v>0</v>
      </c>
      <c r="DL328" t="s">
        <v>3</v>
      </c>
      <c r="DM328">
        <v>0</v>
      </c>
      <c r="DN328" t="s">
        <v>3</v>
      </c>
      <c r="DO328">
        <v>0</v>
      </c>
    </row>
    <row r="329" spans="1:119" x14ac:dyDescent="0.2">
      <c r="A329">
        <f>ROW(Source!A366)</f>
        <v>366</v>
      </c>
      <c r="B329">
        <v>1473070128</v>
      </c>
      <c r="C329">
        <v>1473071693</v>
      </c>
      <c r="D329">
        <v>1441834124</v>
      </c>
      <c r="E329">
        <v>1</v>
      </c>
      <c r="F329">
        <v>1</v>
      </c>
      <c r="G329">
        <v>15514512</v>
      </c>
      <c r="H329">
        <v>2</v>
      </c>
      <c r="I329" t="s">
        <v>740</v>
      </c>
      <c r="J329" t="s">
        <v>741</v>
      </c>
      <c r="K329" t="s">
        <v>742</v>
      </c>
      <c r="L329">
        <v>1368</v>
      </c>
      <c r="N329">
        <v>1011</v>
      </c>
      <c r="O329" t="s">
        <v>676</v>
      </c>
      <c r="P329" t="s">
        <v>676</v>
      </c>
      <c r="Q329">
        <v>1</v>
      </c>
      <c r="W329">
        <v>0</v>
      </c>
      <c r="X329">
        <v>-2097242004</v>
      </c>
      <c r="Y329">
        <f t="shared" si="109"/>
        <v>0.44600000000000001</v>
      </c>
      <c r="AA329">
        <v>0</v>
      </c>
      <c r="AB329">
        <v>18.41</v>
      </c>
      <c r="AC329">
        <v>0.27</v>
      </c>
      <c r="AD329">
        <v>0</v>
      </c>
      <c r="AE329">
        <v>0</v>
      </c>
      <c r="AF329">
        <v>18.41</v>
      </c>
      <c r="AG329">
        <v>0.27</v>
      </c>
      <c r="AH329">
        <v>0</v>
      </c>
      <c r="AI329">
        <v>1</v>
      </c>
      <c r="AJ329">
        <v>1</v>
      </c>
      <c r="AK329">
        <v>1</v>
      </c>
      <c r="AL329">
        <v>1</v>
      </c>
      <c r="AM329">
        <v>-2</v>
      </c>
      <c r="AN329">
        <v>0</v>
      </c>
      <c r="AO329">
        <v>1</v>
      </c>
      <c r="AP329">
        <v>1</v>
      </c>
      <c r="AQ329">
        <v>0</v>
      </c>
      <c r="AR329">
        <v>0</v>
      </c>
      <c r="AS329" t="s">
        <v>3</v>
      </c>
      <c r="AT329">
        <v>0.44600000000000001</v>
      </c>
      <c r="AU329" t="s">
        <v>3</v>
      </c>
      <c r="AV329">
        <v>0</v>
      </c>
      <c r="AW329">
        <v>2</v>
      </c>
      <c r="AX329">
        <v>1473071698</v>
      </c>
      <c r="AY329">
        <v>1</v>
      </c>
      <c r="AZ329">
        <v>0</v>
      </c>
      <c r="BA329">
        <v>510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0</v>
      </c>
      <c r="BI329">
        <v>0</v>
      </c>
      <c r="BJ329">
        <v>0</v>
      </c>
      <c r="BK329">
        <v>0</v>
      </c>
      <c r="BL329">
        <v>0</v>
      </c>
      <c r="BM329">
        <v>0</v>
      </c>
      <c r="BN329">
        <v>0</v>
      </c>
      <c r="BO329">
        <v>0</v>
      </c>
      <c r="BP329">
        <v>0</v>
      </c>
      <c r="BQ329">
        <v>0</v>
      </c>
      <c r="BR329">
        <v>0</v>
      </c>
      <c r="BS329">
        <v>0</v>
      </c>
      <c r="BT329">
        <v>0</v>
      </c>
      <c r="BU329">
        <v>0</v>
      </c>
      <c r="BV329">
        <v>0</v>
      </c>
      <c r="BW329">
        <v>0</v>
      </c>
      <c r="CV329">
        <v>0</v>
      </c>
      <c r="CW329">
        <f>ROUND(Y329*Source!I366*DO329,9)</f>
        <v>0</v>
      </c>
      <c r="CX329">
        <f>ROUND(Y329*Source!I366,9)</f>
        <v>10.704000000000001</v>
      </c>
      <c r="CY329">
        <f>AB329</f>
        <v>18.41</v>
      </c>
      <c r="CZ329">
        <f>AF329</f>
        <v>18.41</v>
      </c>
      <c r="DA329">
        <f>AJ329</f>
        <v>1</v>
      </c>
      <c r="DB329">
        <f t="shared" si="110"/>
        <v>8.2100000000000009</v>
      </c>
      <c r="DC329">
        <f t="shared" si="111"/>
        <v>0.12</v>
      </c>
      <c r="DD329" t="s">
        <v>3</v>
      </c>
      <c r="DE329" t="s">
        <v>3</v>
      </c>
      <c r="DF329">
        <f t="shared" si="124"/>
        <v>0</v>
      </c>
      <c r="DG329">
        <f t="shared" si="125"/>
        <v>197.06</v>
      </c>
      <c r="DH329">
        <f t="shared" si="126"/>
        <v>2.89</v>
      </c>
      <c r="DI329">
        <f t="shared" si="127"/>
        <v>0</v>
      </c>
      <c r="DJ329">
        <f>DG329</f>
        <v>197.06</v>
      </c>
      <c r="DK329">
        <v>0</v>
      </c>
      <c r="DL329" t="s">
        <v>3</v>
      </c>
      <c r="DM329">
        <v>0</v>
      </c>
      <c r="DN329" t="s">
        <v>3</v>
      </c>
      <c r="DO329">
        <v>0</v>
      </c>
    </row>
    <row r="330" spans="1:119" x14ac:dyDescent="0.2">
      <c r="A330">
        <f>ROW(Source!A366)</f>
        <v>366</v>
      </c>
      <c r="B330">
        <v>1473070128</v>
      </c>
      <c r="C330">
        <v>1473071693</v>
      </c>
      <c r="D330">
        <v>1441836235</v>
      </c>
      <c r="E330">
        <v>1</v>
      </c>
      <c r="F330">
        <v>1</v>
      </c>
      <c r="G330">
        <v>15514512</v>
      </c>
      <c r="H330">
        <v>3</v>
      </c>
      <c r="I330" t="s">
        <v>677</v>
      </c>
      <c r="J330" t="s">
        <v>678</v>
      </c>
      <c r="K330" t="s">
        <v>679</v>
      </c>
      <c r="L330">
        <v>1346</v>
      </c>
      <c r="N330">
        <v>1009</v>
      </c>
      <c r="O330" t="s">
        <v>680</v>
      </c>
      <c r="P330" t="s">
        <v>680</v>
      </c>
      <c r="Q330">
        <v>1</v>
      </c>
      <c r="W330">
        <v>0</v>
      </c>
      <c r="X330">
        <v>-1595335418</v>
      </c>
      <c r="Y330">
        <f t="shared" si="109"/>
        <v>0.08</v>
      </c>
      <c r="AA330">
        <v>31.49</v>
      </c>
      <c r="AB330">
        <v>0</v>
      </c>
      <c r="AC330">
        <v>0</v>
      </c>
      <c r="AD330">
        <v>0</v>
      </c>
      <c r="AE330">
        <v>31.49</v>
      </c>
      <c r="AF330">
        <v>0</v>
      </c>
      <c r="AG330">
        <v>0</v>
      </c>
      <c r="AH330">
        <v>0</v>
      </c>
      <c r="AI330">
        <v>1</v>
      </c>
      <c r="AJ330">
        <v>1</v>
      </c>
      <c r="AK330">
        <v>1</v>
      </c>
      <c r="AL330">
        <v>1</v>
      </c>
      <c r="AM330">
        <v>-2</v>
      </c>
      <c r="AN330">
        <v>0</v>
      </c>
      <c r="AO330">
        <v>1</v>
      </c>
      <c r="AP330">
        <v>1</v>
      </c>
      <c r="AQ330">
        <v>0</v>
      </c>
      <c r="AR330">
        <v>0</v>
      </c>
      <c r="AS330" t="s">
        <v>3</v>
      </c>
      <c r="AT330">
        <v>0.08</v>
      </c>
      <c r="AU330" t="s">
        <v>3</v>
      </c>
      <c r="AV330">
        <v>0</v>
      </c>
      <c r="AW330">
        <v>2</v>
      </c>
      <c r="AX330">
        <v>1473071699</v>
      </c>
      <c r="AY330">
        <v>1</v>
      </c>
      <c r="AZ330">
        <v>0</v>
      </c>
      <c r="BA330">
        <v>511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0</v>
      </c>
      <c r="BI330">
        <v>0</v>
      </c>
      <c r="BJ330">
        <v>0</v>
      </c>
      <c r="BK330">
        <v>0</v>
      </c>
      <c r="BL330">
        <v>0</v>
      </c>
      <c r="BM330">
        <v>0</v>
      </c>
      <c r="BN330">
        <v>0</v>
      </c>
      <c r="BO330">
        <v>0</v>
      </c>
      <c r="BP330">
        <v>0</v>
      </c>
      <c r="BQ330">
        <v>0</v>
      </c>
      <c r="BR330">
        <v>0</v>
      </c>
      <c r="BS330">
        <v>0</v>
      </c>
      <c r="BT330">
        <v>0</v>
      </c>
      <c r="BU330">
        <v>0</v>
      </c>
      <c r="BV330">
        <v>0</v>
      </c>
      <c r="BW330">
        <v>0</v>
      </c>
      <c r="CV330">
        <v>0</v>
      </c>
      <c r="CW330">
        <v>0</v>
      </c>
      <c r="CX330">
        <f>ROUND(Y330*Source!I366,9)</f>
        <v>1.92</v>
      </c>
      <c r="CY330">
        <f>AA330</f>
        <v>31.49</v>
      </c>
      <c r="CZ330">
        <f>AE330</f>
        <v>31.49</v>
      </c>
      <c r="DA330">
        <f>AI330</f>
        <v>1</v>
      </c>
      <c r="DB330">
        <f t="shared" si="110"/>
        <v>2.52</v>
      </c>
      <c r="DC330">
        <f t="shared" si="111"/>
        <v>0</v>
      </c>
      <c r="DD330" t="s">
        <v>3</v>
      </c>
      <c r="DE330" t="s">
        <v>3</v>
      </c>
      <c r="DF330">
        <f t="shared" si="124"/>
        <v>60.46</v>
      </c>
      <c r="DG330">
        <f t="shared" si="125"/>
        <v>0</v>
      </c>
      <c r="DH330">
        <f t="shared" si="126"/>
        <v>0</v>
      </c>
      <c r="DI330">
        <f t="shared" si="127"/>
        <v>0</v>
      </c>
      <c r="DJ330">
        <f>DF330</f>
        <v>60.46</v>
      </c>
      <c r="DK330">
        <v>0</v>
      </c>
      <c r="DL330" t="s">
        <v>3</v>
      </c>
      <c r="DM330">
        <v>0</v>
      </c>
      <c r="DN330" t="s">
        <v>3</v>
      </c>
      <c r="DO330">
        <v>0</v>
      </c>
    </row>
    <row r="331" spans="1:119" x14ac:dyDescent="0.2">
      <c r="A331">
        <f>ROW(Source!A406)</f>
        <v>406</v>
      </c>
      <c r="B331">
        <v>1473070128</v>
      </c>
      <c r="C331">
        <v>1473071719</v>
      </c>
      <c r="D331">
        <v>1441819193</v>
      </c>
      <c r="E331">
        <v>15514512</v>
      </c>
      <c r="F331">
        <v>1</v>
      </c>
      <c r="G331">
        <v>15514512</v>
      </c>
      <c r="H331">
        <v>1</v>
      </c>
      <c r="I331" t="s">
        <v>670</v>
      </c>
      <c r="J331" t="s">
        <v>3</v>
      </c>
      <c r="K331" t="s">
        <v>671</v>
      </c>
      <c r="L331">
        <v>1191</v>
      </c>
      <c r="N331">
        <v>1013</v>
      </c>
      <c r="O331" t="s">
        <v>672</v>
      </c>
      <c r="P331" t="s">
        <v>672</v>
      </c>
      <c r="Q331">
        <v>1</v>
      </c>
      <c r="W331">
        <v>0</v>
      </c>
      <c r="X331">
        <v>476480486</v>
      </c>
      <c r="Y331">
        <f t="shared" si="109"/>
        <v>2.98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1</v>
      </c>
      <c r="AJ331">
        <v>1</v>
      </c>
      <c r="AK331">
        <v>1</v>
      </c>
      <c r="AL331">
        <v>1</v>
      </c>
      <c r="AM331">
        <v>-2</v>
      </c>
      <c r="AN331">
        <v>0</v>
      </c>
      <c r="AO331">
        <v>1</v>
      </c>
      <c r="AP331">
        <v>1</v>
      </c>
      <c r="AQ331">
        <v>0</v>
      </c>
      <c r="AR331">
        <v>0</v>
      </c>
      <c r="AS331" t="s">
        <v>3</v>
      </c>
      <c r="AT331">
        <v>2.98</v>
      </c>
      <c r="AU331" t="s">
        <v>3</v>
      </c>
      <c r="AV331">
        <v>1</v>
      </c>
      <c r="AW331">
        <v>2</v>
      </c>
      <c r="AX331">
        <v>1473071723</v>
      </c>
      <c r="AY331">
        <v>1</v>
      </c>
      <c r="AZ331">
        <v>0</v>
      </c>
      <c r="BA331">
        <v>527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0</v>
      </c>
      <c r="BI331">
        <v>0</v>
      </c>
      <c r="BJ331">
        <v>0</v>
      </c>
      <c r="BK331">
        <v>0</v>
      </c>
      <c r="BL331">
        <v>0</v>
      </c>
      <c r="BM331">
        <v>0</v>
      </c>
      <c r="BN331">
        <v>0</v>
      </c>
      <c r="BO331">
        <v>0</v>
      </c>
      <c r="BP331">
        <v>0</v>
      </c>
      <c r="BQ331">
        <v>0</v>
      </c>
      <c r="BR331">
        <v>0</v>
      </c>
      <c r="BS331">
        <v>0</v>
      </c>
      <c r="BT331">
        <v>0</v>
      </c>
      <c r="BU331">
        <v>0</v>
      </c>
      <c r="BV331">
        <v>0</v>
      </c>
      <c r="BW331">
        <v>0</v>
      </c>
      <c r="CU331">
        <f>ROUND(AT331*Source!I406*AH331*AL331,2)</f>
        <v>0</v>
      </c>
      <c r="CV331">
        <f>ROUND(Y331*Source!I406,9)</f>
        <v>2.98</v>
      </c>
      <c r="CW331">
        <v>0</v>
      </c>
      <c r="CX331">
        <f>ROUND(Y331*Source!I406,9)</f>
        <v>2.98</v>
      </c>
      <c r="CY331">
        <f>AD331</f>
        <v>0</v>
      </c>
      <c r="CZ331">
        <f>AH331</f>
        <v>0</v>
      </c>
      <c r="DA331">
        <f>AL331</f>
        <v>1</v>
      </c>
      <c r="DB331">
        <f t="shared" si="110"/>
        <v>0</v>
      </c>
      <c r="DC331">
        <f t="shared" si="111"/>
        <v>0</v>
      </c>
      <c r="DD331" t="s">
        <v>3</v>
      </c>
      <c r="DE331" t="s">
        <v>3</v>
      </c>
      <c r="DF331">
        <f t="shared" si="124"/>
        <v>0</v>
      </c>
      <c r="DG331">
        <f t="shared" si="125"/>
        <v>0</v>
      </c>
      <c r="DH331">
        <f t="shared" si="126"/>
        <v>0</v>
      </c>
      <c r="DI331">
        <f t="shared" si="127"/>
        <v>0</v>
      </c>
      <c r="DJ331">
        <f>DI331</f>
        <v>0</v>
      </c>
      <c r="DK331">
        <v>0</v>
      </c>
      <c r="DL331" t="s">
        <v>3</v>
      </c>
      <c r="DM331">
        <v>0</v>
      </c>
      <c r="DN331" t="s">
        <v>3</v>
      </c>
      <c r="DO331">
        <v>0</v>
      </c>
    </row>
    <row r="332" spans="1:119" x14ac:dyDescent="0.2">
      <c r="A332">
        <f>ROW(Source!A406)</f>
        <v>406</v>
      </c>
      <c r="B332">
        <v>1473070128</v>
      </c>
      <c r="C332">
        <v>1473071719</v>
      </c>
      <c r="D332">
        <v>1441834146</v>
      </c>
      <c r="E332">
        <v>1</v>
      </c>
      <c r="F332">
        <v>1</v>
      </c>
      <c r="G332">
        <v>15514512</v>
      </c>
      <c r="H332">
        <v>2</v>
      </c>
      <c r="I332" t="s">
        <v>743</v>
      </c>
      <c r="J332" t="s">
        <v>744</v>
      </c>
      <c r="K332" t="s">
        <v>745</v>
      </c>
      <c r="L332">
        <v>1368</v>
      </c>
      <c r="N332">
        <v>1011</v>
      </c>
      <c r="O332" t="s">
        <v>676</v>
      </c>
      <c r="P332" t="s">
        <v>676</v>
      </c>
      <c r="Q332">
        <v>1</v>
      </c>
      <c r="W332">
        <v>0</v>
      </c>
      <c r="X332">
        <v>-837829571</v>
      </c>
      <c r="Y332">
        <f t="shared" si="109"/>
        <v>0.34</v>
      </c>
      <c r="AA332">
        <v>0</v>
      </c>
      <c r="AB332">
        <v>20.55</v>
      </c>
      <c r="AC332">
        <v>0.31</v>
      </c>
      <c r="AD332">
        <v>0</v>
      </c>
      <c r="AE332">
        <v>0</v>
      </c>
      <c r="AF332">
        <v>20.55</v>
      </c>
      <c r="AG332">
        <v>0.31</v>
      </c>
      <c r="AH332">
        <v>0</v>
      </c>
      <c r="AI332">
        <v>1</v>
      </c>
      <c r="AJ332">
        <v>1</v>
      </c>
      <c r="AK332">
        <v>1</v>
      </c>
      <c r="AL332">
        <v>1</v>
      </c>
      <c r="AM332">
        <v>-2</v>
      </c>
      <c r="AN332">
        <v>0</v>
      </c>
      <c r="AO332">
        <v>1</v>
      </c>
      <c r="AP332">
        <v>1</v>
      </c>
      <c r="AQ332">
        <v>0</v>
      </c>
      <c r="AR332">
        <v>0</v>
      </c>
      <c r="AS332" t="s">
        <v>3</v>
      </c>
      <c r="AT332">
        <v>0.34</v>
      </c>
      <c r="AU332" t="s">
        <v>3</v>
      </c>
      <c r="AV332">
        <v>0</v>
      </c>
      <c r="AW332">
        <v>2</v>
      </c>
      <c r="AX332">
        <v>1473071724</v>
      </c>
      <c r="AY332">
        <v>1</v>
      </c>
      <c r="AZ332">
        <v>0</v>
      </c>
      <c r="BA332">
        <v>528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0</v>
      </c>
      <c r="BI332">
        <v>0</v>
      </c>
      <c r="BJ332">
        <v>0</v>
      </c>
      <c r="BK332">
        <v>0</v>
      </c>
      <c r="BL332">
        <v>0</v>
      </c>
      <c r="BM332">
        <v>0</v>
      </c>
      <c r="BN332">
        <v>0</v>
      </c>
      <c r="BO332">
        <v>0</v>
      </c>
      <c r="BP332">
        <v>0</v>
      </c>
      <c r="BQ332">
        <v>0</v>
      </c>
      <c r="BR332">
        <v>0</v>
      </c>
      <c r="BS332">
        <v>0</v>
      </c>
      <c r="BT332">
        <v>0</v>
      </c>
      <c r="BU332">
        <v>0</v>
      </c>
      <c r="BV332">
        <v>0</v>
      </c>
      <c r="BW332">
        <v>0</v>
      </c>
      <c r="CV332">
        <v>0</v>
      </c>
      <c r="CW332">
        <f>ROUND(Y332*Source!I406*DO332,9)</f>
        <v>0</v>
      </c>
      <c r="CX332">
        <f>ROUND(Y332*Source!I406,9)</f>
        <v>0.34</v>
      </c>
      <c r="CY332">
        <f>AB332</f>
        <v>20.55</v>
      </c>
      <c r="CZ332">
        <f>AF332</f>
        <v>20.55</v>
      </c>
      <c r="DA332">
        <f>AJ332</f>
        <v>1</v>
      </c>
      <c r="DB332">
        <f t="shared" si="110"/>
        <v>6.99</v>
      </c>
      <c r="DC332">
        <f t="shared" si="111"/>
        <v>0.11</v>
      </c>
      <c r="DD332" t="s">
        <v>3</v>
      </c>
      <c r="DE332" t="s">
        <v>3</v>
      </c>
      <c r="DF332">
        <f t="shared" si="124"/>
        <v>0</v>
      </c>
      <c r="DG332">
        <f t="shared" si="125"/>
        <v>6.99</v>
      </c>
      <c r="DH332">
        <f t="shared" si="126"/>
        <v>0.11</v>
      </c>
      <c r="DI332">
        <f t="shared" si="127"/>
        <v>0</v>
      </c>
      <c r="DJ332">
        <f>DG332</f>
        <v>6.99</v>
      </c>
      <c r="DK332">
        <v>0</v>
      </c>
      <c r="DL332" t="s">
        <v>3</v>
      </c>
      <c r="DM332">
        <v>0</v>
      </c>
      <c r="DN332" t="s">
        <v>3</v>
      </c>
      <c r="DO332">
        <v>0</v>
      </c>
    </row>
    <row r="333" spans="1:119" x14ac:dyDescent="0.2">
      <c r="A333">
        <f>ROW(Source!A406)</f>
        <v>406</v>
      </c>
      <c r="B333">
        <v>1473070128</v>
      </c>
      <c r="C333">
        <v>1473071719</v>
      </c>
      <c r="D333">
        <v>1441836235</v>
      </c>
      <c r="E333">
        <v>1</v>
      </c>
      <c r="F333">
        <v>1</v>
      </c>
      <c r="G333">
        <v>15514512</v>
      </c>
      <c r="H333">
        <v>3</v>
      </c>
      <c r="I333" t="s">
        <v>677</v>
      </c>
      <c r="J333" t="s">
        <v>678</v>
      </c>
      <c r="K333" t="s">
        <v>679</v>
      </c>
      <c r="L333">
        <v>1346</v>
      </c>
      <c r="N333">
        <v>1009</v>
      </c>
      <c r="O333" t="s">
        <v>680</v>
      </c>
      <c r="P333" t="s">
        <v>680</v>
      </c>
      <c r="Q333">
        <v>1</v>
      </c>
      <c r="W333">
        <v>0</v>
      </c>
      <c r="X333">
        <v>-1595335418</v>
      </c>
      <c r="Y333">
        <f t="shared" si="109"/>
        <v>7.0000000000000007E-2</v>
      </c>
      <c r="AA333">
        <v>31.49</v>
      </c>
      <c r="AB333">
        <v>0</v>
      </c>
      <c r="AC333">
        <v>0</v>
      </c>
      <c r="AD333">
        <v>0</v>
      </c>
      <c r="AE333">
        <v>31.49</v>
      </c>
      <c r="AF333">
        <v>0</v>
      </c>
      <c r="AG333">
        <v>0</v>
      </c>
      <c r="AH333">
        <v>0</v>
      </c>
      <c r="AI333">
        <v>1</v>
      </c>
      <c r="AJ333">
        <v>1</v>
      </c>
      <c r="AK333">
        <v>1</v>
      </c>
      <c r="AL333">
        <v>1</v>
      </c>
      <c r="AM333">
        <v>-2</v>
      </c>
      <c r="AN333">
        <v>0</v>
      </c>
      <c r="AO333">
        <v>1</v>
      </c>
      <c r="AP333">
        <v>1</v>
      </c>
      <c r="AQ333">
        <v>0</v>
      </c>
      <c r="AR333">
        <v>0</v>
      </c>
      <c r="AS333" t="s">
        <v>3</v>
      </c>
      <c r="AT333">
        <v>7.0000000000000007E-2</v>
      </c>
      <c r="AU333" t="s">
        <v>3</v>
      </c>
      <c r="AV333">
        <v>0</v>
      </c>
      <c r="AW333">
        <v>2</v>
      </c>
      <c r="AX333">
        <v>1473071725</v>
      </c>
      <c r="AY333">
        <v>1</v>
      </c>
      <c r="AZ333">
        <v>0</v>
      </c>
      <c r="BA333">
        <v>529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0</v>
      </c>
      <c r="BI333">
        <v>0</v>
      </c>
      <c r="BJ333">
        <v>0</v>
      </c>
      <c r="BK333">
        <v>0</v>
      </c>
      <c r="BL333">
        <v>0</v>
      </c>
      <c r="BM333">
        <v>0</v>
      </c>
      <c r="BN333">
        <v>0</v>
      </c>
      <c r="BO333">
        <v>0</v>
      </c>
      <c r="BP333">
        <v>0</v>
      </c>
      <c r="BQ333">
        <v>0</v>
      </c>
      <c r="BR333">
        <v>0</v>
      </c>
      <c r="BS333">
        <v>0</v>
      </c>
      <c r="BT333">
        <v>0</v>
      </c>
      <c r="BU333">
        <v>0</v>
      </c>
      <c r="BV333">
        <v>0</v>
      </c>
      <c r="BW333">
        <v>0</v>
      </c>
      <c r="CV333">
        <v>0</v>
      </c>
      <c r="CW333">
        <v>0</v>
      </c>
      <c r="CX333">
        <f>ROUND(Y333*Source!I406,9)</f>
        <v>7.0000000000000007E-2</v>
      </c>
      <c r="CY333">
        <f>AA333</f>
        <v>31.49</v>
      </c>
      <c r="CZ333">
        <f>AE333</f>
        <v>31.49</v>
      </c>
      <c r="DA333">
        <f>AI333</f>
        <v>1</v>
      </c>
      <c r="DB333">
        <f t="shared" si="110"/>
        <v>2.2000000000000002</v>
      </c>
      <c r="DC333">
        <f t="shared" si="111"/>
        <v>0</v>
      </c>
      <c r="DD333" t="s">
        <v>3</v>
      </c>
      <c r="DE333" t="s">
        <v>3</v>
      </c>
      <c r="DF333">
        <f t="shared" si="124"/>
        <v>2.2000000000000002</v>
      </c>
      <c r="DG333">
        <f t="shared" si="125"/>
        <v>0</v>
      </c>
      <c r="DH333">
        <f t="shared" si="126"/>
        <v>0</v>
      </c>
      <c r="DI333">
        <f t="shared" si="127"/>
        <v>0</v>
      </c>
      <c r="DJ333">
        <f>DF333</f>
        <v>2.2000000000000002</v>
      </c>
      <c r="DK333">
        <v>0</v>
      </c>
      <c r="DL333" t="s">
        <v>3</v>
      </c>
      <c r="DM333">
        <v>0</v>
      </c>
      <c r="DN333" t="s">
        <v>3</v>
      </c>
      <c r="DO333">
        <v>0</v>
      </c>
    </row>
    <row r="334" spans="1:119" x14ac:dyDescent="0.2">
      <c r="A334">
        <f>ROW(Source!A407)</f>
        <v>407</v>
      </c>
      <c r="B334">
        <v>1473070128</v>
      </c>
      <c r="C334">
        <v>1473071726</v>
      </c>
      <c r="D334">
        <v>1441819193</v>
      </c>
      <c r="E334">
        <v>15514512</v>
      </c>
      <c r="F334">
        <v>1</v>
      </c>
      <c r="G334">
        <v>15514512</v>
      </c>
      <c r="H334">
        <v>1</v>
      </c>
      <c r="I334" t="s">
        <v>670</v>
      </c>
      <c r="J334" t="s">
        <v>3</v>
      </c>
      <c r="K334" t="s">
        <v>671</v>
      </c>
      <c r="L334">
        <v>1191</v>
      </c>
      <c r="N334">
        <v>1013</v>
      </c>
      <c r="O334" t="s">
        <v>672</v>
      </c>
      <c r="P334" t="s">
        <v>672</v>
      </c>
      <c r="Q334">
        <v>1</v>
      </c>
      <c r="W334">
        <v>0</v>
      </c>
      <c r="X334">
        <v>476480486</v>
      </c>
      <c r="Y334">
        <f>(AT334*3)</f>
        <v>7.14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1</v>
      </c>
      <c r="AJ334">
        <v>1</v>
      </c>
      <c r="AK334">
        <v>1</v>
      </c>
      <c r="AL334">
        <v>1</v>
      </c>
      <c r="AM334">
        <v>-2</v>
      </c>
      <c r="AN334">
        <v>0</v>
      </c>
      <c r="AO334">
        <v>1</v>
      </c>
      <c r="AP334">
        <v>1</v>
      </c>
      <c r="AQ334">
        <v>0</v>
      </c>
      <c r="AR334">
        <v>0</v>
      </c>
      <c r="AS334" t="s">
        <v>3</v>
      </c>
      <c r="AT334">
        <v>2.38</v>
      </c>
      <c r="AU334" t="s">
        <v>28</v>
      </c>
      <c r="AV334">
        <v>1</v>
      </c>
      <c r="AW334">
        <v>2</v>
      </c>
      <c r="AX334">
        <v>1473071730</v>
      </c>
      <c r="AY334">
        <v>1</v>
      </c>
      <c r="AZ334">
        <v>0</v>
      </c>
      <c r="BA334">
        <v>530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0</v>
      </c>
      <c r="BI334">
        <v>0</v>
      </c>
      <c r="BJ334">
        <v>0</v>
      </c>
      <c r="BK334">
        <v>0</v>
      </c>
      <c r="BL334">
        <v>0</v>
      </c>
      <c r="BM334">
        <v>0</v>
      </c>
      <c r="BN334">
        <v>0</v>
      </c>
      <c r="BO334">
        <v>0</v>
      </c>
      <c r="BP334">
        <v>0</v>
      </c>
      <c r="BQ334">
        <v>0</v>
      </c>
      <c r="BR334">
        <v>0</v>
      </c>
      <c r="BS334">
        <v>0</v>
      </c>
      <c r="BT334">
        <v>0</v>
      </c>
      <c r="BU334">
        <v>0</v>
      </c>
      <c r="BV334">
        <v>0</v>
      </c>
      <c r="BW334">
        <v>0</v>
      </c>
      <c r="CU334">
        <f>ROUND(AT334*Source!I407*AH334*AL334,2)</f>
        <v>0</v>
      </c>
      <c r="CV334">
        <f>ROUND(Y334*Source!I407,9)</f>
        <v>7.14</v>
      </c>
      <c r="CW334">
        <v>0</v>
      </c>
      <c r="CX334">
        <f>ROUND(Y334*Source!I407,9)</f>
        <v>7.14</v>
      </c>
      <c r="CY334">
        <f>AD334</f>
        <v>0</v>
      </c>
      <c r="CZ334">
        <f>AH334</f>
        <v>0</v>
      </c>
      <c r="DA334">
        <f>AL334</f>
        <v>1</v>
      </c>
      <c r="DB334">
        <f>ROUND((ROUND(AT334*CZ334,2)*3),6)</f>
        <v>0</v>
      </c>
      <c r="DC334">
        <f>ROUND((ROUND(AT334*AG334,2)*3),6)</f>
        <v>0</v>
      </c>
      <c r="DD334" t="s">
        <v>3</v>
      </c>
      <c r="DE334" t="s">
        <v>3</v>
      </c>
      <c r="DF334">
        <f t="shared" si="124"/>
        <v>0</v>
      </c>
      <c r="DG334">
        <f t="shared" si="125"/>
        <v>0</v>
      </c>
      <c r="DH334">
        <f t="shared" si="126"/>
        <v>0</v>
      </c>
      <c r="DI334">
        <f t="shared" si="127"/>
        <v>0</v>
      </c>
      <c r="DJ334">
        <f>DI334</f>
        <v>0</v>
      </c>
      <c r="DK334">
        <v>0</v>
      </c>
      <c r="DL334" t="s">
        <v>3</v>
      </c>
      <c r="DM334">
        <v>0</v>
      </c>
      <c r="DN334" t="s">
        <v>3</v>
      </c>
      <c r="DO334">
        <v>0</v>
      </c>
    </row>
    <row r="335" spans="1:119" x14ac:dyDescent="0.2">
      <c r="A335">
        <f>ROW(Source!A407)</f>
        <v>407</v>
      </c>
      <c r="B335">
        <v>1473070128</v>
      </c>
      <c r="C335">
        <v>1473071726</v>
      </c>
      <c r="D335">
        <v>1441834146</v>
      </c>
      <c r="E335">
        <v>1</v>
      </c>
      <c r="F335">
        <v>1</v>
      </c>
      <c r="G335">
        <v>15514512</v>
      </c>
      <c r="H335">
        <v>2</v>
      </c>
      <c r="I335" t="s">
        <v>743</v>
      </c>
      <c r="J335" t="s">
        <v>744</v>
      </c>
      <c r="K335" t="s">
        <v>745</v>
      </c>
      <c r="L335">
        <v>1368</v>
      </c>
      <c r="N335">
        <v>1011</v>
      </c>
      <c r="O335" t="s">
        <v>676</v>
      </c>
      <c r="P335" t="s">
        <v>676</v>
      </c>
      <c r="Q335">
        <v>1</v>
      </c>
      <c r="W335">
        <v>0</v>
      </c>
      <c r="X335">
        <v>-837829571</v>
      </c>
      <c r="Y335">
        <f>(AT335*3)</f>
        <v>1.02</v>
      </c>
      <c r="AA335">
        <v>0</v>
      </c>
      <c r="AB335">
        <v>20.55</v>
      </c>
      <c r="AC335">
        <v>0.31</v>
      </c>
      <c r="AD335">
        <v>0</v>
      </c>
      <c r="AE335">
        <v>0</v>
      </c>
      <c r="AF335">
        <v>20.55</v>
      </c>
      <c r="AG335">
        <v>0.31</v>
      </c>
      <c r="AH335">
        <v>0</v>
      </c>
      <c r="AI335">
        <v>1</v>
      </c>
      <c r="AJ335">
        <v>1</v>
      </c>
      <c r="AK335">
        <v>1</v>
      </c>
      <c r="AL335">
        <v>1</v>
      </c>
      <c r="AM335">
        <v>-2</v>
      </c>
      <c r="AN335">
        <v>0</v>
      </c>
      <c r="AO335">
        <v>1</v>
      </c>
      <c r="AP335">
        <v>1</v>
      </c>
      <c r="AQ335">
        <v>0</v>
      </c>
      <c r="AR335">
        <v>0</v>
      </c>
      <c r="AS335" t="s">
        <v>3</v>
      </c>
      <c r="AT335">
        <v>0.34</v>
      </c>
      <c r="AU335" t="s">
        <v>28</v>
      </c>
      <c r="AV335">
        <v>0</v>
      </c>
      <c r="AW335">
        <v>2</v>
      </c>
      <c r="AX335">
        <v>1473071731</v>
      </c>
      <c r="AY335">
        <v>1</v>
      </c>
      <c r="AZ335">
        <v>0</v>
      </c>
      <c r="BA335">
        <v>531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0</v>
      </c>
      <c r="BI335">
        <v>0</v>
      </c>
      <c r="BJ335">
        <v>0</v>
      </c>
      <c r="BK335">
        <v>0</v>
      </c>
      <c r="BL335">
        <v>0</v>
      </c>
      <c r="BM335">
        <v>0</v>
      </c>
      <c r="BN335">
        <v>0</v>
      </c>
      <c r="BO335">
        <v>0</v>
      </c>
      <c r="BP335">
        <v>0</v>
      </c>
      <c r="BQ335">
        <v>0</v>
      </c>
      <c r="BR335">
        <v>0</v>
      </c>
      <c r="BS335">
        <v>0</v>
      </c>
      <c r="BT335">
        <v>0</v>
      </c>
      <c r="BU335">
        <v>0</v>
      </c>
      <c r="BV335">
        <v>0</v>
      </c>
      <c r="BW335">
        <v>0</v>
      </c>
      <c r="CV335">
        <v>0</v>
      </c>
      <c r="CW335">
        <f>ROUND(Y335*Source!I407*DO335,9)</f>
        <v>0</v>
      </c>
      <c r="CX335">
        <f>ROUND(Y335*Source!I407,9)</f>
        <v>1.02</v>
      </c>
      <c r="CY335">
        <f>AB335</f>
        <v>20.55</v>
      </c>
      <c r="CZ335">
        <f>AF335</f>
        <v>20.55</v>
      </c>
      <c r="DA335">
        <f>AJ335</f>
        <v>1</v>
      </c>
      <c r="DB335">
        <f>ROUND((ROUND(AT335*CZ335,2)*3),6)</f>
        <v>20.97</v>
      </c>
      <c r="DC335">
        <f>ROUND((ROUND(AT335*AG335,2)*3),6)</f>
        <v>0.33</v>
      </c>
      <c r="DD335" t="s">
        <v>3</v>
      </c>
      <c r="DE335" t="s">
        <v>3</v>
      </c>
      <c r="DF335">
        <f t="shared" si="124"/>
        <v>0</v>
      </c>
      <c r="DG335">
        <f t="shared" si="125"/>
        <v>20.96</v>
      </c>
      <c r="DH335">
        <f t="shared" si="126"/>
        <v>0.32</v>
      </c>
      <c r="DI335">
        <f t="shared" si="127"/>
        <v>0</v>
      </c>
      <c r="DJ335">
        <f>DG335</f>
        <v>20.96</v>
      </c>
      <c r="DK335">
        <v>0</v>
      </c>
      <c r="DL335" t="s">
        <v>3</v>
      </c>
      <c r="DM335">
        <v>0</v>
      </c>
      <c r="DN335" t="s">
        <v>3</v>
      </c>
      <c r="DO335">
        <v>0</v>
      </c>
    </row>
    <row r="336" spans="1:119" x14ac:dyDescent="0.2">
      <c r="A336">
        <f>ROW(Source!A407)</f>
        <v>407</v>
      </c>
      <c r="B336">
        <v>1473070128</v>
      </c>
      <c r="C336">
        <v>1473071726</v>
      </c>
      <c r="D336">
        <v>1441836235</v>
      </c>
      <c r="E336">
        <v>1</v>
      </c>
      <c r="F336">
        <v>1</v>
      </c>
      <c r="G336">
        <v>15514512</v>
      </c>
      <c r="H336">
        <v>3</v>
      </c>
      <c r="I336" t="s">
        <v>677</v>
      </c>
      <c r="J336" t="s">
        <v>678</v>
      </c>
      <c r="K336" t="s">
        <v>679</v>
      </c>
      <c r="L336">
        <v>1346</v>
      </c>
      <c r="N336">
        <v>1009</v>
      </c>
      <c r="O336" t="s">
        <v>680</v>
      </c>
      <c r="P336" t="s">
        <v>680</v>
      </c>
      <c r="Q336">
        <v>1</v>
      </c>
      <c r="W336">
        <v>0</v>
      </c>
      <c r="X336">
        <v>-1595335418</v>
      </c>
      <c r="Y336">
        <f>(AT336*3)</f>
        <v>0.21000000000000002</v>
      </c>
      <c r="AA336">
        <v>31.49</v>
      </c>
      <c r="AB336">
        <v>0</v>
      </c>
      <c r="AC336">
        <v>0</v>
      </c>
      <c r="AD336">
        <v>0</v>
      </c>
      <c r="AE336">
        <v>31.49</v>
      </c>
      <c r="AF336">
        <v>0</v>
      </c>
      <c r="AG336">
        <v>0</v>
      </c>
      <c r="AH336">
        <v>0</v>
      </c>
      <c r="AI336">
        <v>1</v>
      </c>
      <c r="AJ336">
        <v>1</v>
      </c>
      <c r="AK336">
        <v>1</v>
      </c>
      <c r="AL336">
        <v>1</v>
      </c>
      <c r="AM336">
        <v>-2</v>
      </c>
      <c r="AN336">
        <v>0</v>
      </c>
      <c r="AO336">
        <v>1</v>
      </c>
      <c r="AP336">
        <v>1</v>
      </c>
      <c r="AQ336">
        <v>0</v>
      </c>
      <c r="AR336">
        <v>0</v>
      </c>
      <c r="AS336" t="s">
        <v>3</v>
      </c>
      <c r="AT336">
        <v>7.0000000000000007E-2</v>
      </c>
      <c r="AU336" t="s">
        <v>28</v>
      </c>
      <c r="AV336">
        <v>0</v>
      </c>
      <c r="AW336">
        <v>2</v>
      </c>
      <c r="AX336">
        <v>1473071732</v>
      </c>
      <c r="AY336">
        <v>1</v>
      </c>
      <c r="AZ336">
        <v>0</v>
      </c>
      <c r="BA336">
        <v>532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0</v>
      </c>
      <c r="BI336">
        <v>0</v>
      </c>
      <c r="BJ336">
        <v>0</v>
      </c>
      <c r="BK336">
        <v>0</v>
      </c>
      <c r="BL336">
        <v>0</v>
      </c>
      <c r="BM336">
        <v>0</v>
      </c>
      <c r="BN336">
        <v>0</v>
      </c>
      <c r="BO336">
        <v>0</v>
      </c>
      <c r="BP336">
        <v>0</v>
      </c>
      <c r="BQ336">
        <v>0</v>
      </c>
      <c r="BR336">
        <v>0</v>
      </c>
      <c r="BS336">
        <v>0</v>
      </c>
      <c r="BT336">
        <v>0</v>
      </c>
      <c r="BU336">
        <v>0</v>
      </c>
      <c r="BV336">
        <v>0</v>
      </c>
      <c r="BW336">
        <v>0</v>
      </c>
      <c r="CV336">
        <v>0</v>
      </c>
      <c r="CW336">
        <v>0</v>
      </c>
      <c r="CX336">
        <f>ROUND(Y336*Source!I407,9)</f>
        <v>0.21</v>
      </c>
      <c r="CY336">
        <f>AA336</f>
        <v>31.49</v>
      </c>
      <c r="CZ336">
        <f>AE336</f>
        <v>31.49</v>
      </c>
      <c r="DA336">
        <f>AI336</f>
        <v>1</v>
      </c>
      <c r="DB336">
        <f>ROUND((ROUND(AT336*CZ336,2)*3),6)</f>
        <v>6.6</v>
      </c>
      <c r="DC336">
        <f>ROUND((ROUND(AT336*AG336,2)*3),6)</f>
        <v>0</v>
      </c>
      <c r="DD336" t="s">
        <v>3</v>
      </c>
      <c r="DE336" t="s">
        <v>3</v>
      </c>
      <c r="DF336">
        <f t="shared" si="124"/>
        <v>6.61</v>
      </c>
      <c r="DG336">
        <f t="shared" si="125"/>
        <v>0</v>
      </c>
      <c r="DH336">
        <f t="shared" si="126"/>
        <v>0</v>
      </c>
      <c r="DI336">
        <f t="shared" si="127"/>
        <v>0</v>
      </c>
      <c r="DJ336">
        <f>DF336</f>
        <v>6.61</v>
      </c>
      <c r="DK336">
        <v>0</v>
      </c>
      <c r="DL336" t="s">
        <v>3</v>
      </c>
      <c r="DM336">
        <v>0</v>
      </c>
      <c r="DN336" t="s">
        <v>3</v>
      </c>
      <c r="DO336">
        <v>0</v>
      </c>
    </row>
    <row r="337" spans="1:119" x14ac:dyDescent="0.2">
      <c r="A337">
        <f>ROW(Source!A410)</f>
        <v>410</v>
      </c>
      <c r="B337">
        <v>1473070128</v>
      </c>
      <c r="C337">
        <v>1473071741</v>
      </c>
      <c r="D337">
        <v>1441819193</v>
      </c>
      <c r="E337">
        <v>15514512</v>
      </c>
      <c r="F337">
        <v>1</v>
      </c>
      <c r="G337">
        <v>15514512</v>
      </c>
      <c r="H337">
        <v>1</v>
      </c>
      <c r="I337" t="s">
        <v>670</v>
      </c>
      <c r="J337" t="s">
        <v>3</v>
      </c>
      <c r="K337" t="s">
        <v>671</v>
      </c>
      <c r="L337">
        <v>1191</v>
      </c>
      <c r="N337">
        <v>1013</v>
      </c>
      <c r="O337" t="s">
        <v>672</v>
      </c>
      <c r="P337" t="s">
        <v>672</v>
      </c>
      <c r="Q337">
        <v>1</v>
      </c>
      <c r="W337">
        <v>0</v>
      </c>
      <c r="X337">
        <v>476480486</v>
      </c>
      <c r="Y337">
        <f>AT337</f>
        <v>2.98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1</v>
      </c>
      <c r="AJ337">
        <v>1</v>
      </c>
      <c r="AK337">
        <v>1</v>
      </c>
      <c r="AL337">
        <v>1</v>
      </c>
      <c r="AM337">
        <v>-2</v>
      </c>
      <c r="AN337">
        <v>0</v>
      </c>
      <c r="AO337">
        <v>1</v>
      </c>
      <c r="AP337">
        <v>1</v>
      </c>
      <c r="AQ337">
        <v>0</v>
      </c>
      <c r="AR337">
        <v>0</v>
      </c>
      <c r="AS337" t="s">
        <v>3</v>
      </c>
      <c r="AT337">
        <v>2.98</v>
      </c>
      <c r="AU337" t="s">
        <v>3</v>
      </c>
      <c r="AV337">
        <v>1</v>
      </c>
      <c r="AW337">
        <v>2</v>
      </c>
      <c r="AX337">
        <v>1473071745</v>
      </c>
      <c r="AY337">
        <v>1</v>
      </c>
      <c r="AZ337">
        <v>0</v>
      </c>
      <c r="BA337">
        <v>539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0</v>
      </c>
      <c r="BI337">
        <v>0</v>
      </c>
      <c r="BJ337">
        <v>0</v>
      </c>
      <c r="BK337">
        <v>0</v>
      </c>
      <c r="BL337">
        <v>0</v>
      </c>
      <c r="BM337">
        <v>0</v>
      </c>
      <c r="BN337">
        <v>0</v>
      </c>
      <c r="BO337">
        <v>0</v>
      </c>
      <c r="BP337">
        <v>0</v>
      </c>
      <c r="BQ337">
        <v>0</v>
      </c>
      <c r="BR337">
        <v>0</v>
      </c>
      <c r="BS337">
        <v>0</v>
      </c>
      <c r="BT337">
        <v>0</v>
      </c>
      <c r="BU337">
        <v>0</v>
      </c>
      <c r="BV337">
        <v>0</v>
      </c>
      <c r="BW337">
        <v>0</v>
      </c>
      <c r="CU337">
        <f>ROUND(AT337*Source!I410*AH337*AL337,2)</f>
        <v>0</v>
      </c>
      <c r="CV337">
        <f>ROUND(Y337*Source!I410,9)</f>
        <v>5.96</v>
      </c>
      <c r="CW337">
        <v>0</v>
      </c>
      <c r="CX337">
        <f>ROUND(Y337*Source!I410,9)</f>
        <v>5.96</v>
      </c>
      <c r="CY337">
        <f>AD337</f>
        <v>0</v>
      </c>
      <c r="CZ337">
        <f>AH337</f>
        <v>0</v>
      </c>
      <c r="DA337">
        <f>AL337</f>
        <v>1</v>
      </c>
      <c r="DB337">
        <f>ROUND(ROUND(AT337*CZ337,2),6)</f>
        <v>0</v>
      </c>
      <c r="DC337">
        <f>ROUND(ROUND(AT337*AG337,2),6)</f>
        <v>0</v>
      </c>
      <c r="DD337" t="s">
        <v>3</v>
      </c>
      <c r="DE337" t="s">
        <v>3</v>
      </c>
      <c r="DF337">
        <f t="shared" si="124"/>
        <v>0</v>
      </c>
      <c r="DG337">
        <f t="shared" si="125"/>
        <v>0</v>
      </c>
      <c r="DH337">
        <f t="shared" si="126"/>
        <v>0</v>
      </c>
      <c r="DI337">
        <f t="shared" si="127"/>
        <v>0</v>
      </c>
      <c r="DJ337">
        <f>DI337</f>
        <v>0</v>
      </c>
      <c r="DK337">
        <v>0</v>
      </c>
      <c r="DL337" t="s">
        <v>3</v>
      </c>
      <c r="DM337">
        <v>0</v>
      </c>
      <c r="DN337" t="s">
        <v>3</v>
      </c>
      <c r="DO337">
        <v>0</v>
      </c>
    </row>
    <row r="338" spans="1:119" x14ac:dyDescent="0.2">
      <c r="A338">
        <f>ROW(Source!A410)</f>
        <v>410</v>
      </c>
      <c r="B338">
        <v>1473070128</v>
      </c>
      <c r="C338">
        <v>1473071741</v>
      </c>
      <c r="D338">
        <v>1441834146</v>
      </c>
      <c r="E338">
        <v>1</v>
      </c>
      <c r="F338">
        <v>1</v>
      </c>
      <c r="G338">
        <v>15514512</v>
      </c>
      <c r="H338">
        <v>2</v>
      </c>
      <c r="I338" t="s">
        <v>743</v>
      </c>
      <c r="J338" t="s">
        <v>744</v>
      </c>
      <c r="K338" t="s">
        <v>745</v>
      </c>
      <c r="L338">
        <v>1368</v>
      </c>
      <c r="N338">
        <v>1011</v>
      </c>
      <c r="O338" t="s">
        <v>676</v>
      </c>
      <c r="P338" t="s">
        <v>676</v>
      </c>
      <c r="Q338">
        <v>1</v>
      </c>
      <c r="W338">
        <v>0</v>
      </c>
      <c r="X338">
        <v>-837829571</v>
      </c>
      <c r="Y338">
        <f>AT338</f>
        <v>0.34</v>
      </c>
      <c r="AA338">
        <v>0</v>
      </c>
      <c r="AB338">
        <v>20.55</v>
      </c>
      <c r="AC338">
        <v>0.31</v>
      </c>
      <c r="AD338">
        <v>0</v>
      </c>
      <c r="AE338">
        <v>0</v>
      </c>
      <c r="AF338">
        <v>20.55</v>
      </c>
      <c r="AG338">
        <v>0.31</v>
      </c>
      <c r="AH338">
        <v>0</v>
      </c>
      <c r="AI338">
        <v>1</v>
      </c>
      <c r="AJ338">
        <v>1</v>
      </c>
      <c r="AK338">
        <v>1</v>
      </c>
      <c r="AL338">
        <v>1</v>
      </c>
      <c r="AM338">
        <v>-2</v>
      </c>
      <c r="AN338">
        <v>0</v>
      </c>
      <c r="AO338">
        <v>1</v>
      </c>
      <c r="AP338">
        <v>1</v>
      </c>
      <c r="AQ338">
        <v>0</v>
      </c>
      <c r="AR338">
        <v>0</v>
      </c>
      <c r="AS338" t="s">
        <v>3</v>
      </c>
      <c r="AT338">
        <v>0.34</v>
      </c>
      <c r="AU338" t="s">
        <v>3</v>
      </c>
      <c r="AV338">
        <v>0</v>
      </c>
      <c r="AW338">
        <v>2</v>
      </c>
      <c r="AX338">
        <v>1473071746</v>
      </c>
      <c r="AY338">
        <v>1</v>
      </c>
      <c r="AZ338">
        <v>0</v>
      </c>
      <c r="BA338">
        <v>540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0</v>
      </c>
      <c r="BI338">
        <v>0</v>
      </c>
      <c r="BJ338">
        <v>0</v>
      </c>
      <c r="BK338">
        <v>0</v>
      </c>
      <c r="BL338">
        <v>0</v>
      </c>
      <c r="BM338">
        <v>0</v>
      </c>
      <c r="BN338">
        <v>0</v>
      </c>
      <c r="BO338">
        <v>0</v>
      </c>
      <c r="BP338">
        <v>0</v>
      </c>
      <c r="BQ338">
        <v>0</v>
      </c>
      <c r="BR338">
        <v>0</v>
      </c>
      <c r="BS338">
        <v>0</v>
      </c>
      <c r="BT338">
        <v>0</v>
      </c>
      <c r="BU338">
        <v>0</v>
      </c>
      <c r="BV338">
        <v>0</v>
      </c>
      <c r="BW338">
        <v>0</v>
      </c>
      <c r="CV338">
        <v>0</v>
      </c>
      <c r="CW338">
        <f>ROUND(Y338*Source!I410*DO338,9)</f>
        <v>0</v>
      </c>
      <c r="CX338">
        <f>ROUND(Y338*Source!I410,9)</f>
        <v>0.68</v>
      </c>
      <c r="CY338">
        <f>AB338</f>
        <v>20.55</v>
      </c>
      <c r="CZ338">
        <f>AF338</f>
        <v>20.55</v>
      </c>
      <c r="DA338">
        <f>AJ338</f>
        <v>1</v>
      </c>
      <c r="DB338">
        <f>ROUND(ROUND(AT338*CZ338,2),6)</f>
        <v>6.99</v>
      </c>
      <c r="DC338">
        <f>ROUND(ROUND(AT338*AG338,2),6)</f>
        <v>0.11</v>
      </c>
      <c r="DD338" t="s">
        <v>3</v>
      </c>
      <c r="DE338" t="s">
        <v>3</v>
      </c>
      <c r="DF338">
        <f t="shared" si="124"/>
        <v>0</v>
      </c>
      <c r="DG338">
        <f t="shared" si="125"/>
        <v>13.97</v>
      </c>
      <c r="DH338">
        <f t="shared" si="126"/>
        <v>0.21</v>
      </c>
      <c r="DI338">
        <f t="shared" si="127"/>
        <v>0</v>
      </c>
      <c r="DJ338">
        <f>DG338</f>
        <v>13.97</v>
      </c>
      <c r="DK338">
        <v>0</v>
      </c>
      <c r="DL338" t="s">
        <v>3</v>
      </c>
      <c r="DM338">
        <v>0</v>
      </c>
      <c r="DN338" t="s">
        <v>3</v>
      </c>
      <c r="DO338">
        <v>0</v>
      </c>
    </row>
    <row r="339" spans="1:119" x14ac:dyDescent="0.2">
      <c r="A339">
        <f>ROW(Source!A410)</f>
        <v>410</v>
      </c>
      <c r="B339">
        <v>1473070128</v>
      </c>
      <c r="C339">
        <v>1473071741</v>
      </c>
      <c r="D339">
        <v>1441836235</v>
      </c>
      <c r="E339">
        <v>1</v>
      </c>
      <c r="F339">
        <v>1</v>
      </c>
      <c r="G339">
        <v>15514512</v>
      </c>
      <c r="H339">
        <v>3</v>
      </c>
      <c r="I339" t="s">
        <v>677</v>
      </c>
      <c r="J339" t="s">
        <v>678</v>
      </c>
      <c r="K339" t="s">
        <v>679</v>
      </c>
      <c r="L339">
        <v>1346</v>
      </c>
      <c r="N339">
        <v>1009</v>
      </c>
      <c r="O339" t="s">
        <v>680</v>
      </c>
      <c r="P339" t="s">
        <v>680</v>
      </c>
      <c r="Q339">
        <v>1</v>
      </c>
      <c r="W339">
        <v>0</v>
      </c>
      <c r="X339">
        <v>-1595335418</v>
      </c>
      <c r="Y339">
        <f>AT339</f>
        <v>7.0000000000000007E-2</v>
      </c>
      <c r="AA339">
        <v>31.49</v>
      </c>
      <c r="AB339">
        <v>0</v>
      </c>
      <c r="AC339">
        <v>0</v>
      </c>
      <c r="AD339">
        <v>0</v>
      </c>
      <c r="AE339">
        <v>31.49</v>
      </c>
      <c r="AF339">
        <v>0</v>
      </c>
      <c r="AG339">
        <v>0</v>
      </c>
      <c r="AH339">
        <v>0</v>
      </c>
      <c r="AI339">
        <v>1</v>
      </c>
      <c r="AJ339">
        <v>1</v>
      </c>
      <c r="AK339">
        <v>1</v>
      </c>
      <c r="AL339">
        <v>1</v>
      </c>
      <c r="AM339">
        <v>-2</v>
      </c>
      <c r="AN339">
        <v>0</v>
      </c>
      <c r="AO339">
        <v>1</v>
      </c>
      <c r="AP339">
        <v>1</v>
      </c>
      <c r="AQ339">
        <v>0</v>
      </c>
      <c r="AR339">
        <v>0</v>
      </c>
      <c r="AS339" t="s">
        <v>3</v>
      </c>
      <c r="AT339">
        <v>7.0000000000000007E-2</v>
      </c>
      <c r="AU339" t="s">
        <v>3</v>
      </c>
      <c r="AV339">
        <v>0</v>
      </c>
      <c r="AW339">
        <v>2</v>
      </c>
      <c r="AX339">
        <v>1473071747</v>
      </c>
      <c r="AY339">
        <v>1</v>
      </c>
      <c r="AZ339">
        <v>0</v>
      </c>
      <c r="BA339">
        <v>541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0</v>
      </c>
      <c r="BI339">
        <v>0</v>
      </c>
      <c r="BJ339">
        <v>0</v>
      </c>
      <c r="BK339">
        <v>0</v>
      </c>
      <c r="BL339">
        <v>0</v>
      </c>
      <c r="BM339">
        <v>0</v>
      </c>
      <c r="BN339">
        <v>0</v>
      </c>
      <c r="BO339">
        <v>0</v>
      </c>
      <c r="BP339">
        <v>0</v>
      </c>
      <c r="BQ339">
        <v>0</v>
      </c>
      <c r="BR339">
        <v>0</v>
      </c>
      <c r="BS339">
        <v>0</v>
      </c>
      <c r="BT339">
        <v>0</v>
      </c>
      <c r="BU339">
        <v>0</v>
      </c>
      <c r="BV339">
        <v>0</v>
      </c>
      <c r="BW339">
        <v>0</v>
      </c>
      <c r="CV339">
        <v>0</v>
      </c>
      <c r="CW339">
        <v>0</v>
      </c>
      <c r="CX339">
        <f>ROUND(Y339*Source!I410,9)</f>
        <v>0.14000000000000001</v>
      </c>
      <c r="CY339">
        <f>AA339</f>
        <v>31.49</v>
      </c>
      <c r="CZ339">
        <f>AE339</f>
        <v>31.49</v>
      </c>
      <c r="DA339">
        <f>AI339</f>
        <v>1</v>
      </c>
      <c r="DB339">
        <f>ROUND(ROUND(AT339*CZ339,2),6)</f>
        <v>2.2000000000000002</v>
      </c>
      <c r="DC339">
        <f>ROUND(ROUND(AT339*AG339,2),6)</f>
        <v>0</v>
      </c>
      <c r="DD339" t="s">
        <v>3</v>
      </c>
      <c r="DE339" t="s">
        <v>3</v>
      </c>
      <c r="DF339">
        <f t="shared" si="124"/>
        <v>4.41</v>
      </c>
      <c r="DG339">
        <f t="shared" si="125"/>
        <v>0</v>
      </c>
      <c r="DH339">
        <f t="shared" si="126"/>
        <v>0</v>
      </c>
      <c r="DI339">
        <f t="shared" si="127"/>
        <v>0</v>
      </c>
      <c r="DJ339">
        <f>DF339</f>
        <v>4.41</v>
      </c>
      <c r="DK339">
        <v>0</v>
      </c>
      <c r="DL339" t="s">
        <v>3</v>
      </c>
      <c r="DM339">
        <v>0</v>
      </c>
      <c r="DN339" t="s">
        <v>3</v>
      </c>
      <c r="DO339">
        <v>0</v>
      </c>
    </row>
    <row r="340" spans="1:119" x14ac:dyDescent="0.2">
      <c r="A340">
        <f>ROW(Source!A411)</f>
        <v>411</v>
      </c>
      <c r="B340">
        <v>1473070128</v>
      </c>
      <c r="C340">
        <v>1473071748</v>
      </c>
      <c r="D340">
        <v>1441819193</v>
      </c>
      <c r="E340">
        <v>15514512</v>
      </c>
      <c r="F340">
        <v>1</v>
      </c>
      <c r="G340">
        <v>15514512</v>
      </c>
      <c r="H340">
        <v>1</v>
      </c>
      <c r="I340" t="s">
        <v>670</v>
      </c>
      <c r="J340" t="s">
        <v>3</v>
      </c>
      <c r="K340" t="s">
        <v>671</v>
      </c>
      <c r="L340">
        <v>1191</v>
      </c>
      <c r="N340">
        <v>1013</v>
      </c>
      <c r="O340" t="s">
        <v>672</v>
      </c>
      <c r="P340" t="s">
        <v>672</v>
      </c>
      <c r="Q340">
        <v>1</v>
      </c>
      <c r="W340">
        <v>0</v>
      </c>
      <c r="X340">
        <v>476480486</v>
      </c>
      <c r="Y340">
        <f>(AT340*3)</f>
        <v>7.14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1</v>
      </c>
      <c r="AJ340">
        <v>1</v>
      </c>
      <c r="AK340">
        <v>1</v>
      </c>
      <c r="AL340">
        <v>1</v>
      </c>
      <c r="AM340">
        <v>-2</v>
      </c>
      <c r="AN340">
        <v>0</v>
      </c>
      <c r="AO340">
        <v>1</v>
      </c>
      <c r="AP340">
        <v>1</v>
      </c>
      <c r="AQ340">
        <v>0</v>
      </c>
      <c r="AR340">
        <v>0</v>
      </c>
      <c r="AS340" t="s">
        <v>3</v>
      </c>
      <c r="AT340">
        <v>2.38</v>
      </c>
      <c r="AU340" t="s">
        <v>28</v>
      </c>
      <c r="AV340">
        <v>1</v>
      </c>
      <c r="AW340">
        <v>2</v>
      </c>
      <c r="AX340">
        <v>1473071752</v>
      </c>
      <c r="AY340">
        <v>1</v>
      </c>
      <c r="AZ340">
        <v>0</v>
      </c>
      <c r="BA340">
        <v>542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0</v>
      </c>
      <c r="BI340">
        <v>0</v>
      </c>
      <c r="BJ340">
        <v>0</v>
      </c>
      <c r="BK340">
        <v>0</v>
      </c>
      <c r="BL340">
        <v>0</v>
      </c>
      <c r="BM340">
        <v>0</v>
      </c>
      <c r="BN340">
        <v>0</v>
      </c>
      <c r="BO340">
        <v>0</v>
      </c>
      <c r="BP340">
        <v>0</v>
      </c>
      <c r="BQ340">
        <v>0</v>
      </c>
      <c r="BR340">
        <v>0</v>
      </c>
      <c r="BS340">
        <v>0</v>
      </c>
      <c r="BT340">
        <v>0</v>
      </c>
      <c r="BU340">
        <v>0</v>
      </c>
      <c r="BV340">
        <v>0</v>
      </c>
      <c r="BW340">
        <v>0</v>
      </c>
      <c r="CU340">
        <f>ROUND(AT340*Source!I411*AH340*AL340,2)</f>
        <v>0</v>
      </c>
      <c r="CV340">
        <f>ROUND(Y340*Source!I411,9)</f>
        <v>14.28</v>
      </c>
      <c r="CW340">
        <v>0</v>
      </c>
      <c r="CX340">
        <f>ROUND(Y340*Source!I411,9)</f>
        <v>14.28</v>
      </c>
      <c r="CY340">
        <f>AD340</f>
        <v>0</v>
      </c>
      <c r="CZ340">
        <f>AH340</f>
        <v>0</v>
      </c>
      <c r="DA340">
        <f>AL340</f>
        <v>1</v>
      </c>
      <c r="DB340">
        <f>ROUND((ROUND(AT340*CZ340,2)*3),6)</f>
        <v>0</v>
      </c>
      <c r="DC340">
        <f>ROUND((ROUND(AT340*AG340,2)*3),6)</f>
        <v>0</v>
      </c>
      <c r="DD340" t="s">
        <v>3</v>
      </c>
      <c r="DE340" t="s">
        <v>3</v>
      </c>
      <c r="DF340">
        <f t="shared" si="124"/>
        <v>0</v>
      </c>
      <c r="DG340">
        <f t="shared" si="125"/>
        <v>0</v>
      </c>
      <c r="DH340">
        <f t="shared" si="126"/>
        <v>0</v>
      </c>
      <c r="DI340">
        <f t="shared" si="127"/>
        <v>0</v>
      </c>
      <c r="DJ340">
        <f>DI340</f>
        <v>0</v>
      </c>
      <c r="DK340">
        <v>0</v>
      </c>
      <c r="DL340" t="s">
        <v>3</v>
      </c>
      <c r="DM340">
        <v>0</v>
      </c>
      <c r="DN340" t="s">
        <v>3</v>
      </c>
      <c r="DO340">
        <v>0</v>
      </c>
    </row>
    <row r="341" spans="1:119" x14ac:dyDescent="0.2">
      <c r="A341">
        <f>ROW(Source!A411)</f>
        <v>411</v>
      </c>
      <c r="B341">
        <v>1473070128</v>
      </c>
      <c r="C341">
        <v>1473071748</v>
      </c>
      <c r="D341">
        <v>1441834146</v>
      </c>
      <c r="E341">
        <v>1</v>
      </c>
      <c r="F341">
        <v>1</v>
      </c>
      <c r="G341">
        <v>15514512</v>
      </c>
      <c r="H341">
        <v>2</v>
      </c>
      <c r="I341" t="s">
        <v>743</v>
      </c>
      <c r="J341" t="s">
        <v>744</v>
      </c>
      <c r="K341" t="s">
        <v>745</v>
      </c>
      <c r="L341">
        <v>1368</v>
      </c>
      <c r="N341">
        <v>1011</v>
      </c>
      <c r="O341" t="s">
        <v>676</v>
      </c>
      <c r="P341" t="s">
        <v>676</v>
      </c>
      <c r="Q341">
        <v>1</v>
      </c>
      <c r="W341">
        <v>0</v>
      </c>
      <c r="X341">
        <v>-837829571</v>
      </c>
      <c r="Y341">
        <f>(AT341*3)</f>
        <v>1.02</v>
      </c>
      <c r="AA341">
        <v>0</v>
      </c>
      <c r="AB341">
        <v>20.55</v>
      </c>
      <c r="AC341">
        <v>0.31</v>
      </c>
      <c r="AD341">
        <v>0</v>
      </c>
      <c r="AE341">
        <v>0</v>
      </c>
      <c r="AF341">
        <v>20.55</v>
      </c>
      <c r="AG341">
        <v>0.31</v>
      </c>
      <c r="AH341">
        <v>0</v>
      </c>
      <c r="AI341">
        <v>1</v>
      </c>
      <c r="AJ341">
        <v>1</v>
      </c>
      <c r="AK341">
        <v>1</v>
      </c>
      <c r="AL341">
        <v>1</v>
      </c>
      <c r="AM341">
        <v>-2</v>
      </c>
      <c r="AN341">
        <v>0</v>
      </c>
      <c r="AO341">
        <v>1</v>
      </c>
      <c r="AP341">
        <v>1</v>
      </c>
      <c r="AQ341">
        <v>0</v>
      </c>
      <c r="AR341">
        <v>0</v>
      </c>
      <c r="AS341" t="s">
        <v>3</v>
      </c>
      <c r="AT341">
        <v>0.34</v>
      </c>
      <c r="AU341" t="s">
        <v>28</v>
      </c>
      <c r="AV341">
        <v>0</v>
      </c>
      <c r="AW341">
        <v>2</v>
      </c>
      <c r="AX341">
        <v>1473071753</v>
      </c>
      <c r="AY341">
        <v>1</v>
      </c>
      <c r="AZ341">
        <v>0</v>
      </c>
      <c r="BA341">
        <v>543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0</v>
      </c>
      <c r="BI341">
        <v>0</v>
      </c>
      <c r="BJ341">
        <v>0</v>
      </c>
      <c r="BK341">
        <v>0</v>
      </c>
      <c r="BL341">
        <v>0</v>
      </c>
      <c r="BM341">
        <v>0</v>
      </c>
      <c r="BN341">
        <v>0</v>
      </c>
      <c r="BO341">
        <v>0</v>
      </c>
      <c r="BP341">
        <v>0</v>
      </c>
      <c r="BQ341">
        <v>0</v>
      </c>
      <c r="BR341">
        <v>0</v>
      </c>
      <c r="BS341">
        <v>0</v>
      </c>
      <c r="BT341">
        <v>0</v>
      </c>
      <c r="BU341">
        <v>0</v>
      </c>
      <c r="BV341">
        <v>0</v>
      </c>
      <c r="BW341">
        <v>0</v>
      </c>
      <c r="CV341">
        <v>0</v>
      </c>
      <c r="CW341">
        <f>ROUND(Y341*Source!I411*DO341,9)</f>
        <v>0</v>
      </c>
      <c r="CX341">
        <f>ROUND(Y341*Source!I411,9)</f>
        <v>2.04</v>
      </c>
      <c r="CY341">
        <f>AB341</f>
        <v>20.55</v>
      </c>
      <c r="CZ341">
        <f>AF341</f>
        <v>20.55</v>
      </c>
      <c r="DA341">
        <f>AJ341</f>
        <v>1</v>
      </c>
      <c r="DB341">
        <f>ROUND((ROUND(AT341*CZ341,2)*3),6)</f>
        <v>20.97</v>
      </c>
      <c r="DC341">
        <f>ROUND((ROUND(AT341*AG341,2)*3),6)</f>
        <v>0.33</v>
      </c>
      <c r="DD341" t="s">
        <v>3</v>
      </c>
      <c r="DE341" t="s">
        <v>3</v>
      </c>
      <c r="DF341">
        <f t="shared" si="124"/>
        <v>0</v>
      </c>
      <c r="DG341">
        <f t="shared" si="125"/>
        <v>41.92</v>
      </c>
      <c r="DH341">
        <f t="shared" si="126"/>
        <v>0.63</v>
      </c>
      <c r="DI341">
        <f t="shared" si="127"/>
        <v>0</v>
      </c>
      <c r="DJ341">
        <f>DG341</f>
        <v>41.92</v>
      </c>
      <c r="DK341">
        <v>0</v>
      </c>
      <c r="DL341" t="s">
        <v>3</v>
      </c>
      <c r="DM341">
        <v>0</v>
      </c>
      <c r="DN341" t="s">
        <v>3</v>
      </c>
      <c r="DO341">
        <v>0</v>
      </c>
    </row>
    <row r="342" spans="1:119" x14ac:dyDescent="0.2">
      <c r="A342">
        <f>ROW(Source!A411)</f>
        <v>411</v>
      </c>
      <c r="B342">
        <v>1473070128</v>
      </c>
      <c r="C342">
        <v>1473071748</v>
      </c>
      <c r="D342">
        <v>1441836235</v>
      </c>
      <c r="E342">
        <v>1</v>
      </c>
      <c r="F342">
        <v>1</v>
      </c>
      <c r="G342">
        <v>15514512</v>
      </c>
      <c r="H342">
        <v>3</v>
      </c>
      <c r="I342" t="s">
        <v>677</v>
      </c>
      <c r="J342" t="s">
        <v>678</v>
      </c>
      <c r="K342" t="s">
        <v>679</v>
      </c>
      <c r="L342">
        <v>1346</v>
      </c>
      <c r="N342">
        <v>1009</v>
      </c>
      <c r="O342" t="s">
        <v>680</v>
      </c>
      <c r="P342" t="s">
        <v>680</v>
      </c>
      <c r="Q342">
        <v>1</v>
      </c>
      <c r="W342">
        <v>0</v>
      </c>
      <c r="X342">
        <v>-1595335418</v>
      </c>
      <c r="Y342">
        <f>(AT342*3)</f>
        <v>0.21000000000000002</v>
      </c>
      <c r="AA342">
        <v>31.49</v>
      </c>
      <c r="AB342">
        <v>0</v>
      </c>
      <c r="AC342">
        <v>0</v>
      </c>
      <c r="AD342">
        <v>0</v>
      </c>
      <c r="AE342">
        <v>31.49</v>
      </c>
      <c r="AF342">
        <v>0</v>
      </c>
      <c r="AG342">
        <v>0</v>
      </c>
      <c r="AH342">
        <v>0</v>
      </c>
      <c r="AI342">
        <v>1</v>
      </c>
      <c r="AJ342">
        <v>1</v>
      </c>
      <c r="AK342">
        <v>1</v>
      </c>
      <c r="AL342">
        <v>1</v>
      </c>
      <c r="AM342">
        <v>-2</v>
      </c>
      <c r="AN342">
        <v>0</v>
      </c>
      <c r="AO342">
        <v>1</v>
      </c>
      <c r="AP342">
        <v>1</v>
      </c>
      <c r="AQ342">
        <v>0</v>
      </c>
      <c r="AR342">
        <v>0</v>
      </c>
      <c r="AS342" t="s">
        <v>3</v>
      </c>
      <c r="AT342">
        <v>7.0000000000000007E-2</v>
      </c>
      <c r="AU342" t="s">
        <v>28</v>
      </c>
      <c r="AV342">
        <v>0</v>
      </c>
      <c r="AW342">
        <v>2</v>
      </c>
      <c r="AX342">
        <v>1473071754</v>
      </c>
      <c r="AY342">
        <v>1</v>
      </c>
      <c r="AZ342">
        <v>0</v>
      </c>
      <c r="BA342">
        <v>544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0</v>
      </c>
      <c r="BI342">
        <v>0</v>
      </c>
      <c r="BJ342">
        <v>0</v>
      </c>
      <c r="BK342">
        <v>0</v>
      </c>
      <c r="BL342">
        <v>0</v>
      </c>
      <c r="BM342">
        <v>0</v>
      </c>
      <c r="BN342">
        <v>0</v>
      </c>
      <c r="BO342">
        <v>0</v>
      </c>
      <c r="BP342">
        <v>0</v>
      </c>
      <c r="BQ342">
        <v>0</v>
      </c>
      <c r="BR342">
        <v>0</v>
      </c>
      <c r="BS342">
        <v>0</v>
      </c>
      <c r="BT342">
        <v>0</v>
      </c>
      <c r="BU342">
        <v>0</v>
      </c>
      <c r="BV342">
        <v>0</v>
      </c>
      <c r="BW342">
        <v>0</v>
      </c>
      <c r="CV342">
        <v>0</v>
      </c>
      <c r="CW342">
        <v>0</v>
      </c>
      <c r="CX342">
        <f>ROUND(Y342*Source!I411,9)</f>
        <v>0.42</v>
      </c>
      <c r="CY342">
        <f>AA342</f>
        <v>31.49</v>
      </c>
      <c r="CZ342">
        <f>AE342</f>
        <v>31.49</v>
      </c>
      <c r="DA342">
        <f>AI342</f>
        <v>1</v>
      </c>
      <c r="DB342">
        <f>ROUND((ROUND(AT342*CZ342,2)*3),6)</f>
        <v>6.6</v>
      </c>
      <c r="DC342">
        <f>ROUND((ROUND(AT342*AG342,2)*3),6)</f>
        <v>0</v>
      </c>
      <c r="DD342" t="s">
        <v>3</v>
      </c>
      <c r="DE342" t="s">
        <v>3</v>
      </c>
      <c r="DF342">
        <f t="shared" si="124"/>
        <v>13.23</v>
      </c>
      <c r="DG342">
        <f t="shared" si="125"/>
        <v>0</v>
      </c>
      <c r="DH342">
        <f t="shared" si="126"/>
        <v>0</v>
      </c>
      <c r="DI342">
        <f t="shared" si="127"/>
        <v>0</v>
      </c>
      <c r="DJ342">
        <f>DF342</f>
        <v>13.23</v>
      </c>
      <c r="DK342">
        <v>0</v>
      </c>
      <c r="DL342" t="s">
        <v>3</v>
      </c>
      <c r="DM342">
        <v>0</v>
      </c>
      <c r="DN342" t="s">
        <v>3</v>
      </c>
      <c r="DO342">
        <v>0</v>
      </c>
    </row>
    <row r="343" spans="1:119" x14ac:dyDescent="0.2">
      <c r="A343">
        <f>ROW(Source!A414)</f>
        <v>414</v>
      </c>
      <c r="B343">
        <v>1473070128</v>
      </c>
      <c r="C343">
        <v>1473071763</v>
      </c>
      <c r="D343">
        <v>1441819193</v>
      </c>
      <c r="E343">
        <v>15514512</v>
      </c>
      <c r="F343">
        <v>1</v>
      </c>
      <c r="G343">
        <v>15514512</v>
      </c>
      <c r="H343">
        <v>1</v>
      </c>
      <c r="I343" t="s">
        <v>670</v>
      </c>
      <c r="J343" t="s">
        <v>3</v>
      </c>
      <c r="K343" t="s">
        <v>671</v>
      </c>
      <c r="L343">
        <v>1191</v>
      </c>
      <c r="N343">
        <v>1013</v>
      </c>
      <c r="O343" t="s">
        <v>672</v>
      </c>
      <c r="P343" t="s">
        <v>672</v>
      </c>
      <c r="Q343">
        <v>1</v>
      </c>
      <c r="W343">
        <v>0</v>
      </c>
      <c r="X343">
        <v>476480486</v>
      </c>
      <c r="Y343">
        <f>AT343</f>
        <v>42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1</v>
      </c>
      <c r="AJ343">
        <v>1</v>
      </c>
      <c r="AK343">
        <v>1</v>
      </c>
      <c r="AL343">
        <v>1</v>
      </c>
      <c r="AM343">
        <v>-2</v>
      </c>
      <c r="AN343">
        <v>0</v>
      </c>
      <c r="AO343">
        <v>1</v>
      </c>
      <c r="AP343">
        <v>1</v>
      </c>
      <c r="AQ343">
        <v>0</v>
      </c>
      <c r="AR343">
        <v>0</v>
      </c>
      <c r="AS343" t="s">
        <v>3</v>
      </c>
      <c r="AT343">
        <v>42</v>
      </c>
      <c r="AU343" t="s">
        <v>3</v>
      </c>
      <c r="AV343">
        <v>1</v>
      </c>
      <c r="AW343">
        <v>2</v>
      </c>
      <c r="AX343">
        <v>1473071765</v>
      </c>
      <c r="AY343">
        <v>1</v>
      </c>
      <c r="AZ343">
        <v>0</v>
      </c>
      <c r="BA343">
        <v>551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0</v>
      </c>
      <c r="BI343">
        <v>0</v>
      </c>
      <c r="BJ343">
        <v>0</v>
      </c>
      <c r="BK343">
        <v>0</v>
      </c>
      <c r="BL343">
        <v>0</v>
      </c>
      <c r="BM343">
        <v>0</v>
      </c>
      <c r="BN343">
        <v>0</v>
      </c>
      <c r="BO343">
        <v>0</v>
      </c>
      <c r="BP343">
        <v>0</v>
      </c>
      <c r="BQ343">
        <v>0</v>
      </c>
      <c r="BR343">
        <v>0</v>
      </c>
      <c r="BS343">
        <v>0</v>
      </c>
      <c r="BT343">
        <v>0</v>
      </c>
      <c r="BU343">
        <v>0</v>
      </c>
      <c r="BV343">
        <v>0</v>
      </c>
      <c r="BW343">
        <v>0</v>
      </c>
      <c r="CU343">
        <f>ROUND(AT343*Source!I414*AH343*AL343,2)</f>
        <v>0</v>
      </c>
      <c r="CV343">
        <f>ROUND(Y343*Source!I414,9)</f>
        <v>126</v>
      </c>
      <c r="CW343">
        <v>0</v>
      </c>
      <c r="CX343">
        <f>ROUND(Y343*Source!I414,9)</f>
        <v>126</v>
      </c>
      <c r="CY343">
        <f>AD343</f>
        <v>0</v>
      </c>
      <c r="CZ343">
        <f>AH343</f>
        <v>0</v>
      </c>
      <c r="DA343">
        <f>AL343</f>
        <v>1</v>
      </c>
      <c r="DB343">
        <f>ROUND(ROUND(AT343*CZ343,2),6)</f>
        <v>0</v>
      </c>
      <c r="DC343">
        <f>ROUND(ROUND(AT343*AG343,2),6)</f>
        <v>0</v>
      </c>
      <c r="DD343" t="s">
        <v>3</v>
      </c>
      <c r="DE343" t="s">
        <v>3</v>
      </c>
      <c r="DF343">
        <f t="shared" si="124"/>
        <v>0</v>
      </c>
      <c r="DG343">
        <f t="shared" si="125"/>
        <v>0</v>
      </c>
      <c r="DH343">
        <f t="shared" si="126"/>
        <v>0</v>
      </c>
      <c r="DI343">
        <f t="shared" si="127"/>
        <v>0</v>
      </c>
      <c r="DJ343">
        <f>DI343</f>
        <v>0</v>
      </c>
      <c r="DK343">
        <v>0</v>
      </c>
      <c r="DL343" t="s">
        <v>3</v>
      </c>
      <c r="DM343">
        <v>0</v>
      </c>
      <c r="DN343" t="s">
        <v>3</v>
      </c>
      <c r="DO343">
        <v>0</v>
      </c>
    </row>
    <row r="344" spans="1:119" x14ac:dyDescent="0.2">
      <c r="A344">
        <f>ROW(Source!A485)</f>
        <v>485</v>
      </c>
      <c r="B344">
        <v>1473070128</v>
      </c>
      <c r="C344">
        <v>1473071790</v>
      </c>
      <c r="D344">
        <v>1441819193</v>
      </c>
      <c r="E344">
        <v>15514512</v>
      </c>
      <c r="F344">
        <v>1</v>
      </c>
      <c r="G344">
        <v>15514512</v>
      </c>
      <c r="H344">
        <v>1</v>
      </c>
      <c r="I344" t="s">
        <v>670</v>
      </c>
      <c r="J344" t="s">
        <v>3</v>
      </c>
      <c r="K344" t="s">
        <v>671</v>
      </c>
      <c r="L344">
        <v>1191</v>
      </c>
      <c r="N344">
        <v>1013</v>
      </c>
      <c r="O344" t="s">
        <v>672</v>
      </c>
      <c r="P344" t="s">
        <v>672</v>
      </c>
      <c r="Q344">
        <v>1</v>
      </c>
      <c r="W344">
        <v>0</v>
      </c>
      <c r="X344">
        <v>476480486</v>
      </c>
      <c r="Y344">
        <f>(AT344*118)</f>
        <v>7.08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1</v>
      </c>
      <c r="AJ344">
        <v>1</v>
      </c>
      <c r="AK344">
        <v>1</v>
      </c>
      <c r="AL344">
        <v>1</v>
      </c>
      <c r="AM344">
        <v>-2</v>
      </c>
      <c r="AN344">
        <v>0</v>
      </c>
      <c r="AO344">
        <v>1</v>
      </c>
      <c r="AP344">
        <v>1</v>
      </c>
      <c r="AQ344">
        <v>0</v>
      </c>
      <c r="AR344">
        <v>0</v>
      </c>
      <c r="AS344" t="s">
        <v>3</v>
      </c>
      <c r="AT344">
        <v>0.06</v>
      </c>
      <c r="AU344" t="s">
        <v>408</v>
      </c>
      <c r="AV344">
        <v>1</v>
      </c>
      <c r="AW344">
        <v>2</v>
      </c>
      <c r="AX344">
        <v>1473071792</v>
      </c>
      <c r="AY344">
        <v>1</v>
      </c>
      <c r="AZ344">
        <v>0</v>
      </c>
      <c r="BA344">
        <v>571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0</v>
      </c>
      <c r="BI344">
        <v>0</v>
      </c>
      <c r="BJ344">
        <v>0</v>
      </c>
      <c r="BK344">
        <v>0</v>
      </c>
      <c r="BL344">
        <v>0</v>
      </c>
      <c r="BM344">
        <v>0</v>
      </c>
      <c r="BN344">
        <v>0</v>
      </c>
      <c r="BO344">
        <v>0</v>
      </c>
      <c r="BP344">
        <v>0</v>
      </c>
      <c r="BQ344">
        <v>0</v>
      </c>
      <c r="BR344">
        <v>0</v>
      </c>
      <c r="BS344">
        <v>0</v>
      </c>
      <c r="BT344">
        <v>0</v>
      </c>
      <c r="BU344">
        <v>0</v>
      </c>
      <c r="BV344">
        <v>0</v>
      </c>
      <c r="BW344">
        <v>0</v>
      </c>
      <c r="CU344">
        <f>ROUND(AT344*Source!I485*AH344*AL344,2)</f>
        <v>0</v>
      </c>
      <c r="CV344">
        <f>ROUND(Y344*Source!I485,9)</f>
        <v>7.08</v>
      </c>
      <c r="CW344">
        <v>0</v>
      </c>
      <c r="CX344">
        <f>ROUND(Y344*Source!I485,9)</f>
        <v>7.08</v>
      </c>
      <c r="CY344">
        <f>AD344</f>
        <v>0</v>
      </c>
      <c r="CZ344">
        <f>AH344</f>
        <v>0</v>
      </c>
      <c r="DA344">
        <f>AL344</f>
        <v>1</v>
      </c>
      <c r="DB344">
        <f>ROUND((ROUND(AT344*CZ344,2)*118),6)</f>
        <v>0</v>
      </c>
      <c r="DC344">
        <f>ROUND((ROUND(AT344*AG344,2)*118),6)</f>
        <v>0</v>
      </c>
      <c r="DD344" t="s">
        <v>3</v>
      </c>
      <c r="DE344" t="s">
        <v>3</v>
      </c>
      <c r="DF344">
        <f t="shared" si="124"/>
        <v>0</v>
      </c>
      <c r="DG344">
        <f t="shared" si="125"/>
        <v>0</v>
      </c>
      <c r="DH344">
        <f t="shared" si="126"/>
        <v>0</v>
      </c>
      <c r="DI344">
        <f t="shared" si="127"/>
        <v>0</v>
      </c>
      <c r="DJ344">
        <f>DI344</f>
        <v>0</v>
      </c>
      <c r="DK344">
        <v>0</v>
      </c>
      <c r="DL344" t="s">
        <v>3</v>
      </c>
      <c r="DM344">
        <v>0</v>
      </c>
      <c r="DN344" t="s">
        <v>3</v>
      </c>
      <c r="DO344">
        <v>0</v>
      </c>
    </row>
    <row r="345" spans="1:119" x14ac:dyDescent="0.2">
      <c r="A345">
        <f>ROW(Source!A486)</f>
        <v>486</v>
      </c>
      <c r="B345">
        <v>1473070128</v>
      </c>
      <c r="C345">
        <v>1473071793</v>
      </c>
      <c r="D345">
        <v>1441819193</v>
      </c>
      <c r="E345">
        <v>15514512</v>
      </c>
      <c r="F345">
        <v>1</v>
      </c>
      <c r="G345">
        <v>15514512</v>
      </c>
      <c r="H345">
        <v>1</v>
      </c>
      <c r="I345" t="s">
        <v>670</v>
      </c>
      <c r="J345" t="s">
        <v>3</v>
      </c>
      <c r="K345" t="s">
        <v>671</v>
      </c>
      <c r="L345">
        <v>1191</v>
      </c>
      <c r="N345">
        <v>1013</v>
      </c>
      <c r="O345" t="s">
        <v>672</v>
      </c>
      <c r="P345" t="s">
        <v>672</v>
      </c>
      <c r="Q345">
        <v>1</v>
      </c>
      <c r="W345">
        <v>0</v>
      </c>
      <c r="X345">
        <v>476480486</v>
      </c>
      <c r="Y345">
        <f>(AT345*4)</f>
        <v>0.8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1</v>
      </c>
      <c r="AJ345">
        <v>1</v>
      </c>
      <c r="AK345">
        <v>1</v>
      </c>
      <c r="AL345">
        <v>1</v>
      </c>
      <c r="AM345">
        <v>-2</v>
      </c>
      <c r="AN345">
        <v>0</v>
      </c>
      <c r="AO345">
        <v>1</v>
      </c>
      <c r="AP345">
        <v>1</v>
      </c>
      <c r="AQ345">
        <v>0</v>
      </c>
      <c r="AR345">
        <v>0</v>
      </c>
      <c r="AS345" t="s">
        <v>3</v>
      </c>
      <c r="AT345">
        <v>0.2</v>
      </c>
      <c r="AU345" t="s">
        <v>66</v>
      </c>
      <c r="AV345">
        <v>1</v>
      </c>
      <c r="AW345">
        <v>2</v>
      </c>
      <c r="AX345">
        <v>1473071796</v>
      </c>
      <c r="AY345">
        <v>1</v>
      </c>
      <c r="AZ345">
        <v>0</v>
      </c>
      <c r="BA345">
        <v>572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0</v>
      </c>
      <c r="BI345">
        <v>0</v>
      </c>
      <c r="BJ345">
        <v>0</v>
      </c>
      <c r="BK345">
        <v>0</v>
      </c>
      <c r="BL345">
        <v>0</v>
      </c>
      <c r="BM345">
        <v>0</v>
      </c>
      <c r="BN345">
        <v>0</v>
      </c>
      <c r="BO345">
        <v>0</v>
      </c>
      <c r="BP345">
        <v>0</v>
      </c>
      <c r="BQ345">
        <v>0</v>
      </c>
      <c r="BR345">
        <v>0</v>
      </c>
      <c r="BS345">
        <v>0</v>
      </c>
      <c r="BT345">
        <v>0</v>
      </c>
      <c r="BU345">
        <v>0</v>
      </c>
      <c r="BV345">
        <v>0</v>
      </c>
      <c r="BW345">
        <v>0</v>
      </c>
      <c r="CU345">
        <f>ROUND(AT345*Source!I486*AH345*AL345,2)</f>
        <v>0</v>
      </c>
      <c r="CV345">
        <f>ROUND(Y345*Source!I486,9)</f>
        <v>0.8</v>
      </c>
      <c r="CW345">
        <v>0</v>
      </c>
      <c r="CX345">
        <f>ROUND(Y345*Source!I486,9)</f>
        <v>0.8</v>
      </c>
      <c r="CY345">
        <f>AD345</f>
        <v>0</v>
      </c>
      <c r="CZ345">
        <f>AH345</f>
        <v>0</v>
      </c>
      <c r="DA345">
        <f>AL345</f>
        <v>1</v>
      </c>
      <c r="DB345">
        <f>ROUND((ROUND(AT345*CZ345,2)*4),6)</f>
        <v>0</v>
      </c>
      <c r="DC345">
        <f>ROUND((ROUND(AT345*AG345,2)*4),6)</f>
        <v>0</v>
      </c>
      <c r="DD345" t="s">
        <v>3</v>
      </c>
      <c r="DE345" t="s">
        <v>3</v>
      </c>
      <c r="DF345">
        <f t="shared" si="124"/>
        <v>0</v>
      </c>
      <c r="DG345">
        <f t="shared" si="125"/>
        <v>0</v>
      </c>
      <c r="DH345">
        <f t="shared" si="126"/>
        <v>0</v>
      </c>
      <c r="DI345">
        <f t="shared" si="127"/>
        <v>0</v>
      </c>
      <c r="DJ345">
        <f>DI345</f>
        <v>0</v>
      </c>
      <c r="DK345">
        <v>0</v>
      </c>
      <c r="DL345" t="s">
        <v>3</v>
      </c>
      <c r="DM345">
        <v>0</v>
      </c>
      <c r="DN345" t="s">
        <v>3</v>
      </c>
      <c r="DO345">
        <v>0</v>
      </c>
    </row>
    <row r="346" spans="1:119" x14ac:dyDescent="0.2">
      <c r="A346">
        <f>ROW(Source!A486)</f>
        <v>486</v>
      </c>
      <c r="B346">
        <v>1473070128</v>
      </c>
      <c r="C346">
        <v>1473071793</v>
      </c>
      <c r="D346">
        <v>1441836235</v>
      </c>
      <c r="E346">
        <v>1</v>
      </c>
      <c r="F346">
        <v>1</v>
      </c>
      <c r="G346">
        <v>15514512</v>
      </c>
      <c r="H346">
        <v>3</v>
      </c>
      <c r="I346" t="s">
        <v>677</v>
      </c>
      <c r="J346" t="s">
        <v>678</v>
      </c>
      <c r="K346" t="s">
        <v>679</v>
      </c>
      <c r="L346">
        <v>1346</v>
      </c>
      <c r="N346">
        <v>1009</v>
      </c>
      <c r="O346" t="s">
        <v>680</v>
      </c>
      <c r="P346" t="s">
        <v>680</v>
      </c>
      <c r="Q346">
        <v>1</v>
      </c>
      <c r="W346">
        <v>0</v>
      </c>
      <c r="X346">
        <v>-1595335418</v>
      </c>
      <c r="Y346">
        <f>(AT346*4)</f>
        <v>0.2</v>
      </c>
      <c r="AA346">
        <v>31.49</v>
      </c>
      <c r="AB346">
        <v>0</v>
      </c>
      <c r="AC346">
        <v>0</v>
      </c>
      <c r="AD346">
        <v>0</v>
      </c>
      <c r="AE346">
        <v>31.49</v>
      </c>
      <c r="AF346">
        <v>0</v>
      </c>
      <c r="AG346">
        <v>0</v>
      </c>
      <c r="AH346">
        <v>0</v>
      </c>
      <c r="AI346">
        <v>1</v>
      </c>
      <c r="AJ346">
        <v>1</v>
      </c>
      <c r="AK346">
        <v>1</v>
      </c>
      <c r="AL346">
        <v>1</v>
      </c>
      <c r="AM346">
        <v>-2</v>
      </c>
      <c r="AN346">
        <v>0</v>
      </c>
      <c r="AO346">
        <v>1</v>
      </c>
      <c r="AP346">
        <v>1</v>
      </c>
      <c r="AQ346">
        <v>0</v>
      </c>
      <c r="AR346">
        <v>0</v>
      </c>
      <c r="AS346" t="s">
        <v>3</v>
      </c>
      <c r="AT346">
        <v>0.05</v>
      </c>
      <c r="AU346" t="s">
        <v>66</v>
      </c>
      <c r="AV346">
        <v>0</v>
      </c>
      <c r="AW346">
        <v>2</v>
      </c>
      <c r="AX346">
        <v>1473071797</v>
      </c>
      <c r="AY346">
        <v>1</v>
      </c>
      <c r="AZ346">
        <v>0</v>
      </c>
      <c r="BA346">
        <v>573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0</v>
      </c>
      <c r="BI346">
        <v>0</v>
      </c>
      <c r="BJ346">
        <v>0</v>
      </c>
      <c r="BK346">
        <v>0</v>
      </c>
      <c r="BL346">
        <v>0</v>
      </c>
      <c r="BM346">
        <v>0</v>
      </c>
      <c r="BN346">
        <v>0</v>
      </c>
      <c r="BO346">
        <v>0</v>
      </c>
      <c r="BP346">
        <v>0</v>
      </c>
      <c r="BQ346">
        <v>0</v>
      </c>
      <c r="BR346">
        <v>0</v>
      </c>
      <c r="BS346">
        <v>0</v>
      </c>
      <c r="BT346">
        <v>0</v>
      </c>
      <c r="BU346">
        <v>0</v>
      </c>
      <c r="BV346">
        <v>0</v>
      </c>
      <c r="BW346">
        <v>0</v>
      </c>
      <c r="CV346">
        <v>0</v>
      </c>
      <c r="CW346">
        <v>0</v>
      </c>
      <c r="CX346">
        <f>ROUND(Y346*Source!I486,9)</f>
        <v>0.2</v>
      </c>
      <c r="CY346">
        <f>AA346</f>
        <v>31.49</v>
      </c>
      <c r="CZ346">
        <f>AE346</f>
        <v>31.49</v>
      </c>
      <c r="DA346">
        <f>AI346</f>
        <v>1</v>
      </c>
      <c r="DB346">
        <f>ROUND((ROUND(AT346*CZ346,2)*4),6)</f>
        <v>6.28</v>
      </c>
      <c r="DC346">
        <f>ROUND((ROUND(AT346*AG346,2)*4),6)</f>
        <v>0</v>
      </c>
      <c r="DD346" t="s">
        <v>3</v>
      </c>
      <c r="DE346" t="s">
        <v>3</v>
      </c>
      <c r="DF346">
        <f t="shared" si="124"/>
        <v>6.3</v>
      </c>
      <c r="DG346">
        <f t="shared" si="125"/>
        <v>0</v>
      </c>
      <c r="DH346">
        <f t="shared" si="126"/>
        <v>0</v>
      </c>
      <c r="DI346">
        <f t="shared" si="127"/>
        <v>0</v>
      </c>
      <c r="DJ346">
        <f>DF346</f>
        <v>6.3</v>
      </c>
      <c r="DK346">
        <v>0</v>
      </c>
      <c r="DL346" t="s">
        <v>3</v>
      </c>
      <c r="DM346">
        <v>0</v>
      </c>
      <c r="DN346" t="s">
        <v>3</v>
      </c>
      <c r="DO346">
        <v>0</v>
      </c>
    </row>
    <row r="347" spans="1:119" x14ac:dyDescent="0.2">
      <c r="A347">
        <f>ROW(Source!A492)</f>
        <v>492</v>
      </c>
      <c r="B347">
        <v>1473070128</v>
      </c>
      <c r="C347">
        <v>1473071811</v>
      </c>
      <c r="D347">
        <v>1441819193</v>
      </c>
      <c r="E347">
        <v>15514512</v>
      </c>
      <c r="F347">
        <v>1</v>
      </c>
      <c r="G347">
        <v>15514512</v>
      </c>
      <c r="H347">
        <v>1</v>
      </c>
      <c r="I347" t="s">
        <v>670</v>
      </c>
      <c r="J347" t="s">
        <v>3</v>
      </c>
      <c r="K347" t="s">
        <v>671</v>
      </c>
      <c r="L347">
        <v>1191</v>
      </c>
      <c r="N347">
        <v>1013</v>
      </c>
      <c r="O347" t="s">
        <v>672</v>
      </c>
      <c r="P347" t="s">
        <v>672</v>
      </c>
      <c r="Q347">
        <v>1</v>
      </c>
      <c r="W347">
        <v>0</v>
      </c>
      <c r="X347">
        <v>476480486</v>
      </c>
      <c r="Y347">
        <f t="shared" ref="Y347:Y356" si="128">AT347</f>
        <v>6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1</v>
      </c>
      <c r="AJ347">
        <v>1</v>
      </c>
      <c r="AK347">
        <v>1</v>
      </c>
      <c r="AL347">
        <v>1</v>
      </c>
      <c r="AM347">
        <v>-2</v>
      </c>
      <c r="AN347">
        <v>0</v>
      </c>
      <c r="AO347">
        <v>1</v>
      </c>
      <c r="AP347">
        <v>1</v>
      </c>
      <c r="AQ347">
        <v>0</v>
      </c>
      <c r="AR347">
        <v>0</v>
      </c>
      <c r="AS347" t="s">
        <v>3</v>
      </c>
      <c r="AT347">
        <v>6</v>
      </c>
      <c r="AU347" t="s">
        <v>3</v>
      </c>
      <c r="AV347">
        <v>1</v>
      </c>
      <c r="AW347">
        <v>2</v>
      </c>
      <c r="AX347">
        <v>1473071817</v>
      </c>
      <c r="AY347">
        <v>1</v>
      </c>
      <c r="AZ347">
        <v>0</v>
      </c>
      <c r="BA347">
        <v>582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0</v>
      </c>
      <c r="BI347">
        <v>0</v>
      </c>
      <c r="BJ347">
        <v>0</v>
      </c>
      <c r="BK347">
        <v>0</v>
      </c>
      <c r="BL347">
        <v>0</v>
      </c>
      <c r="BM347">
        <v>0</v>
      </c>
      <c r="BN347">
        <v>0</v>
      </c>
      <c r="BO347">
        <v>0</v>
      </c>
      <c r="BP347">
        <v>0</v>
      </c>
      <c r="BQ347">
        <v>0</v>
      </c>
      <c r="BR347">
        <v>0</v>
      </c>
      <c r="BS347">
        <v>0</v>
      </c>
      <c r="BT347">
        <v>0</v>
      </c>
      <c r="BU347">
        <v>0</v>
      </c>
      <c r="BV347">
        <v>0</v>
      </c>
      <c r="BW347">
        <v>0</v>
      </c>
      <c r="CU347">
        <f>ROUND(AT347*Source!I492*AH347*AL347,2)</f>
        <v>0</v>
      </c>
      <c r="CV347">
        <f>ROUND(Y347*Source!I492,9)</f>
        <v>6</v>
      </c>
      <c r="CW347">
        <v>0</v>
      </c>
      <c r="CX347">
        <f>ROUND(Y347*Source!I492,9)</f>
        <v>6</v>
      </c>
      <c r="CY347">
        <f>AD347</f>
        <v>0</v>
      </c>
      <c r="CZ347">
        <f>AH347</f>
        <v>0</v>
      </c>
      <c r="DA347">
        <f>AL347</f>
        <v>1</v>
      </c>
      <c r="DB347">
        <f t="shared" ref="DB347:DB356" si="129">ROUND(ROUND(AT347*CZ347,2),6)</f>
        <v>0</v>
      </c>
      <c r="DC347">
        <f t="shared" ref="DC347:DC356" si="130">ROUND(ROUND(AT347*AG347,2),6)</f>
        <v>0</v>
      </c>
      <c r="DD347" t="s">
        <v>3</v>
      </c>
      <c r="DE347" t="s">
        <v>3</v>
      </c>
      <c r="DF347">
        <f t="shared" si="124"/>
        <v>0</v>
      </c>
      <c r="DG347">
        <f t="shared" si="125"/>
        <v>0</v>
      </c>
      <c r="DH347">
        <f t="shared" si="126"/>
        <v>0</v>
      </c>
      <c r="DI347">
        <f t="shared" si="127"/>
        <v>0</v>
      </c>
      <c r="DJ347">
        <f>DI347</f>
        <v>0</v>
      </c>
      <c r="DK347">
        <v>0</v>
      </c>
      <c r="DL347" t="s">
        <v>3</v>
      </c>
      <c r="DM347">
        <v>0</v>
      </c>
      <c r="DN347" t="s">
        <v>3</v>
      </c>
      <c r="DO347">
        <v>0</v>
      </c>
    </row>
    <row r="348" spans="1:119" x14ac:dyDescent="0.2">
      <c r="A348">
        <f>ROW(Source!A492)</f>
        <v>492</v>
      </c>
      <c r="B348">
        <v>1473070128</v>
      </c>
      <c r="C348">
        <v>1473071811</v>
      </c>
      <c r="D348">
        <v>1441836237</v>
      </c>
      <c r="E348">
        <v>1</v>
      </c>
      <c r="F348">
        <v>1</v>
      </c>
      <c r="G348">
        <v>15514512</v>
      </c>
      <c r="H348">
        <v>3</v>
      </c>
      <c r="I348" t="s">
        <v>746</v>
      </c>
      <c r="J348" t="s">
        <v>747</v>
      </c>
      <c r="K348" t="s">
        <v>748</v>
      </c>
      <c r="L348">
        <v>1346</v>
      </c>
      <c r="N348">
        <v>1009</v>
      </c>
      <c r="O348" t="s">
        <v>680</v>
      </c>
      <c r="P348" t="s">
        <v>680</v>
      </c>
      <c r="Q348">
        <v>1</v>
      </c>
      <c r="W348">
        <v>0</v>
      </c>
      <c r="X348">
        <v>-1733743716</v>
      </c>
      <c r="Y348">
        <f t="shared" si="128"/>
        <v>0.12</v>
      </c>
      <c r="AA348">
        <v>375.16</v>
      </c>
      <c r="AB348">
        <v>0</v>
      </c>
      <c r="AC348">
        <v>0</v>
      </c>
      <c r="AD348">
        <v>0</v>
      </c>
      <c r="AE348">
        <v>375.16</v>
      </c>
      <c r="AF348">
        <v>0</v>
      </c>
      <c r="AG348">
        <v>0</v>
      </c>
      <c r="AH348">
        <v>0</v>
      </c>
      <c r="AI348">
        <v>1</v>
      </c>
      <c r="AJ348">
        <v>1</v>
      </c>
      <c r="AK348">
        <v>1</v>
      </c>
      <c r="AL348">
        <v>1</v>
      </c>
      <c r="AM348">
        <v>-2</v>
      </c>
      <c r="AN348">
        <v>0</v>
      </c>
      <c r="AO348">
        <v>1</v>
      </c>
      <c r="AP348">
        <v>1</v>
      </c>
      <c r="AQ348">
        <v>0</v>
      </c>
      <c r="AR348">
        <v>0</v>
      </c>
      <c r="AS348" t="s">
        <v>3</v>
      </c>
      <c r="AT348">
        <v>0.12</v>
      </c>
      <c r="AU348" t="s">
        <v>3</v>
      </c>
      <c r="AV348">
        <v>0</v>
      </c>
      <c r="AW348">
        <v>2</v>
      </c>
      <c r="AX348">
        <v>1473071819</v>
      </c>
      <c r="AY348">
        <v>1</v>
      </c>
      <c r="AZ348">
        <v>0</v>
      </c>
      <c r="BA348">
        <v>583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0</v>
      </c>
      <c r="BI348">
        <v>0</v>
      </c>
      <c r="BJ348">
        <v>0</v>
      </c>
      <c r="BK348">
        <v>0</v>
      </c>
      <c r="BL348">
        <v>0</v>
      </c>
      <c r="BM348">
        <v>0</v>
      </c>
      <c r="BN348">
        <v>0</v>
      </c>
      <c r="BO348">
        <v>0</v>
      </c>
      <c r="BP348">
        <v>0</v>
      </c>
      <c r="BQ348">
        <v>0</v>
      </c>
      <c r="BR348">
        <v>0</v>
      </c>
      <c r="BS348">
        <v>0</v>
      </c>
      <c r="BT348">
        <v>0</v>
      </c>
      <c r="BU348">
        <v>0</v>
      </c>
      <c r="BV348">
        <v>0</v>
      </c>
      <c r="BW348">
        <v>0</v>
      </c>
      <c r="CV348">
        <v>0</v>
      </c>
      <c r="CW348">
        <v>0</v>
      </c>
      <c r="CX348">
        <f>ROUND(Y348*Source!I492,9)</f>
        <v>0.12</v>
      </c>
      <c r="CY348">
        <f>AA348</f>
        <v>375.16</v>
      </c>
      <c r="CZ348">
        <f>AE348</f>
        <v>375.16</v>
      </c>
      <c r="DA348">
        <f>AI348</f>
        <v>1</v>
      </c>
      <c r="DB348">
        <f t="shared" si="129"/>
        <v>45.02</v>
      </c>
      <c r="DC348">
        <f t="shared" si="130"/>
        <v>0</v>
      </c>
      <c r="DD348" t="s">
        <v>3</v>
      </c>
      <c r="DE348" t="s">
        <v>3</v>
      </c>
      <c r="DF348">
        <f t="shared" si="124"/>
        <v>45.02</v>
      </c>
      <c r="DG348">
        <f t="shared" si="125"/>
        <v>0</v>
      </c>
      <c r="DH348">
        <f t="shared" si="126"/>
        <v>0</v>
      </c>
      <c r="DI348">
        <f t="shared" si="127"/>
        <v>0</v>
      </c>
      <c r="DJ348">
        <f>DF348</f>
        <v>45.02</v>
      </c>
      <c r="DK348">
        <v>0</v>
      </c>
      <c r="DL348" t="s">
        <v>3</v>
      </c>
      <c r="DM348">
        <v>0</v>
      </c>
      <c r="DN348" t="s">
        <v>3</v>
      </c>
      <c r="DO348">
        <v>0</v>
      </c>
    </row>
    <row r="349" spans="1:119" x14ac:dyDescent="0.2">
      <c r="A349">
        <f>ROW(Source!A492)</f>
        <v>492</v>
      </c>
      <c r="B349">
        <v>1473070128</v>
      </c>
      <c r="C349">
        <v>1473071811</v>
      </c>
      <c r="D349">
        <v>1441836235</v>
      </c>
      <c r="E349">
        <v>1</v>
      </c>
      <c r="F349">
        <v>1</v>
      </c>
      <c r="G349">
        <v>15514512</v>
      </c>
      <c r="H349">
        <v>3</v>
      </c>
      <c r="I349" t="s">
        <v>677</v>
      </c>
      <c r="J349" t="s">
        <v>678</v>
      </c>
      <c r="K349" t="s">
        <v>679</v>
      </c>
      <c r="L349">
        <v>1346</v>
      </c>
      <c r="N349">
        <v>1009</v>
      </c>
      <c r="O349" t="s">
        <v>680</v>
      </c>
      <c r="P349" t="s">
        <v>680</v>
      </c>
      <c r="Q349">
        <v>1</v>
      </c>
      <c r="W349">
        <v>0</v>
      </c>
      <c r="X349">
        <v>-1595335418</v>
      </c>
      <c r="Y349">
        <f t="shared" si="128"/>
        <v>0.04</v>
      </c>
      <c r="AA349">
        <v>31.49</v>
      </c>
      <c r="AB349">
        <v>0</v>
      </c>
      <c r="AC349">
        <v>0</v>
      </c>
      <c r="AD349">
        <v>0</v>
      </c>
      <c r="AE349">
        <v>31.49</v>
      </c>
      <c r="AF349">
        <v>0</v>
      </c>
      <c r="AG349">
        <v>0</v>
      </c>
      <c r="AH349">
        <v>0</v>
      </c>
      <c r="AI349">
        <v>1</v>
      </c>
      <c r="AJ349">
        <v>1</v>
      </c>
      <c r="AK349">
        <v>1</v>
      </c>
      <c r="AL349">
        <v>1</v>
      </c>
      <c r="AM349">
        <v>-2</v>
      </c>
      <c r="AN349">
        <v>0</v>
      </c>
      <c r="AO349">
        <v>1</v>
      </c>
      <c r="AP349">
        <v>1</v>
      </c>
      <c r="AQ349">
        <v>0</v>
      </c>
      <c r="AR349">
        <v>0</v>
      </c>
      <c r="AS349" t="s">
        <v>3</v>
      </c>
      <c r="AT349">
        <v>0.04</v>
      </c>
      <c r="AU349" t="s">
        <v>3</v>
      </c>
      <c r="AV349">
        <v>0</v>
      </c>
      <c r="AW349">
        <v>2</v>
      </c>
      <c r="AX349">
        <v>1473071820</v>
      </c>
      <c r="AY349">
        <v>1</v>
      </c>
      <c r="AZ349">
        <v>0</v>
      </c>
      <c r="BA349">
        <v>584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0</v>
      </c>
      <c r="BI349">
        <v>0</v>
      </c>
      <c r="BJ349">
        <v>0</v>
      </c>
      <c r="BK349">
        <v>0</v>
      </c>
      <c r="BL349">
        <v>0</v>
      </c>
      <c r="BM349">
        <v>0</v>
      </c>
      <c r="BN349">
        <v>0</v>
      </c>
      <c r="BO349">
        <v>0</v>
      </c>
      <c r="BP349">
        <v>0</v>
      </c>
      <c r="BQ349">
        <v>0</v>
      </c>
      <c r="BR349">
        <v>0</v>
      </c>
      <c r="BS349">
        <v>0</v>
      </c>
      <c r="BT349">
        <v>0</v>
      </c>
      <c r="BU349">
        <v>0</v>
      </c>
      <c r="BV349">
        <v>0</v>
      </c>
      <c r="BW349">
        <v>0</v>
      </c>
      <c r="CV349">
        <v>0</v>
      </c>
      <c r="CW349">
        <v>0</v>
      </c>
      <c r="CX349">
        <f>ROUND(Y349*Source!I492,9)</f>
        <v>0.04</v>
      </c>
      <c r="CY349">
        <f>AA349</f>
        <v>31.49</v>
      </c>
      <c r="CZ349">
        <f>AE349</f>
        <v>31.49</v>
      </c>
      <c r="DA349">
        <f>AI349</f>
        <v>1</v>
      </c>
      <c r="DB349">
        <f t="shared" si="129"/>
        <v>1.26</v>
      </c>
      <c r="DC349">
        <f t="shared" si="130"/>
        <v>0</v>
      </c>
      <c r="DD349" t="s">
        <v>3</v>
      </c>
      <c r="DE349" t="s">
        <v>3</v>
      </c>
      <c r="DF349">
        <f t="shared" si="124"/>
        <v>1.26</v>
      </c>
      <c r="DG349">
        <f t="shared" si="125"/>
        <v>0</v>
      </c>
      <c r="DH349">
        <f t="shared" si="126"/>
        <v>0</v>
      </c>
      <c r="DI349">
        <f t="shared" si="127"/>
        <v>0</v>
      </c>
      <c r="DJ349">
        <f>DF349</f>
        <v>1.26</v>
      </c>
      <c r="DK349">
        <v>0</v>
      </c>
      <c r="DL349" t="s">
        <v>3</v>
      </c>
      <c r="DM349">
        <v>0</v>
      </c>
      <c r="DN349" t="s">
        <v>3</v>
      </c>
      <c r="DO349">
        <v>0</v>
      </c>
    </row>
    <row r="350" spans="1:119" x14ac:dyDescent="0.2">
      <c r="A350">
        <f>ROW(Source!A492)</f>
        <v>492</v>
      </c>
      <c r="B350">
        <v>1473070128</v>
      </c>
      <c r="C350">
        <v>1473071811</v>
      </c>
      <c r="D350">
        <v>1441822228</v>
      </c>
      <c r="E350">
        <v>15514512</v>
      </c>
      <c r="F350">
        <v>1</v>
      </c>
      <c r="G350">
        <v>15514512</v>
      </c>
      <c r="H350">
        <v>3</v>
      </c>
      <c r="I350" t="s">
        <v>749</v>
      </c>
      <c r="J350" t="s">
        <v>3</v>
      </c>
      <c r="K350" t="s">
        <v>750</v>
      </c>
      <c r="L350">
        <v>1346</v>
      </c>
      <c r="N350">
        <v>1009</v>
      </c>
      <c r="O350" t="s">
        <v>680</v>
      </c>
      <c r="P350" t="s">
        <v>680</v>
      </c>
      <c r="Q350">
        <v>1</v>
      </c>
      <c r="W350">
        <v>0</v>
      </c>
      <c r="X350">
        <v>-197379457</v>
      </c>
      <c r="Y350">
        <f t="shared" si="128"/>
        <v>0.04</v>
      </c>
      <c r="AA350">
        <v>73.95</v>
      </c>
      <c r="AB350">
        <v>0</v>
      </c>
      <c r="AC350">
        <v>0</v>
      </c>
      <c r="AD350">
        <v>0</v>
      </c>
      <c r="AE350">
        <v>73.951729999999998</v>
      </c>
      <c r="AF350">
        <v>0</v>
      </c>
      <c r="AG350">
        <v>0</v>
      </c>
      <c r="AH350">
        <v>0</v>
      </c>
      <c r="AI350">
        <v>1</v>
      </c>
      <c r="AJ350">
        <v>1</v>
      </c>
      <c r="AK350">
        <v>1</v>
      </c>
      <c r="AL350">
        <v>1</v>
      </c>
      <c r="AM350">
        <v>-2</v>
      </c>
      <c r="AN350">
        <v>0</v>
      </c>
      <c r="AO350">
        <v>1</v>
      </c>
      <c r="AP350">
        <v>1</v>
      </c>
      <c r="AQ350">
        <v>0</v>
      </c>
      <c r="AR350">
        <v>0</v>
      </c>
      <c r="AS350" t="s">
        <v>3</v>
      </c>
      <c r="AT350">
        <v>0.04</v>
      </c>
      <c r="AU350" t="s">
        <v>3</v>
      </c>
      <c r="AV350">
        <v>0</v>
      </c>
      <c r="AW350">
        <v>2</v>
      </c>
      <c r="AX350">
        <v>1473071818</v>
      </c>
      <c r="AY350">
        <v>1</v>
      </c>
      <c r="AZ350">
        <v>0</v>
      </c>
      <c r="BA350">
        <v>585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0</v>
      </c>
      <c r="BI350">
        <v>0</v>
      </c>
      <c r="BJ350">
        <v>0</v>
      </c>
      <c r="BK350">
        <v>0</v>
      </c>
      <c r="BL350">
        <v>0</v>
      </c>
      <c r="BM350">
        <v>0</v>
      </c>
      <c r="BN350">
        <v>0</v>
      </c>
      <c r="BO350">
        <v>0</v>
      </c>
      <c r="BP350">
        <v>0</v>
      </c>
      <c r="BQ350">
        <v>0</v>
      </c>
      <c r="BR350">
        <v>0</v>
      </c>
      <c r="BS350">
        <v>0</v>
      </c>
      <c r="BT350">
        <v>0</v>
      </c>
      <c r="BU350">
        <v>0</v>
      </c>
      <c r="BV350">
        <v>0</v>
      </c>
      <c r="BW350">
        <v>0</v>
      </c>
      <c r="CV350">
        <v>0</v>
      </c>
      <c r="CW350">
        <v>0</v>
      </c>
      <c r="CX350">
        <f>ROUND(Y350*Source!I492,9)</f>
        <v>0.04</v>
      </c>
      <c r="CY350">
        <f>AA350</f>
        <v>73.95</v>
      </c>
      <c r="CZ350">
        <f>AE350</f>
        <v>73.951729999999998</v>
      </c>
      <c r="DA350">
        <f>AI350</f>
        <v>1</v>
      </c>
      <c r="DB350">
        <f t="shared" si="129"/>
        <v>2.96</v>
      </c>
      <c r="DC350">
        <f t="shared" si="130"/>
        <v>0</v>
      </c>
      <c r="DD350" t="s">
        <v>3</v>
      </c>
      <c r="DE350" t="s">
        <v>3</v>
      </c>
      <c r="DF350">
        <f t="shared" si="124"/>
        <v>2.96</v>
      </c>
      <c r="DG350">
        <f t="shared" si="125"/>
        <v>0</v>
      </c>
      <c r="DH350">
        <f t="shared" si="126"/>
        <v>0</v>
      </c>
      <c r="DI350">
        <f t="shared" si="127"/>
        <v>0</v>
      </c>
      <c r="DJ350">
        <f>DF350</f>
        <v>2.96</v>
      </c>
      <c r="DK350">
        <v>0</v>
      </c>
      <c r="DL350" t="s">
        <v>3</v>
      </c>
      <c r="DM350">
        <v>0</v>
      </c>
      <c r="DN350" t="s">
        <v>3</v>
      </c>
      <c r="DO350">
        <v>0</v>
      </c>
    </row>
    <row r="351" spans="1:119" x14ac:dyDescent="0.2">
      <c r="A351">
        <f>ROW(Source!A492)</f>
        <v>492</v>
      </c>
      <c r="B351">
        <v>1473070128</v>
      </c>
      <c r="C351">
        <v>1473071811</v>
      </c>
      <c r="D351">
        <v>1441834920</v>
      </c>
      <c r="E351">
        <v>1</v>
      </c>
      <c r="F351">
        <v>1</v>
      </c>
      <c r="G351">
        <v>15514512</v>
      </c>
      <c r="H351">
        <v>3</v>
      </c>
      <c r="I351" t="s">
        <v>751</v>
      </c>
      <c r="J351" t="s">
        <v>752</v>
      </c>
      <c r="K351" t="s">
        <v>753</v>
      </c>
      <c r="L351">
        <v>1346</v>
      </c>
      <c r="N351">
        <v>1009</v>
      </c>
      <c r="O351" t="s">
        <v>680</v>
      </c>
      <c r="P351" t="s">
        <v>680</v>
      </c>
      <c r="Q351">
        <v>1</v>
      </c>
      <c r="W351">
        <v>0</v>
      </c>
      <c r="X351">
        <v>707796009</v>
      </c>
      <c r="Y351">
        <f t="shared" si="128"/>
        <v>0.02</v>
      </c>
      <c r="AA351">
        <v>106.87</v>
      </c>
      <c r="AB351">
        <v>0</v>
      </c>
      <c r="AC351">
        <v>0</v>
      </c>
      <c r="AD351">
        <v>0</v>
      </c>
      <c r="AE351">
        <v>106.87</v>
      </c>
      <c r="AF351">
        <v>0</v>
      </c>
      <c r="AG351">
        <v>0</v>
      </c>
      <c r="AH351">
        <v>0</v>
      </c>
      <c r="AI351">
        <v>1</v>
      </c>
      <c r="AJ351">
        <v>1</v>
      </c>
      <c r="AK351">
        <v>1</v>
      </c>
      <c r="AL351">
        <v>1</v>
      </c>
      <c r="AM351">
        <v>-2</v>
      </c>
      <c r="AN351">
        <v>0</v>
      </c>
      <c r="AO351">
        <v>1</v>
      </c>
      <c r="AP351">
        <v>1</v>
      </c>
      <c r="AQ351">
        <v>0</v>
      </c>
      <c r="AR351">
        <v>0</v>
      </c>
      <c r="AS351" t="s">
        <v>3</v>
      </c>
      <c r="AT351">
        <v>0.02</v>
      </c>
      <c r="AU351" t="s">
        <v>3</v>
      </c>
      <c r="AV351">
        <v>0</v>
      </c>
      <c r="AW351">
        <v>2</v>
      </c>
      <c r="AX351">
        <v>1473071821</v>
      </c>
      <c r="AY351">
        <v>1</v>
      </c>
      <c r="AZ351">
        <v>0</v>
      </c>
      <c r="BA351">
        <v>586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0</v>
      </c>
      <c r="BI351">
        <v>0</v>
      </c>
      <c r="BJ351">
        <v>0</v>
      </c>
      <c r="BK351">
        <v>0</v>
      </c>
      <c r="BL351">
        <v>0</v>
      </c>
      <c r="BM351">
        <v>0</v>
      </c>
      <c r="BN351">
        <v>0</v>
      </c>
      <c r="BO351">
        <v>0</v>
      </c>
      <c r="BP351">
        <v>0</v>
      </c>
      <c r="BQ351">
        <v>0</v>
      </c>
      <c r="BR351">
        <v>0</v>
      </c>
      <c r="BS351">
        <v>0</v>
      </c>
      <c r="BT351">
        <v>0</v>
      </c>
      <c r="BU351">
        <v>0</v>
      </c>
      <c r="BV351">
        <v>0</v>
      </c>
      <c r="BW351">
        <v>0</v>
      </c>
      <c r="CV351">
        <v>0</v>
      </c>
      <c r="CW351">
        <v>0</v>
      </c>
      <c r="CX351">
        <f>ROUND(Y351*Source!I492,9)</f>
        <v>0.02</v>
      </c>
      <c r="CY351">
        <f>AA351</f>
        <v>106.87</v>
      </c>
      <c r="CZ351">
        <f>AE351</f>
        <v>106.87</v>
      </c>
      <c r="DA351">
        <f>AI351</f>
        <v>1</v>
      </c>
      <c r="DB351">
        <f t="shared" si="129"/>
        <v>2.14</v>
      </c>
      <c r="DC351">
        <f t="shared" si="130"/>
        <v>0</v>
      </c>
      <c r="DD351" t="s">
        <v>3</v>
      </c>
      <c r="DE351" t="s">
        <v>3</v>
      </c>
      <c r="DF351">
        <f t="shared" si="124"/>
        <v>2.14</v>
      </c>
      <c r="DG351">
        <f t="shared" si="125"/>
        <v>0</v>
      </c>
      <c r="DH351">
        <f t="shared" si="126"/>
        <v>0</v>
      </c>
      <c r="DI351">
        <f t="shared" si="127"/>
        <v>0</v>
      </c>
      <c r="DJ351">
        <f>DF351</f>
        <v>2.14</v>
      </c>
      <c r="DK351">
        <v>0</v>
      </c>
      <c r="DL351" t="s">
        <v>3</v>
      </c>
      <c r="DM351">
        <v>0</v>
      </c>
      <c r="DN351" t="s">
        <v>3</v>
      </c>
      <c r="DO351">
        <v>0</v>
      </c>
    </row>
    <row r="352" spans="1:119" x14ac:dyDescent="0.2">
      <c r="A352">
        <f>ROW(Source!A496)</f>
        <v>496</v>
      </c>
      <c r="B352">
        <v>1473070128</v>
      </c>
      <c r="C352">
        <v>1473071829</v>
      </c>
      <c r="D352">
        <v>1441819193</v>
      </c>
      <c r="E352">
        <v>15514512</v>
      </c>
      <c r="F352">
        <v>1</v>
      </c>
      <c r="G352">
        <v>15514512</v>
      </c>
      <c r="H352">
        <v>1</v>
      </c>
      <c r="I352" t="s">
        <v>670</v>
      </c>
      <c r="J352" t="s">
        <v>3</v>
      </c>
      <c r="K352" t="s">
        <v>671</v>
      </c>
      <c r="L352">
        <v>1191</v>
      </c>
      <c r="N352">
        <v>1013</v>
      </c>
      <c r="O352" t="s">
        <v>672</v>
      </c>
      <c r="P352" t="s">
        <v>672</v>
      </c>
      <c r="Q352">
        <v>1</v>
      </c>
      <c r="W352">
        <v>0</v>
      </c>
      <c r="X352">
        <v>476480486</v>
      </c>
      <c r="Y352">
        <f t="shared" si="128"/>
        <v>24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1</v>
      </c>
      <c r="AJ352">
        <v>1</v>
      </c>
      <c r="AK352">
        <v>1</v>
      </c>
      <c r="AL352">
        <v>1</v>
      </c>
      <c r="AM352">
        <v>-2</v>
      </c>
      <c r="AN352">
        <v>0</v>
      </c>
      <c r="AO352">
        <v>1</v>
      </c>
      <c r="AP352">
        <v>1</v>
      </c>
      <c r="AQ352">
        <v>0</v>
      </c>
      <c r="AR352">
        <v>0</v>
      </c>
      <c r="AS352" t="s">
        <v>3</v>
      </c>
      <c r="AT352">
        <v>24</v>
      </c>
      <c r="AU352" t="s">
        <v>3</v>
      </c>
      <c r="AV352">
        <v>1</v>
      </c>
      <c r="AW352">
        <v>2</v>
      </c>
      <c r="AX352">
        <v>1473071835</v>
      </c>
      <c r="AY352">
        <v>1</v>
      </c>
      <c r="AZ352">
        <v>0</v>
      </c>
      <c r="BA352">
        <v>591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0</v>
      </c>
      <c r="BI352">
        <v>0</v>
      </c>
      <c r="BJ352">
        <v>0</v>
      </c>
      <c r="BK352">
        <v>0</v>
      </c>
      <c r="BL352">
        <v>0</v>
      </c>
      <c r="BM352">
        <v>0</v>
      </c>
      <c r="BN352">
        <v>0</v>
      </c>
      <c r="BO352">
        <v>0</v>
      </c>
      <c r="BP352">
        <v>0</v>
      </c>
      <c r="BQ352">
        <v>0</v>
      </c>
      <c r="BR352">
        <v>0</v>
      </c>
      <c r="BS352">
        <v>0</v>
      </c>
      <c r="BT352">
        <v>0</v>
      </c>
      <c r="BU352">
        <v>0</v>
      </c>
      <c r="BV352">
        <v>0</v>
      </c>
      <c r="BW352">
        <v>0</v>
      </c>
      <c r="CU352">
        <f>ROUND(AT352*Source!I496*AH352*AL352,2)</f>
        <v>0</v>
      </c>
      <c r="CV352">
        <f>ROUND(Y352*Source!I496,9)</f>
        <v>24</v>
      </c>
      <c r="CW352">
        <v>0</v>
      </c>
      <c r="CX352">
        <f>ROUND(Y352*Source!I496,9)</f>
        <v>24</v>
      </c>
      <c r="CY352">
        <f>AD352</f>
        <v>0</v>
      </c>
      <c r="CZ352">
        <f>AH352</f>
        <v>0</v>
      </c>
      <c r="DA352">
        <f>AL352</f>
        <v>1</v>
      </c>
      <c r="DB352">
        <f t="shared" si="129"/>
        <v>0</v>
      </c>
      <c r="DC352">
        <f t="shared" si="130"/>
        <v>0</v>
      </c>
      <c r="DD352" t="s">
        <v>3</v>
      </c>
      <c r="DE352" t="s">
        <v>3</v>
      </c>
      <c r="DF352">
        <f t="shared" si="124"/>
        <v>0</v>
      </c>
      <c r="DG352">
        <f t="shared" si="125"/>
        <v>0</v>
      </c>
      <c r="DH352">
        <f t="shared" si="126"/>
        <v>0</v>
      </c>
      <c r="DI352">
        <f t="shared" si="127"/>
        <v>0</v>
      </c>
      <c r="DJ352">
        <f>DI352</f>
        <v>0</v>
      </c>
      <c r="DK352">
        <v>0</v>
      </c>
      <c r="DL352" t="s">
        <v>3</v>
      </c>
      <c r="DM352">
        <v>0</v>
      </c>
      <c r="DN352" t="s">
        <v>3</v>
      </c>
      <c r="DO352">
        <v>0</v>
      </c>
    </row>
    <row r="353" spans="1:119" x14ac:dyDescent="0.2">
      <c r="A353">
        <f>ROW(Source!A496)</f>
        <v>496</v>
      </c>
      <c r="B353">
        <v>1473070128</v>
      </c>
      <c r="C353">
        <v>1473071829</v>
      </c>
      <c r="D353">
        <v>1441836237</v>
      </c>
      <c r="E353">
        <v>1</v>
      </c>
      <c r="F353">
        <v>1</v>
      </c>
      <c r="G353">
        <v>15514512</v>
      </c>
      <c r="H353">
        <v>3</v>
      </c>
      <c r="I353" t="s">
        <v>746</v>
      </c>
      <c r="J353" t="s">
        <v>747</v>
      </c>
      <c r="K353" t="s">
        <v>748</v>
      </c>
      <c r="L353">
        <v>1346</v>
      </c>
      <c r="N353">
        <v>1009</v>
      </c>
      <c r="O353" t="s">
        <v>680</v>
      </c>
      <c r="P353" t="s">
        <v>680</v>
      </c>
      <c r="Q353">
        <v>1</v>
      </c>
      <c r="W353">
        <v>0</v>
      </c>
      <c r="X353">
        <v>-1733743716</v>
      </c>
      <c r="Y353">
        <f t="shared" si="128"/>
        <v>0.48</v>
      </c>
      <c r="AA353">
        <v>375.16</v>
      </c>
      <c r="AB353">
        <v>0</v>
      </c>
      <c r="AC353">
        <v>0</v>
      </c>
      <c r="AD353">
        <v>0</v>
      </c>
      <c r="AE353">
        <v>375.16</v>
      </c>
      <c r="AF353">
        <v>0</v>
      </c>
      <c r="AG353">
        <v>0</v>
      </c>
      <c r="AH353">
        <v>0</v>
      </c>
      <c r="AI353">
        <v>1</v>
      </c>
      <c r="AJ353">
        <v>1</v>
      </c>
      <c r="AK353">
        <v>1</v>
      </c>
      <c r="AL353">
        <v>1</v>
      </c>
      <c r="AM353">
        <v>-2</v>
      </c>
      <c r="AN353">
        <v>0</v>
      </c>
      <c r="AO353">
        <v>1</v>
      </c>
      <c r="AP353">
        <v>1</v>
      </c>
      <c r="AQ353">
        <v>0</v>
      </c>
      <c r="AR353">
        <v>0</v>
      </c>
      <c r="AS353" t="s">
        <v>3</v>
      </c>
      <c r="AT353">
        <v>0.48</v>
      </c>
      <c r="AU353" t="s">
        <v>3</v>
      </c>
      <c r="AV353">
        <v>0</v>
      </c>
      <c r="AW353">
        <v>2</v>
      </c>
      <c r="AX353">
        <v>1473071837</v>
      </c>
      <c r="AY353">
        <v>1</v>
      </c>
      <c r="AZ353">
        <v>0</v>
      </c>
      <c r="BA353">
        <v>592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0</v>
      </c>
      <c r="BI353">
        <v>0</v>
      </c>
      <c r="BJ353">
        <v>0</v>
      </c>
      <c r="BK353">
        <v>0</v>
      </c>
      <c r="BL353">
        <v>0</v>
      </c>
      <c r="BM353">
        <v>0</v>
      </c>
      <c r="BN353">
        <v>0</v>
      </c>
      <c r="BO353">
        <v>0</v>
      </c>
      <c r="BP353">
        <v>0</v>
      </c>
      <c r="BQ353">
        <v>0</v>
      </c>
      <c r="BR353">
        <v>0</v>
      </c>
      <c r="BS353">
        <v>0</v>
      </c>
      <c r="BT353">
        <v>0</v>
      </c>
      <c r="BU353">
        <v>0</v>
      </c>
      <c r="BV353">
        <v>0</v>
      </c>
      <c r="BW353">
        <v>0</v>
      </c>
      <c r="CV353">
        <v>0</v>
      </c>
      <c r="CW353">
        <v>0</v>
      </c>
      <c r="CX353">
        <f>ROUND(Y353*Source!I496,9)</f>
        <v>0.48</v>
      </c>
      <c r="CY353">
        <f>AA353</f>
        <v>375.16</v>
      </c>
      <c r="CZ353">
        <f>AE353</f>
        <v>375.16</v>
      </c>
      <c r="DA353">
        <f>AI353</f>
        <v>1</v>
      </c>
      <c r="DB353">
        <f t="shared" si="129"/>
        <v>180.08</v>
      </c>
      <c r="DC353">
        <f t="shared" si="130"/>
        <v>0</v>
      </c>
      <c r="DD353" t="s">
        <v>3</v>
      </c>
      <c r="DE353" t="s">
        <v>3</v>
      </c>
      <c r="DF353">
        <f t="shared" si="124"/>
        <v>180.08</v>
      </c>
      <c r="DG353">
        <f t="shared" si="125"/>
        <v>0</v>
      </c>
      <c r="DH353">
        <f t="shared" si="126"/>
        <v>0</v>
      </c>
      <c r="DI353">
        <f t="shared" si="127"/>
        <v>0</v>
      </c>
      <c r="DJ353">
        <f>DF353</f>
        <v>180.08</v>
      </c>
      <c r="DK353">
        <v>0</v>
      </c>
      <c r="DL353" t="s">
        <v>3</v>
      </c>
      <c r="DM353">
        <v>0</v>
      </c>
      <c r="DN353" t="s">
        <v>3</v>
      </c>
      <c r="DO353">
        <v>0</v>
      </c>
    </row>
    <row r="354" spans="1:119" x14ac:dyDescent="0.2">
      <c r="A354">
        <f>ROW(Source!A496)</f>
        <v>496</v>
      </c>
      <c r="B354">
        <v>1473070128</v>
      </c>
      <c r="C354">
        <v>1473071829</v>
      </c>
      <c r="D354">
        <v>1441836235</v>
      </c>
      <c r="E354">
        <v>1</v>
      </c>
      <c r="F354">
        <v>1</v>
      </c>
      <c r="G354">
        <v>15514512</v>
      </c>
      <c r="H354">
        <v>3</v>
      </c>
      <c r="I354" t="s">
        <v>677</v>
      </c>
      <c r="J354" t="s">
        <v>678</v>
      </c>
      <c r="K354" t="s">
        <v>679</v>
      </c>
      <c r="L354">
        <v>1346</v>
      </c>
      <c r="N354">
        <v>1009</v>
      </c>
      <c r="O354" t="s">
        <v>680</v>
      </c>
      <c r="P354" t="s">
        <v>680</v>
      </c>
      <c r="Q354">
        <v>1</v>
      </c>
      <c r="W354">
        <v>0</v>
      </c>
      <c r="X354">
        <v>-1595335418</v>
      </c>
      <c r="Y354">
        <f t="shared" si="128"/>
        <v>0.14000000000000001</v>
      </c>
      <c r="AA354">
        <v>31.49</v>
      </c>
      <c r="AB354">
        <v>0</v>
      </c>
      <c r="AC354">
        <v>0</v>
      </c>
      <c r="AD354">
        <v>0</v>
      </c>
      <c r="AE354">
        <v>31.49</v>
      </c>
      <c r="AF354">
        <v>0</v>
      </c>
      <c r="AG354">
        <v>0</v>
      </c>
      <c r="AH354">
        <v>0</v>
      </c>
      <c r="AI354">
        <v>1</v>
      </c>
      <c r="AJ354">
        <v>1</v>
      </c>
      <c r="AK354">
        <v>1</v>
      </c>
      <c r="AL354">
        <v>1</v>
      </c>
      <c r="AM354">
        <v>-2</v>
      </c>
      <c r="AN354">
        <v>0</v>
      </c>
      <c r="AO354">
        <v>1</v>
      </c>
      <c r="AP354">
        <v>1</v>
      </c>
      <c r="AQ354">
        <v>0</v>
      </c>
      <c r="AR354">
        <v>0</v>
      </c>
      <c r="AS354" t="s">
        <v>3</v>
      </c>
      <c r="AT354">
        <v>0.14000000000000001</v>
      </c>
      <c r="AU354" t="s">
        <v>3</v>
      </c>
      <c r="AV354">
        <v>0</v>
      </c>
      <c r="AW354">
        <v>2</v>
      </c>
      <c r="AX354">
        <v>1473071838</v>
      </c>
      <c r="AY354">
        <v>1</v>
      </c>
      <c r="AZ354">
        <v>0</v>
      </c>
      <c r="BA354">
        <v>593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0</v>
      </c>
      <c r="BI354">
        <v>0</v>
      </c>
      <c r="BJ354">
        <v>0</v>
      </c>
      <c r="BK354">
        <v>0</v>
      </c>
      <c r="BL354">
        <v>0</v>
      </c>
      <c r="BM354">
        <v>0</v>
      </c>
      <c r="BN354">
        <v>0</v>
      </c>
      <c r="BO354">
        <v>0</v>
      </c>
      <c r="BP354">
        <v>0</v>
      </c>
      <c r="BQ354">
        <v>0</v>
      </c>
      <c r="BR354">
        <v>0</v>
      </c>
      <c r="BS354">
        <v>0</v>
      </c>
      <c r="BT354">
        <v>0</v>
      </c>
      <c r="BU354">
        <v>0</v>
      </c>
      <c r="BV354">
        <v>0</v>
      </c>
      <c r="BW354">
        <v>0</v>
      </c>
      <c r="CV354">
        <v>0</v>
      </c>
      <c r="CW354">
        <v>0</v>
      </c>
      <c r="CX354">
        <f>ROUND(Y354*Source!I496,9)</f>
        <v>0.14000000000000001</v>
      </c>
      <c r="CY354">
        <f>AA354</f>
        <v>31.49</v>
      </c>
      <c r="CZ354">
        <f>AE354</f>
        <v>31.49</v>
      </c>
      <c r="DA354">
        <f>AI354</f>
        <v>1</v>
      </c>
      <c r="DB354">
        <f t="shared" si="129"/>
        <v>4.41</v>
      </c>
      <c r="DC354">
        <f t="shared" si="130"/>
        <v>0</v>
      </c>
      <c r="DD354" t="s">
        <v>3</v>
      </c>
      <c r="DE354" t="s">
        <v>3</v>
      </c>
      <c r="DF354">
        <f t="shared" si="124"/>
        <v>4.41</v>
      </c>
      <c r="DG354">
        <f t="shared" si="125"/>
        <v>0</v>
      </c>
      <c r="DH354">
        <f t="shared" si="126"/>
        <v>0</v>
      </c>
      <c r="DI354">
        <f t="shared" si="127"/>
        <v>0</v>
      </c>
      <c r="DJ354">
        <f>DF354</f>
        <v>4.41</v>
      </c>
      <c r="DK354">
        <v>0</v>
      </c>
      <c r="DL354" t="s">
        <v>3</v>
      </c>
      <c r="DM354">
        <v>0</v>
      </c>
      <c r="DN354" t="s">
        <v>3</v>
      </c>
      <c r="DO354">
        <v>0</v>
      </c>
    </row>
    <row r="355" spans="1:119" x14ac:dyDescent="0.2">
      <c r="A355">
        <f>ROW(Source!A496)</f>
        <v>496</v>
      </c>
      <c r="B355">
        <v>1473070128</v>
      </c>
      <c r="C355">
        <v>1473071829</v>
      </c>
      <c r="D355">
        <v>1441822228</v>
      </c>
      <c r="E355">
        <v>15514512</v>
      </c>
      <c r="F355">
        <v>1</v>
      </c>
      <c r="G355">
        <v>15514512</v>
      </c>
      <c r="H355">
        <v>3</v>
      </c>
      <c r="I355" t="s">
        <v>749</v>
      </c>
      <c r="J355" t="s">
        <v>3</v>
      </c>
      <c r="K355" t="s">
        <v>750</v>
      </c>
      <c r="L355">
        <v>1346</v>
      </c>
      <c r="N355">
        <v>1009</v>
      </c>
      <c r="O355" t="s">
        <v>680</v>
      </c>
      <c r="P355" t="s">
        <v>680</v>
      </c>
      <c r="Q355">
        <v>1</v>
      </c>
      <c r="W355">
        <v>0</v>
      </c>
      <c r="X355">
        <v>-197379457</v>
      </c>
      <c r="Y355">
        <f t="shared" si="128"/>
        <v>0.14000000000000001</v>
      </c>
      <c r="AA355">
        <v>73.95</v>
      </c>
      <c r="AB355">
        <v>0</v>
      </c>
      <c r="AC355">
        <v>0</v>
      </c>
      <c r="AD355">
        <v>0</v>
      </c>
      <c r="AE355">
        <v>73.951729999999998</v>
      </c>
      <c r="AF355">
        <v>0</v>
      </c>
      <c r="AG355">
        <v>0</v>
      </c>
      <c r="AH355">
        <v>0</v>
      </c>
      <c r="AI355">
        <v>1</v>
      </c>
      <c r="AJ355">
        <v>1</v>
      </c>
      <c r="AK355">
        <v>1</v>
      </c>
      <c r="AL355">
        <v>1</v>
      </c>
      <c r="AM355">
        <v>-2</v>
      </c>
      <c r="AN355">
        <v>0</v>
      </c>
      <c r="AO355">
        <v>1</v>
      </c>
      <c r="AP355">
        <v>1</v>
      </c>
      <c r="AQ355">
        <v>0</v>
      </c>
      <c r="AR355">
        <v>0</v>
      </c>
      <c r="AS355" t="s">
        <v>3</v>
      </c>
      <c r="AT355">
        <v>0.14000000000000001</v>
      </c>
      <c r="AU355" t="s">
        <v>3</v>
      </c>
      <c r="AV355">
        <v>0</v>
      </c>
      <c r="AW355">
        <v>2</v>
      </c>
      <c r="AX355">
        <v>1473071836</v>
      </c>
      <c r="AY355">
        <v>1</v>
      </c>
      <c r="AZ355">
        <v>0</v>
      </c>
      <c r="BA355">
        <v>594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0</v>
      </c>
      <c r="BI355">
        <v>0</v>
      </c>
      <c r="BJ355">
        <v>0</v>
      </c>
      <c r="BK355">
        <v>0</v>
      </c>
      <c r="BL355">
        <v>0</v>
      </c>
      <c r="BM355">
        <v>0</v>
      </c>
      <c r="BN355">
        <v>0</v>
      </c>
      <c r="BO355">
        <v>0</v>
      </c>
      <c r="BP355">
        <v>0</v>
      </c>
      <c r="BQ355">
        <v>0</v>
      </c>
      <c r="BR355">
        <v>0</v>
      </c>
      <c r="BS355">
        <v>0</v>
      </c>
      <c r="BT355">
        <v>0</v>
      </c>
      <c r="BU355">
        <v>0</v>
      </c>
      <c r="BV355">
        <v>0</v>
      </c>
      <c r="BW355">
        <v>0</v>
      </c>
      <c r="CV355">
        <v>0</v>
      </c>
      <c r="CW355">
        <v>0</v>
      </c>
      <c r="CX355">
        <f>ROUND(Y355*Source!I496,9)</f>
        <v>0.14000000000000001</v>
      </c>
      <c r="CY355">
        <f>AA355</f>
        <v>73.95</v>
      </c>
      <c r="CZ355">
        <f>AE355</f>
        <v>73.951729999999998</v>
      </c>
      <c r="DA355">
        <f>AI355</f>
        <v>1</v>
      </c>
      <c r="DB355">
        <f t="shared" si="129"/>
        <v>10.35</v>
      </c>
      <c r="DC355">
        <f t="shared" si="130"/>
        <v>0</v>
      </c>
      <c r="DD355" t="s">
        <v>3</v>
      </c>
      <c r="DE355" t="s">
        <v>3</v>
      </c>
      <c r="DF355">
        <f t="shared" si="124"/>
        <v>10.35</v>
      </c>
      <c r="DG355">
        <f t="shared" si="125"/>
        <v>0</v>
      </c>
      <c r="DH355">
        <f t="shared" si="126"/>
        <v>0</v>
      </c>
      <c r="DI355">
        <f t="shared" si="127"/>
        <v>0</v>
      </c>
      <c r="DJ355">
        <f>DF355</f>
        <v>10.35</v>
      </c>
      <c r="DK355">
        <v>0</v>
      </c>
      <c r="DL355" t="s">
        <v>3</v>
      </c>
      <c r="DM355">
        <v>0</v>
      </c>
      <c r="DN355" t="s">
        <v>3</v>
      </c>
      <c r="DO355">
        <v>0</v>
      </c>
    </row>
    <row r="356" spans="1:119" x14ac:dyDescent="0.2">
      <c r="A356">
        <f>ROW(Source!A496)</f>
        <v>496</v>
      </c>
      <c r="B356">
        <v>1473070128</v>
      </c>
      <c r="C356">
        <v>1473071829</v>
      </c>
      <c r="D356">
        <v>1441834920</v>
      </c>
      <c r="E356">
        <v>1</v>
      </c>
      <c r="F356">
        <v>1</v>
      </c>
      <c r="G356">
        <v>15514512</v>
      </c>
      <c r="H356">
        <v>3</v>
      </c>
      <c r="I356" t="s">
        <v>751</v>
      </c>
      <c r="J356" t="s">
        <v>752</v>
      </c>
      <c r="K356" t="s">
        <v>753</v>
      </c>
      <c r="L356">
        <v>1346</v>
      </c>
      <c r="N356">
        <v>1009</v>
      </c>
      <c r="O356" t="s">
        <v>680</v>
      </c>
      <c r="P356" t="s">
        <v>680</v>
      </c>
      <c r="Q356">
        <v>1</v>
      </c>
      <c r="W356">
        <v>0</v>
      </c>
      <c r="X356">
        <v>707796009</v>
      </c>
      <c r="Y356">
        <f t="shared" si="128"/>
        <v>0.1</v>
      </c>
      <c r="AA356">
        <v>106.87</v>
      </c>
      <c r="AB356">
        <v>0</v>
      </c>
      <c r="AC356">
        <v>0</v>
      </c>
      <c r="AD356">
        <v>0</v>
      </c>
      <c r="AE356">
        <v>106.87</v>
      </c>
      <c r="AF356">
        <v>0</v>
      </c>
      <c r="AG356">
        <v>0</v>
      </c>
      <c r="AH356">
        <v>0</v>
      </c>
      <c r="AI356">
        <v>1</v>
      </c>
      <c r="AJ356">
        <v>1</v>
      </c>
      <c r="AK356">
        <v>1</v>
      </c>
      <c r="AL356">
        <v>1</v>
      </c>
      <c r="AM356">
        <v>-2</v>
      </c>
      <c r="AN356">
        <v>0</v>
      </c>
      <c r="AO356">
        <v>1</v>
      </c>
      <c r="AP356">
        <v>1</v>
      </c>
      <c r="AQ356">
        <v>0</v>
      </c>
      <c r="AR356">
        <v>0</v>
      </c>
      <c r="AS356" t="s">
        <v>3</v>
      </c>
      <c r="AT356">
        <v>0.1</v>
      </c>
      <c r="AU356" t="s">
        <v>3</v>
      </c>
      <c r="AV356">
        <v>0</v>
      </c>
      <c r="AW356">
        <v>2</v>
      </c>
      <c r="AX356">
        <v>1473071839</v>
      </c>
      <c r="AY356">
        <v>1</v>
      </c>
      <c r="AZ356">
        <v>0</v>
      </c>
      <c r="BA356">
        <v>595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0</v>
      </c>
      <c r="BI356">
        <v>0</v>
      </c>
      <c r="BJ356">
        <v>0</v>
      </c>
      <c r="BK356">
        <v>0</v>
      </c>
      <c r="BL356">
        <v>0</v>
      </c>
      <c r="BM356">
        <v>0</v>
      </c>
      <c r="BN356">
        <v>0</v>
      </c>
      <c r="BO356">
        <v>0</v>
      </c>
      <c r="BP356">
        <v>0</v>
      </c>
      <c r="BQ356">
        <v>0</v>
      </c>
      <c r="BR356">
        <v>0</v>
      </c>
      <c r="BS356">
        <v>0</v>
      </c>
      <c r="BT356">
        <v>0</v>
      </c>
      <c r="BU356">
        <v>0</v>
      </c>
      <c r="BV356">
        <v>0</v>
      </c>
      <c r="BW356">
        <v>0</v>
      </c>
      <c r="CV356">
        <v>0</v>
      </c>
      <c r="CW356">
        <v>0</v>
      </c>
      <c r="CX356">
        <f>ROUND(Y356*Source!I496,9)</f>
        <v>0.1</v>
      </c>
      <c r="CY356">
        <f>AA356</f>
        <v>106.87</v>
      </c>
      <c r="CZ356">
        <f>AE356</f>
        <v>106.87</v>
      </c>
      <c r="DA356">
        <f>AI356</f>
        <v>1</v>
      </c>
      <c r="DB356">
        <f t="shared" si="129"/>
        <v>10.69</v>
      </c>
      <c r="DC356">
        <f t="shared" si="130"/>
        <v>0</v>
      </c>
      <c r="DD356" t="s">
        <v>3</v>
      </c>
      <c r="DE356" t="s">
        <v>3</v>
      </c>
      <c r="DF356">
        <f t="shared" si="124"/>
        <v>10.69</v>
      </c>
      <c r="DG356">
        <f t="shared" si="125"/>
        <v>0</v>
      </c>
      <c r="DH356">
        <f t="shared" si="126"/>
        <v>0</v>
      </c>
      <c r="DI356">
        <f t="shared" si="127"/>
        <v>0</v>
      </c>
      <c r="DJ356">
        <f>DF356</f>
        <v>10.69</v>
      </c>
      <c r="DK356">
        <v>0</v>
      </c>
      <c r="DL356" t="s">
        <v>3</v>
      </c>
      <c r="DM356">
        <v>0</v>
      </c>
      <c r="DN356" t="s">
        <v>3</v>
      </c>
      <c r="DO356">
        <v>0</v>
      </c>
    </row>
    <row r="357" spans="1:119" x14ac:dyDescent="0.2">
      <c r="A357">
        <f>ROW(Source!A497)</f>
        <v>497</v>
      </c>
      <c r="B357">
        <v>1473070128</v>
      </c>
      <c r="C357">
        <v>1473071840</v>
      </c>
      <c r="D357">
        <v>1441819193</v>
      </c>
      <c r="E357">
        <v>15514512</v>
      </c>
      <c r="F357">
        <v>1</v>
      </c>
      <c r="G357">
        <v>15514512</v>
      </c>
      <c r="H357">
        <v>1</v>
      </c>
      <c r="I357" t="s">
        <v>670</v>
      </c>
      <c r="J357" t="s">
        <v>3</v>
      </c>
      <c r="K357" t="s">
        <v>671</v>
      </c>
      <c r="L357">
        <v>1191</v>
      </c>
      <c r="N357">
        <v>1013</v>
      </c>
      <c r="O357" t="s">
        <v>672</v>
      </c>
      <c r="P357" t="s">
        <v>672</v>
      </c>
      <c r="Q357">
        <v>1</v>
      </c>
      <c r="W357">
        <v>0</v>
      </c>
      <c r="X357">
        <v>476480486</v>
      </c>
      <c r="Y357">
        <f>(AT357*3)</f>
        <v>2.4000000000000004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1</v>
      </c>
      <c r="AJ357">
        <v>1</v>
      </c>
      <c r="AK357">
        <v>1</v>
      </c>
      <c r="AL357">
        <v>1</v>
      </c>
      <c r="AM357">
        <v>-2</v>
      </c>
      <c r="AN357">
        <v>0</v>
      </c>
      <c r="AO357">
        <v>1</v>
      </c>
      <c r="AP357">
        <v>1</v>
      </c>
      <c r="AQ357">
        <v>0</v>
      </c>
      <c r="AR357">
        <v>0</v>
      </c>
      <c r="AS357" t="s">
        <v>3</v>
      </c>
      <c r="AT357">
        <v>0.8</v>
      </c>
      <c r="AU357" t="s">
        <v>449</v>
      </c>
      <c r="AV357">
        <v>1</v>
      </c>
      <c r="AW357">
        <v>2</v>
      </c>
      <c r="AX357">
        <v>1473071843</v>
      </c>
      <c r="AY357">
        <v>1</v>
      </c>
      <c r="AZ357">
        <v>0</v>
      </c>
      <c r="BA357">
        <v>596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0</v>
      </c>
      <c r="BI357">
        <v>0</v>
      </c>
      <c r="BJ357">
        <v>0</v>
      </c>
      <c r="BK357">
        <v>0</v>
      </c>
      <c r="BL357">
        <v>0</v>
      </c>
      <c r="BM357">
        <v>0</v>
      </c>
      <c r="BN357">
        <v>0</v>
      </c>
      <c r="BO357">
        <v>0</v>
      </c>
      <c r="BP357">
        <v>0</v>
      </c>
      <c r="BQ357">
        <v>0</v>
      </c>
      <c r="BR357">
        <v>0</v>
      </c>
      <c r="BS357">
        <v>0</v>
      </c>
      <c r="BT357">
        <v>0</v>
      </c>
      <c r="BU357">
        <v>0</v>
      </c>
      <c r="BV357">
        <v>0</v>
      </c>
      <c r="BW357">
        <v>0</v>
      </c>
      <c r="CU357">
        <f>ROUND(AT357*Source!I497*AH357*AL357,2)</f>
        <v>0</v>
      </c>
      <c r="CV357">
        <f>ROUND(Y357*Source!I497,9)</f>
        <v>2.4</v>
      </c>
      <c r="CW357">
        <v>0</v>
      </c>
      <c r="CX357">
        <f>ROUND(Y357*Source!I497,9)</f>
        <v>2.4</v>
      </c>
      <c r="CY357">
        <f>AD357</f>
        <v>0</v>
      </c>
      <c r="CZ357">
        <f>AH357</f>
        <v>0</v>
      </c>
      <c r="DA357">
        <f>AL357</f>
        <v>1</v>
      </c>
      <c r="DB357">
        <f>ROUND((ROUND(AT357*CZ357,2)*3),6)</f>
        <v>0</v>
      </c>
      <c r="DC357">
        <f>ROUND((ROUND(AT357*AG357,2)*3),6)</f>
        <v>0</v>
      </c>
      <c r="DD357" t="s">
        <v>3</v>
      </c>
      <c r="DE357" t="s">
        <v>3</v>
      </c>
      <c r="DF357">
        <f t="shared" si="124"/>
        <v>0</v>
      </c>
      <c r="DG357">
        <f t="shared" si="125"/>
        <v>0</v>
      </c>
      <c r="DH357">
        <f t="shared" si="126"/>
        <v>0</v>
      </c>
      <c r="DI357">
        <f t="shared" si="127"/>
        <v>0</v>
      </c>
      <c r="DJ357">
        <f>DI357</f>
        <v>0</v>
      </c>
      <c r="DK357">
        <v>0</v>
      </c>
      <c r="DL357" t="s">
        <v>3</v>
      </c>
      <c r="DM357">
        <v>0</v>
      </c>
      <c r="DN357" t="s">
        <v>3</v>
      </c>
      <c r="DO357">
        <v>0</v>
      </c>
    </row>
    <row r="358" spans="1:119" x14ac:dyDescent="0.2">
      <c r="A358">
        <f>ROW(Source!A497)</f>
        <v>497</v>
      </c>
      <c r="B358">
        <v>1473070128</v>
      </c>
      <c r="C358">
        <v>1473071840</v>
      </c>
      <c r="D358">
        <v>1441822228</v>
      </c>
      <c r="E358">
        <v>15514512</v>
      </c>
      <c r="F358">
        <v>1</v>
      </c>
      <c r="G358">
        <v>15514512</v>
      </c>
      <c r="H358">
        <v>3</v>
      </c>
      <c r="I358" t="s">
        <v>749</v>
      </c>
      <c r="J358" t="s">
        <v>3</v>
      </c>
      <c r="K358" t="s">
        <v>750</v>
      </c>
      <c r="L358">
        <v>1346</v>
      </c>
      <c r="N358">
        <v>1009</v>
      </c>
      <c r="O358" t="s">
        <v>680</v>
      </c>
      <c r="P358" t="s">
        <v>680</v>
      </c>
      <c r="Q358">
        <v>1</v>
      </c>
      <c r="W358">
        <v>0</v>
      </c>
      <c r="X358">
        <v>-197379457</v>
      </c>
      <c r="Y358">
        <f>(AT358*3)</f>
        <v>0.03</v>
      </c>
      <c r="AA358">
        <v>73.95</v>
      </c>
      <c r="AB358">
        <v>0</v>
      </c>
      <c r="AC358">
        <v>0</v>
      </c>
      <c r="AD358">
        <v>0</v>
      </c>
      <c r="AE358">
        <v>73.951729999999998</v>
      </c>
      <c r="AF358">
        <v>0</v>
      </c>
      <c r="AG358">
        <v>0</v>
      </c>
      <c r="AH358">
        <v>0</v>
      </c>
      <c r="AI358">
        <v>1</v>
      </c>
      <c r="AJ358">
        <v>1</v>
      </c>
      <c r="AK358">
        <v>1</v>
      </c>
      <c r="AL358">
        <v>1</v>
      </c>
      <c r="AM358">
        <v>-2</v>
      </c>
      <c r="AN358">
        <v>0</v>
      </c>
      <c r="AO358">
        <v>1</v>
      </c>
      <c r="AP358">
        <v>1</v>
      </c>
      <c r="AQ358">
        <v>0</v>
      </c>
      <c r="AR358">
        <v>0</v>
      </c>
      <c r="AS358" t="s">
        <v>3</v>
      </c>
      <c r="AT358">
        <v>0.01</v>
      </c>
      <c r="AU358" t="s">
        <v>449</v>
      </c>
      <c r="AV358">
        <v>0</v>
      </c>
      <c r="AW358">
        <v>2</v>
      </c>
      <c r="AX358">
        <v>1473071844</v>
      </c>
      <c r="AY358">
        <v>1</v>
      </c>
      <c r="AZ358">
        <v>0</v>
      </c>
      <c r="BA358">
        <v>597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0</v>
      </c>
      <c r="BI358">
        <v>0</v>
      </c>
      <c r="BJ358">
        <v>0</v>
      </c>
      <c r="BK358">
        <v>0</v>
      </c>
      <c r="BL358">
        <v>0</v>
      </c>
      <c r="BM358">
        <v>0</v>
      </c>
      <c r="BN358">
        <v>0</v>
      </c>
      <c r="BO358">
        <v>0</v>
      </c>
      <c r="BP358">
        <v>0</v>
      </c>
      <c r="BQ358">
        <v>0</v>
      </c>
      <c r="BR358">
        <v>0</v>
      </c>
      <c r="BS358">
        <v>0</v>
      </c>
      <c r="BT358">
        <v>0</v>
      </c>
      <c r="BU358">
        <v>0</v>
      </c>
      <c r="BV358">
        <v>0</v>
      </c>
      <c r="BW358">
        <v>0</v>
      </c>
      <c r="CV358">
        <v>0</v>
      </c>
      <c r="CW358">
        <v>0</v>
      </c>
      <c r="CX358">
        <f>ROUND(Y358*Source!I497,9)</f>
        <v>0.03</v>
      </c>
      <c r="CY358">
        <f>AA358</f>
        <v>73.95</v>
      </c>
      <c r="CZ358">
        <f>AE358</f>
        <v>73.951729999999998</v>
      </c>
      <c r="DA358">
        <f>AI358</f>
        <v>1</v>
      </c>
      <c r="DB358">
        <f>ROUND((ROUND(AT358*CZ358,2)*3),6)</f>
        <v>2.2200000000000002</v>
      </c>
      <c r="DC358">
        <f>ROUND((ROUND(AT358*AG358,2)*3),6)</f>
        <v>0</v>
      </c>
      <c r="DD358" t="s">
        <v>3</v>
      </c>
      <c r="DE358" t="s">
        <v>3</v>
      </c>
      <c r="DF358">
        <f t="shared" si="124"/>
        <v>2.2200000000000002</v>
      </c>
      <c r="DG358">
        <f t="shared" si="125"/>
        <v>0</v>
      </c>
      <c r="DH358">
        <f t="shared" si="126"/>
        <v>0</v>
      </c>
      <c r="DI358">
        <f t="shared" si="127"/>
        <v>0</v>
      </c>
      <c r="DJ358">
        <f>DF358</f>
        <v>2.2200000000000002</v>
      </c>
      <c r="DK358">
        <v>0</v>
      </c>
      <c r="DL358" t="s">
        <v>3</v>
      </c>
      <c r="DM358">
        <v>0</v>
      </c>
      <c r="DN358" t="s">
        <v>3</v>
      </c>
      <c r="DO358">
        <v>0</v>
      </c>
    </row>
    <row r="359" spans="1:119" x14ac:dyDescent="0.2">
      <c r="A359">
        <f>ROW(Source!A498)</f>
        <v>498</v>
      </c>
      <c r="B359">
        <v>1473070128</v>
      </c>
      <c r="C359">
        <v>1473071845</v>
      </c>
      <c r="D359">
        <v>1441819193</v>
      </c>
      <c r="E359">
        <v>15514512</v>
      </c>
      <c r="F359">
        <v>1</v>
      </c>
      <c r="G359">
        <v>15514512</v>
      </c>
      <c r="H359">
        <v>1</v>
      </c>
      <c r="I359" t="s">
        <v>670</v>
      </c>
      <c r="J359" t="s">
        <v>3</v>
      </c>
      <c r="K359" t="s">
        <v>671</v>
      </c>
      <c r="L359">
        <v>1191</v>
      </c>
      <c r="N359">
        <v>1013</v>
      </c>
      <c r="O359" t="s">
        <v>672</v>
      </c>
      <c r="P359" t="s">
        <v>672</v>
      </c>
      <c r="Q359">
        <v>1</v>
      </c>
      <c r="W359">
        <v>0</v>
      </c>
      <c r="X359">
        <v>476480486</v>
      </c>
      <c r="Y359">
        <f>AT359</f>
        <v>24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1</v>
      </c>
      <c r="AJ359">
        <v>1</v>
      </c>
      <c r="AK359">
        <v>1</v>
      </c>
      <c r="AL359">
        <v>1</v>
      </c>
      <c r="AM359">
        <v>-2</v>
      </c>
      <c r="AN359">
        <v>0</v>
      </c>
      <c r="AO359">
        <v>1</v>
      </c>
      <c r="AP359">
        <v>1</v>
      </c>
      <c r="AQ359">
        <v>0</v>
      </c>
      <c r="AR359">
        <v>0</v>
      </c>
      <c r="AS359" t="s">
        <v>3</v>
      </c>
      <c r="AT359">
        <v>24</v>
      </c>
      <c r="AU359" t="s">
        <v>3</v>
      </c>
      <c r="AV359">
        <v>1</v>
      </c>
      <c r="AW359">
        <v>2</v>
      </c>
      <c r="AX359">
        <v>1473071851</v>
      </c>
      <c r="AY359">
        <v>1</v>
      </c>
      <c r="AZ359">
        <v>0</v>
      </c>
      <c r="BA359">
        <v>598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0</v>
      </c>
      <c r="BI359">
        <v>0</v>
      </c>
      <c r="BJ359">
        <v>0</v>
      </c>
      <c r="BK359">
        <v>0</v>
      </c>
      <c r="BL359">
        <v>0</v>
      </c>
      <c r="BM359">
        <v>0</v>
      </c>
      <c r="BN359">
        <v>0</v>
      </c>
      <c r="BO359">
        <v>0</v>
      </c>
      <c r="BP359">
        <v>0</v>
      </c>
      <c r="BQ359">
        <v>0</v>
      </c>
      <c r="BR359">
        <v>0</v>
      </c>
      <c r="BS359">
        <v>0</v>
      </c>
      <c r="BT359">
        <v>0</v>
      </c>
      <c r="BU359">
        <v>0</v>
      </c>
      <c r="BV359">
        <v>0</v>
      </c>
      <c r="BW359">
        <v>0</v>
      </c>
      <c r="CU359">
        <f>ROUND(AT359*Source!I498*AH359*AL359,2)</f>
        <v>0</v>
      </c>
      <c r="CV359">
        <f>ROUND(Y359*Source!I498,9)</f>
        <v>24</v>
      </c>
      <c r="CW359">
        <v>0</v>
      </c>
      <c r="CX359">
        <f>ROUND(Y359*Source!I498,9)</f>
        <v>24</v>
      </c>
      <c r="CY359">
        <f>AD359</f>
        <v>0</v>
      </c>
      <c r="CZ359">
        <f>AH359</f>
        <v>0</v>
      </c>
      <c r="DA359">
        <f>AL359</f>
        <v>1</v>
      </c>
      <c r="DB359">
        <f>ROUND(ROUND(AT359*CZ359,2),6)</f>
        <v>0</v>
      </c>
      <c r="DC359">
        <f>ROUND(ROUND(AT359*AG359,2),6)</f>
        <v>0</v>
      </c>
      <c r="DD359" t="s">
        <v>3</v>
      </c>
      <c r="DE359" t="s">
        <v>3</v>
      </c>
      <c r="DF359">
        <f t="shared" si="124"/>
        <v>0</v>
      </c>
      <c r="DG359">
        <f t="shared" si="125"/>
        <v>0</v>
      </c>
      <c r="DH359">
        <f t="shared" si="126"/>
        <v>0</v>
      </c>
      <c r="DI359">
        <f t="shared" si="127"/>
        <v>0</v>
      </c>
      <c r="DJ359">
        <f>DI359</f>
        <v>0</v>
      </c>
      <c r="DK359">
        <v>0</v>
      </c>
      <c r="DL359" t="s">
        <v>3</v>
      </c>
      <c r="DM359">
        <v>0</v>
      </c>
      <c r="DN359" t="s">
        <v>3</v>
      </c>
      <c r="DO359">
        <v>0</v>
      </c>
    </row>
    <row r="360" spans="1:119" x14ac:dyDescent="0.2">
      <c r="A360">
        <f>ROW(Source!A498)</f>
        <v>498</v>
      </c>
      <c r="B360">
        <v>1473070128</v>
      </c>
      <c r="C360">
        <v>1473071845</v>
      </c>
      <c r="D360">
        <v>1441836237</v>
      </c>
      <c r="E360">
        <v>1</v>
      </c>
      <c r="F360">
        <v>1</v>
      </c>
      <c r="G360">
        <v>15514512</v>
      </c>
      <c r="H360">
        <v>3</v>
      </c>
      <c r="I360" t="s">
        <v>746</v>
      </c>
      <c r="J360" t="s">
        <v>747</v>
      </c>
      <c r="K360" t="s">
        <v>748</v>
      </c>
      <c r="L360">
        <v>1346</v>
      </c>
      <c r="N360">
        <v>1009</v>
      </c>
      <c r="O360" t="s">
        <v>680</v>
      </c>
      <c r="P360" t="s">
        <v>680</v>
      </c>
      <c r="Q360">
        <v>1</v>
      </c>
      <c r="W360">
        <v>0</v>
      </c>
      <c r="X360">
        <v>-1733743716</v>
      </c>
      <c r="Y360">
        <f>AT360</f>
        <v>0.48</v>
      </c>
      <c r="AA360">
        <v>375.16</v>
      </c>
      <c r="AB360">
        <v>0</v>
      </c>
      <c r="AC360">
        <v>0</v>
      </c>
      <c r="AD360">
        <v>0</v>
      </c>
      <c r="AE360">
        <v>375.16</v>
      </c>
      <c r="AF360">
        <v>0</v>
      </c>
      <c r="AG360">
        <v>0</v>
      </c>
      <c r="AH360">
        <v>0</v>
      </c>
      <c r="AI360">
        <v>1</v>
      </c>
      <c r="AJ360">
        <v>1</v>
      </c>
      <c r="AK360">
        <v>1</v>
      </c>
      <c r="AL360">
        <v>1</v>
      </c>
      <c r="AM360">
        <v>-2</v>
      </c>
      <c r="AN360">
        <v>0</v>
      </c>
      <c r="AO360">
        <v>1</v>
      </c>
      <c r="AP360">
        <v>1</v>
      </c>
      <c r="AQ360">
        <v>0</v>
      </c>
      <c r="AR360">
        <v>0</v>
      </c>
      <c r="AS360" t="s">
        <v>3</v>
      </c>
      <c r="AT360">
        <v>0.48</v>
      </c>
      <c r="AU360" t="s">
        <v>3</v>
      </c>
      <c r="AV360">
        <v>0</v>
      </c>
      <c r="AW360">
        <v>2</v>
      </c>
      <c r="AX360">
        <v>1473071853</v>
      </c>
      <c r="AY360">
        <v>1</v>
      </c>
      <c r="AZ360">
        <v>0</v>
      </c>
      <c r="BA360">
        <v>599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0</v>
      </c>
      <c r="BI360">
        <v>0</v>
      </c>
      <c r="BJ360">
        <v>0</v>
      </c>
      <c r="BK360">
        <v>0</v>
      </c>
      <c r="BL360">
        <v>0</v>
      </c>
      <c r="BM360">
        <v>0</v>
      </c>
      <c r="BN360">
        <v>0</v>
      </c>
      <c r="BO360">
        <v>0</v>
      </c>
      <c r="BP360">
        <v>0</v>
      </c>
      <c r="BQ360">
        <v>0</v>
      </c>
      <c r="BR360">
        <v>0</v>
      </c>
      <c r="BS360">
        <v>0</v>
      </c>
      <c r="BT360">
        <v>0</v>
      </c>
      <c r="BU360">
        <v>0</v>
      </c>
      <c r="BV360">
        <v>0</v>
      </c>
      <c r="BW360">
        <v>0</v>
      </c>
      <c r="CV360">
        <v>0</v>
      </c>
      <c r="CW360">
        <v>0</v>
      </c>
      <c r="CX360">
        <f>ROUND(Y360*Source!I498,9)</f>
        <v>0.48</v>
      </c>
      <c r="CY360">
        <f>AA360</f>
        <v>375.16</v>
      </c>
      <c r="CZ360">
        <f>AE360</f>
        <v>375.16</v>
      </c>
      <c r="DA360">
        <f>AI360</f>
        <v>1</v>
      </c>
      <c r="DB360">
        <f>ROUND(ROUND(AT360*CZ360,2),6)</f>
        <v>180.08</v>
      </c>
      <c r="DC360">
        <f>ROUND(ROUND(AT360*AG360,2),6)</f>
        <v>0</v>
      </c>
      <c r="DD360" t="s">
        <v>3</v>
      </c>
      <c r="DE360" t="s">
        <v>3</v>
      </c>
      <c r="DF360">
        <f t="shared" si="124"/>
        <v>180.08</v>
      </c>
      <c r="DG360">
        <f t="shared" si="125"/>
        <v>0</v>
      </c>
      <c r="DH360">
        <f t="shared" si="126"/>
        <v>0</v>
      </c>
      <c r="DI360">
        <f t="shared" si="127"/>
        <v>0</v>
      </c>
      <c r="DJ360">
        <f>DF360</f>
        <v>180.08</v>
      </c>
      <c r="DK360">
        <v>0</v>
      </c>
      <c r="DL360" t="s">
        <v>3</v>
      </c>
      <c r="DM360">
        <v>0</v>
      </c>
      <c r="DN360" t="s">
        <v>3</v>
      </c>
      <c r="DO360">
        <v>0</v>
      </c>
    </row>
    <row r="361" spans="1:119" x14ac:dyDescent="0.2">
      <c r="A361">
        <f>ROW(Source!A498)</f>
        <v>498</v>
      </c>
      <c r="B361">
        <v>1473070128</v>
      </c>
      <c r="C361">
        <v>1473071845</v>
      </c>
      <c r="D361">
        <v>1441836235</v>
      </c>
      <c r="E361">
        <v>1</v>
      </c>
      <c r="F361">
        <v>1</v>
      </c>
      <c r="G361">
        <v>15514512</v>
      </c>
      <c r="H361">
        <v>3</v>
      </c>
      <c r="I361" t="s">
        <v>677</v>
      </c>
      <c r="J361" t="s">
        <v>678</v>
      </c>
      <c r="K361" t="s">
        <v>679</v>
      </c>
      <c r="L361">
        <v>1346</v>
      </c>
      <c r="N361">
        <v>1009</v>
      </c>
      <c r="O361" t="s">
        <v>680</v>
      </c>
      <c r="P361" t="s">
        <v>680</v>
      </c>
      <c r="Q361">
        <v>1</v>
      </c>
      <c r="W361">
        <v>0</v>
      </c>
      <c r="X361">
        <v>-1595335418</v>
      </c>
      <c r="Y361">
        <f>AT361</f>
        <v>0.14000000000000001</v>
      </c>
      <c r="AA361">
        <v>31.49</v>
      </c>
      <c r="AB361">
        <v>0</v>
      </c>
      <c r="AC361">
        <v>0</v>
      </c>
      <c r="AD361">
        <v>0</v>
      </c>
      <c r="AE361">
        <v>31.49</v>
      </c>
      <c r="AF361">
        <v>0</v>
      </c>
      <c r="AG361">
        <v>0</v>
      </c>
      <c r="AH361">
        <v>0</v>
      </c>
      <c r="AI361">
        <v>1</v>
      </c>
      <c r="AJ361">
        <v>1</v>
      </c>
      <c r="AK361">
        <v>1</v>
      </c>
      <c r="AL361">
        <v>1</v>
      </c>
      <c r="AM361">
        <v>-2</v>
      </c>
      <c r="AN361">
        <v>0</v>
      </c>
      <c r="AO361">
        <v>1</v>
      </c>
      <c r="AP361">
        <v>1</v>
      </c>
      <c r="AQ361">
        <v>0</v>
      </c>
      <c r="AR361">
        <v>0</v>
      </c>
      <c r="AS361" t="s">
        <v>3</v>
      </c>
      <c r="AT361">
        <v>0.14000000000000001</v>
      </c>
      <c r="AU361" t="s">
        <v>3</v>
      </c>
      <c r="AV361">
        <v>0</v>
      </c>
      <c r="AW361">
        <v>2</v>
      </c>
      <c r="AX361">
        <v>1473071854</v>
      </c>
      <c r="AY361">
        <v>1</v>
      </c>
      <c r="AZ361">
        <v>0</v>
      </c>
      <c r="BA361">
        <v>600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0</v>
      </c>
      <c r="BI361">
        <v>0</v>
      </c>
      <c r="BJ361">
        <v>0</v>
      </c>
      <c r="BK361">
        <v>0</v>
      </c>
      <c r="BL361">
        <v>0</v>
      </c>
      <c r="BM361">
        <v>0</v>
      </c>
      <c r="BN361">
        <v>0</v>
      </c>
      <c r="BO361">
        <v>0</v>
      </c>
      <c r="BP361">
        <v>0</v>
      </c>
      <c r="BQ361">
        <v>0</v>
      </c>
      <c r="BR361">
        <v>0</v>
      </c>
      <c r="BS361">
        <v>0</v>
      </c>
      <c r="BT361">
        <v>0</v>
      </c>
      <c r="BU361">
        <v>0</v>
      </c>
      <c r="BV361">
        <v>0</v>
      </c>
      <c r="BW361">
        <v>0</v>
      </c>
      <c r="CV361">
        <v>0</v>
      </c>
      <c r="CW361">
        <v>0</v>
      </c>
      <c r="CX361">
        <f>ROUND(Y361*Source!I498,9)</f>
        <v>0.14000000000000001</v>
      </c>
      <c r="CY361">
        <f>AA361</f>
        <v>31.49</v>
      </c>
      <c r="CZ361">
        <f>AE361</f>
        <v>31.49</v>
      </c>
      <c r="DA361">
        <f>AI361</f>
        <v>1</v>
      </c>
      <c r="DB361">
        <f>ROUND(ROUND(AT361*CZ361,2),6)</f>
        <v>4.41</v>
      </c>
      <c r="DC361">
        <f>ROUND(ROUND(AT361*AG361,2),6)</f>
        <v>0</v>
      </c>
      <c r="DD361" t="s">
        <v>3</v>
      </c>
      <c r="DE361" t="s">
        <v>3</v>
      </c>
      <c r="DF361">
        <f t="shared" si="124"/>
        <v>4.41</v>
      </c>
      <c r="DG361">
        <f t="shared" si="125"/>
        <v>0</v>
      </c>
      <c r="DH361">
        <f t="shared" si="126"/>
        <v>0</v>
      </c>
      <c r="DI361">
        <f t="shared" si="127"/>
        <v>0</v>
      </c>
      <c r="DJ361">
        <f>DF361</f>
        <v>4.41</v>
      </c>
      <c r="DK361">
        <v>0</v>
      </c>
      <c r="DL361" t="s">
        <v>3</v>
      </c>
      <c r="DM361">
        <v>0</v>
      </c>
      <c r="DN361" t="s">
        <v>3</v>
      </c>
      <c r="DO361">
        <v>0</v>
      </c>
    </row>
    <row r="362" spans="1:119" x14ac:dyDescent="0.2">
      <c r="A362">
        <f>ROW(Source!A498)</f>
        <v>498</v>
      </c>
      <c r="B362">
        <v>1473070128</v>
      </c>
      <c r="C362">
        <v>1473071845</v>
      </c>
      <c r="D362">
        <v>1441822228</v>
      </c>
      <c r="E362">
        <v>15514512</v>
      </c>
      <c r="F362">
        <v>1</v>
      </c>
      <c r="G362">
        <v>15514512</v>
      </c>
      <c r="H362">
        <v>3</v>
      </c>
      <c r="I362" t="s">
        <v>749</v>
      </c>
      <c r="J362" t="s">
        <v>3</v>
      </c>
      <c r="K362" t="s">
        <v>750</v>
      </c>
      <c r="L362">
        <v>1346</v>
      </c>
      <c r="N362">
        <v>1009</v>
      </c>
      <c r="O362" t="s">
        <v>680</v>
      </c>
      <c r="P362" t="s">
        <v>680</v>
      </c>
      <c r="Q362">
        <v>1</v>
      </c>
      <c r="W362">
        <v>0</v>
      </c>
      <c r="X362">
        <v>-197379457</v>
      </c>
      <c r="Y362">
        <f>AT362</f>
        <v>0.14000000000000001</v>
      </c>
      <c r="AA362">
        <v>73.95</v>
      </c>
      <c r="AB362">
        <v>0</v>
      </c>
      <c r="AC362">
        <v>0</v>
      </c>
      <c r="AD362">
        <v>0</v>
      </c>
      <c r="AE362">
        <v>73.951729999999998</v>
      </c>
      <c r="AF362">
        <v>0</v>
      </c>
      <c r="AG362">
        <v>0</v>
      </c>
      <c r="AH362">
        <v>0</v>
      </c>
      <c r="AI362">
        <v>1</v>
      </c>
      <c r="AJ362">
        <v>1</v>
      </c>
      <c r="AK362">
        <v>1</v>
      </c>
      <c r="AL362">
        <v>1</v>
      </c>
      <c r="AM362">
        <v>-2</v>
      </c>
      <c r="AN362">
        <v>0</v>
      </c>
      <c r="AO362">
        <v>1</v>
      </c>
      <c r="AP362">
        <v>1</v>
      </c>
      <c r="AQ362">
        <v>0</v>
      </c>
      <c r="AR362">
        <v>0</v>
      </c>
      <c r="AS362" t="s">
        <v>3</v>
      </c>
      <c r="AT362">
        <v>0.14000000000000001</v>
      </c>
      <c r="AU362" t="s">
        <v>3</v>
      </c>
      <c r="AV362">
        <v>0</v>
      </c>
      <c r="AW362">
        <v>2</v>
      </c>
      <c r="AX362">
        <v>1473071852</v>
      </c>
      <c r="AY362">
        <v>1</v>
      </c>
      <c r="AZ362">
        <v>0</v>
      </c>
      <c r="BA362">
        <v>601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0</v>
      </c>
      <c r="BI362">
        <v>0</v>
      </c>
      <c r="BJ362">
        <v>0</v>
      </c>
      <c r="BK362">
        <v>0</v>
      </c>
      <c r="BL362">
        <v>0</v>
      </c>
      <c r="BM362">
        <v>0</v>
      </c>
      <c r="BN362">
        <v>0</v>
      </c>
      <c r="BO362">
        <v>0</v>
      </c>
      <c r="BP362">
        <v>0</v>
      </c>
      <c r="BQ362">
        <v>0</v>
      </c>
      <c r="BR362">
        <v>0</v>
      </c>
      <c r="BS362">
        <v>0</v>
      </c>
      <c r="BT362">
        <v>0</v>
      </c>
      <c r="BU362">
        <v>0</v>
      </c>
      <c r="BV362">
        <v>0</v>
      </c>
      <c r="BW362">
        <v>0</v>
      </c>
      <c r="CV362">
        <v>0</v>
      </c>
      <c r="CW362">
        <v>0</v>
      </c>
      <c r="CX362">
        <f>ROUND(Y362*Source!I498,9)</f>
        <v>0.14000000000000001</v>
      </c>
      <c r="CY362">
        <f>AA362</f>
        <v>73.95</v>
      </c>
      <c r="CZ362">
        <f>AE362</f>
        <v>73.951729999999998</v>
      </c>
      <c r="DA362">
        <f>AI362</f>
        <v>1</v>
      </c>
      <c r="DB362">
        <f>ROUND(ROUND(AT362*CZ362,2),6)</f>
        <v>10.35</v>
      </c>
      <c r="DC362">
        <f>ROUND(ROUND(AT362*AG362,2),6)</f>
        <v>0</v>
      </c>
      <c r="DD362" t="s">
        <v>3</v>
      </c>
      <c r="DE362" t="s">
        <v>3</v>
      </c>
      <c r="DF362">
        <f t="shared" si="124"/>
        <v>10.35</v>
      </c>
      <c r="DG362">
        <f t="shared" si="125"/>
        <v>0</v>
      </c>
      <c r="DH362">
        <f t="shared" si="126"/>
        <v>0</v>
      </c>
      <c r="DI362">
        <f t="shared" si="127"/>
        <v>0</v>
      </c>
      <c r="DJ362">
        <f>DF362</f>
        <v>10.35</v>
      </c>
      <c r="DK362">
        <v>0</v>
      </c>
      <c r="DL362" t="s">
        <v>3</v>
      </c>
      <c r="DM362">
        <v>0</v>
      </c>
      <c r="DN362" t="s">
        <v>3</v>
      </c>
      <c r="DO362">
        <v>0</v>
      </c>
    </row>
    <row r="363" spans="1:119" x14ac:dyDescent="0.2">
      <c r="A363">
        <f>ROW(Source!A498)</f>
        <v>498</v>
      </c>
      <c r="B363">
        <v>1473070128</v>
      </c>
      <c r="C363">
        <v>1473071845</v>
      </c>
      <c r="D363">
        <v>1441834920</v>
      </c>
      <c r="E363">
        <v>1</v>
      </c>
      <c r="F363">
        <v>1</v>
      </c>
      <c r="G363">
        <v>15514512</v>
      </c>
      <c r="H363">
        <v>3</v>
      </c>
      <c r="I363" t="s">
        <v>751</v>
      </c>
      <c r="J363" t="s">
        <v>752</v>
      </c>
      <c r="K363" t="s">
        <v>753</v>
      </c>
      <c r="L363">
        <v>1346</v>
      </c>
      <c r="N363">
        <v>1009</v>
      </c>
      <c r="O363" t="s">
        <v>680</v>
      </c>
      <c r="P363" t="s">
        <v>680</v>
      </c>
      <c r="Q363">
        <v>1</v>
      </c>
      <c r="W363">
        <v>0</v>
      </c>
      <c r="X363">
        <v>707796009</v>
      </c>
      <c r="Y363">
        <f>AT363</f>
        <v>0.1</v>
      </c>
      <c r="AA363">
        <v>106.87</v>
      </c>
      <c r="AB363">
        <v>0</v>
      </c>
      <c r="AC363">
        <v>0</v>
      </c>
      <c r="AD363">
        <v>0</v>
      </c>
      <c r="AE363">
        <v>106.87</v>
      </c>
      <c r="AF363">
        <v>0</v>
      </c>
      <c r="AG363">
        <v>0</v>
      </c>
      <c r="AH363">
        <v>0</v>
      </c>
      <c r="AI363">
        <v>1</v>
      </c>
      <c r="AJ363">
        <v>1</v>
      </c>
      <c r="AK363">
        <v>1</v>
      </c>
      <c r="AL363">
        <v>1</v>
      </c>
      <c r="AM363">
        <v>-2</v>
      </c>
      <c r="AN363">
        <v>0</v>
      </c>
      <c r="AO363">
        <v>1</v>
      </c>
      <c r="AP363">
        <v>1</v>
      </c>
      <c r="AQ363">
        <v>0</v>
      </c>
      <c r="AR363">
        <v>0</v>
      </c>
      <c r="AS363" t="s">
        <v>3</v>
      </c>
      <c r="AT363">
        <v>0.1</v>
      </c>
      <c r="AU363" t="s">
        <v>3</v>
      </c>
      <c r="AV363">
        <v>0</v>
      </c>
      <c r="AW363">
        <v>2</v>
      </c>
      <c r="AX363">
        <v>1473071855</v>
      </c>
      <c r="AY363">
        <v>1</v>
      </c>
      <c r="AZ363">
        <v>0</v>
      </c>
      <c r="BA363">
        <v>602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0</v>
      </c>
      <c r="BI363">
        <v>0</v>
      </c>
      <c r="BJ363">
        <v>0</v>
      </c>
      <c r="BK363">
        <v>0</v>
      </c>
      <c r="BL363">
        <v>0</v>
      </c>
      <c r="BM363">
        <v>0</v>
      </c>
      <c r="BN363">
        <v>0</v>
      </c>
      <c r="BO363">
        <v>0</v>
      </c>
      <c r="BP363">
        <v>0</v>
      </c>
      <c r="BQ363">
        <v>0</v>
      </c>
      <c r="BR363">
        <v>0</v>
      </c>
      <c r="BS363">
        <v>0</v>
      </c>
      <c r="BT363">
        <v>0</v>
      </c>
      <c r="BU363">
        <v>0</v>
      </c>
      <c r="BV363">
        <v>0</v>
      </c>
      <c r="BW363">
        <v>0</v>
      </c>
      <c r="CV363">
        <v>0</v>
      </c>
      <c r="CW363">
        <v>0</v>
      </c>
      <c r="CX363">
        <f>ROUND(Y363*Source!I498,9)</f>
        <v>0.1</v>
      </c>
      <c r="CY363">
        <f>AA363</f>
        <v>106.87</v>
      </c>
      <c r="CZ363">
        <f>AE363</f>
        <v>106.87</v>
      </c>
      <c r="DA363">
        <f>AI363</f>
        <v>1</v>
      </c>
      <c r="DB363">
        <f>ROUND(ROUND(AT363*CZ363,2),6)</f>
        <v>10.69</v>
      </c>
      <c r="DC363">
        <f>ROUND(ROUND(AT363*AG363,2),6)</f>
        <v>0</v>
      </c>
      <c r="DD363" t="s">
        <v>3</v>
      </c>
      <c r="DE363" t="s">
        <v>3</v>
      </c>
      <c r="DF363">
        <f t="shared" si="124"/>
        <v>10.69</v>
      </c>
      <c r="DG363">
        <f t="shared" si="125"/>
        <v>0</v>
      </c>
      <c r="DH363">
        <f t="shared" si="126"/>
        <v>0</v>
      </c>
      <c r="DI363">
        <f t="shared" si="127"/>
        <v>0</v>
      </c>
      <c r="DJ363">
        <f>DF363</f>
        <v>10.69</v>
      </c>
      <c r="DK363">
        <v>0</v>
      </c>
      <c r="DL363" t="s">
        <v>3</v>
      </c>
      <c r="DM363">
        <v>0</v>
      </c>
      <c r="DN363" t="s">
        <v>3</v>
      </c>
      <c r="DO363">
        <v>0</v>
      </c>
    </row>
    <row r="364" spans="1:119" x14ac:dyDescent="0.2">
      <c r="A364">
        <f>ROW(Source!A499)</f>
        <v>499</v>
      </c>
      <c r="B364">
        <v>1473070128</v>
      </c>
      <c r="C364">
        <v>1473071856</v>
      </c>
      <c r="D364">
        <v>1441819193</v>
      </c>
      <c r="E364">
        <v>15514512</v>
      </c>
      <c r="F364">
        <v>1</v>
      </c>
      <c r="G364">
        <v>15514512</v>
      </c>
      <c r="H364">
        <v>1</v>
      </c>
      <c r="I364" t="s">
        <v>670</v>
      </c>
      <c r="J364" t="s">
        <v>3</v>
      </c>
      <c r="K364" t="s">
        <v>671</v>
      </c>
      <c r="L364">
        <v>1191</v>
      </c>
      <c r="N364">
        <v>1013</v>
      </c>
      <c r="O364" t="s">
        <v>672</v>
      </c>
      <c r="P364" t="s">
        <v>672</v>
      </c>
      <c r="Q364">
        <v>1</v>
      </c>
      <c r="W364">
        <v>0</v>
      </c>
      <c r="X364">
        <v>476480486</v>
      </c>
      <c r="Y364">
        <f>(AT364*3)</f>
        <v>2.4000000000000004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1</v>
      </c>
      <c r="AJ364">
        <v>1</v>
      </c>
      <c r="AK364">
        <v>1</v>
      </c>
      <c r="AL364">
        <v>1</v>
      </c>
      <c r="AM364">
        <v>-2</v>
      </c>
      <c r="AN364">
        <v>0</v>
      </c>
      <c r="AO364">
        <v>1</v>
      </c>
      <c r="AP364">
        <v>1</v>
      </c>
      <c r="AQ364">
        <v>0</v>
      </c>
      <c r="AR364">
        <v>0</v>
      </c>
      <c r="AS364" t="s">
        <v>3</v>
      </c>
      <c r="AT364">
        <v>0.8</v>
      </c>
      <c r="AU364" t="s">
        <v>449</v>
      </c>
      <c r="AV364">
        <v>1</v>
      </c>
      <c r="AW364">
        <v>2</v>
      </c>
      <c r="AX364">
        <v>1473071859</v>
      </c>
      <c r="AY364">
        <v>1</v>
      </c>
      <c r="AZ364">
        <v>0</v>
      </c>
      <c r="BA364">
        <v>603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0</v>
      </c>
      <c r="BI364">
        <v>0</v>
      </c>
      <c r="BJ364">
        <v>0</v>
      </c>
      <c r="BK364">
        <v>0</v>
      </c>
      <c r="BL364">
        <v>0</v>
      </c>
      <c r="BM364">
        <v>0</v>
      </c>
      <c r="BN364">
        <v>0</v>
      </c>
      <c r="BO364">
        <v>0</v>
      </c>
      <c r="BP364">
        <v>0</v>
      </c>
      <c r="BQ364">
        <v>0</v>
      </c>
      <c r="BR364">
        <v>0</v>
      </c>
      <c r="BS364">
        <v>0</v>
      </c>
      <c r="BT364">
        <v>0</v>
      </c>
      <c r="BU364">
        <v>0</v>
      </c>
      <c r="BV364">
        <v>0</v>
      </c>
      <c r="BW364">
        <v>0</v>
      </c>
      <c r="CU364">
        <f>ROUND(AT364*Source!I499*AH364*AL364,2)</f>
        <v>0</v>
      </c>
      <c r="CV364">
        <f>ROUND(Y364*Source!I499,9)</f>
        <v>2.4</v>
      </c>
      <c r="CW364">
        <v>0</v>
      </c>
      <c r="CX364">
        <f>ROUND(Y364*Source!I499,9)</f>
        <v>2.4</v>
      </c>
      <c r="CY364">
        <f>AD364</f>
        <v>0</v>
      </c>
      <c r="CZ364">
        <f>AH364</f>
        <v>0</v>
      </c>
      <c r="DA364">
        <f>AL364</f>
        <v>1</v>
      </c>
      <c r="DB364">
        <f>ROUND((ROUND(AT364*CZ364,2)*3),6)</f>
        <v>0</v>
      </c>
      <c r="DC364">
        <f>ROUND((ROUND(AT364*AG364,2)*3),6)</f>
        <v>0</v>
      </c>
      <c r="DD364" t="s">
        <v>3</v>
      </c>
      <c r="DE364" t="s">
        <v>3</v>
      </c>
      <c r="DF364">
        <f t="shared" si="124"/>
        <v>0</v>
      </c>
      <c r="DG364">
        <f t="shared" si="125"/>
        <v>0</v>
      </c>
      <c r="DH364">
        <f t="shared" si="126"/>
        <v>0</v>
      </c>
      <c r="DI364">
        <f t="shared" si="127"/>
        <v>0</v>
      </c>
      <c r="DJ364">
        <f>DI364</f>
        <v>0</v>
      </c>
      <c r="DK364">
        <v>0</v>
      </c>
      <c r="DL364" t="s">
        <v>3</v>
      </c>
      <c r="DM364">
        <v>0</v>
      </c>
      <c r="DN364" t="s">
        <v>3</v>
      </c>
      <c r="DO364">
        <v>0</v>
      </c>
    </row>
    <row r="365" spans="1:119" x14ac:dyDescent="0.2">
      <c r="A365">
        <f>ROW(Source!A499)</f>
        <v>499</v>
      </c>
      <c r="B365">
        <v>1473070128</v>
      </c>
      <c r="C365">
        <v>1473071856</v>
      </c>
      <c r="D365">
        <v>1441822228</v>
      </c>
      <c r="E365">
        <v>15514512</v>
      </c>
      <c r="F365">
        <v>1</v>
      </c>
      <c r="G365">
        <v>15514512</v>
      </c>
      <c r="H365">
        <v>3</v>
      </c>
      <c r="I365" t="s">
        <v>749</v>
      </c>
      <c r="J365" t="s">
        <v>3</v>
      </c>
      <c r="K365" t="s">
        <v>750</v>
      </c>
      <c r="L365">
        <v>1346</v>
      </c>
      <c r="N365">
        <v>1009</v>
      </c>
      <c r="O365" t="s">
        <v>680</v>
      </c>
      <c r="P365" t="s">
        <v>680</v>
      </c>
      <c r="Q365">
        <v>1</v>
      </c>
      <c r="W365">
        <v>0</v>
      </c>
      <c r="X365">
        <v>-197379457</v>
      </c>
      <c r="Y365">
        <f>(AT365*3)</f>
        <v>0.03</v>
      </c>
      <c r="AA365">
        <v>73.95</v>
      </c>
      <c r="AB365">
        <v>0</v>
      </c>
      <c r="AC365">
        <v>0</v>
      </c>
      <c r="AD365">
        <v>0</v>
      </c>
      <c r="AE365">
        <v>73.951729999999998</v>
      </c>
      <c r="AF365">
        <v>0</v>
      </c>
      <c r="AG365">
        <v>0</v>
      </c>
      <c r="AH365">
        <v>0</v>
      </c>
      <c r="AI365">
        <v>1</v>
      </c>
      <c r="AJ365">
        <v>1</v>
      </c>
      <c r="AK365">
        <v>1</v>
      </c>
      <c r="AL365">
        <v>1</v>
      </c>
      <c r="AM365">
        <v>-2</v>
      </c>
      <c r="AN365">
        <v>0</v>
      </c>
      <c r="AO365">
        <v>1</v>
      </c>
      <c r="AP365">
        <v>1</v>
      </c>
      <c r="AQ365">
        <v>0</v>
      </c>
      <c r="AR365">
        <v>0</v>
      </c>
      <c r="AS365" t="s">
        <v>3</v>
      </c>
      <c r="AT365">
        <v>0.01</v>
      </c>
      <c r="AU365" t="s">
        <v>449</v>
      </c>
      <c r="AV365">
        <v>0</v>
      </c>
      <c r="AW365">
        <v>2</v>
      </c>
      <c r="AX365">
        <v>1473071860</v>
      </c>
      <c r="AY365">
        <v>1</v>
      </c>
      <c r="AZ365">
        <v>0</v>
      </c>
      <c r="BA365">
        <v>604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0</v>
      </c>
      <c r="BI365">
        <v>0</v>
      </c>
      <c r="BJ365">
        <v>0</v>
      </c>
      <c r="BK365">
        <v>0</v>
      </c>
      <c r="BL365">
        <v>0</v>
      </c>
      <c r="BM365">
        <v>0</v>
      </c>
      <c r="BN365">
        <v>0</v>
      </c>
      <c r="BO365">
        <v>0</v>
      </c>
      <c r="BP365">
        <v>0</v>
      </c>
      <c r="BQ365">
        <v>0</v>
      </c>
      <c r="BR365">
        <v>0</v>
      </c>
      <c r="BS365">
        <v>0</v>
      </c>
      <c r="BT365">
        <v>0</v>
      </c>
      <c r="BU365">
        <v>0</v>
      </c>
      <c r="BV365">
        <v>0</v>
      </c>
      <c r="BW365">
        <v>0</v>
      </c>
      <c r="CV365">
        <v>0</v>
      </c>
      <c r="CW365">
        <v>0</v>
      </c>
      <c r="CX365">
        <f>ROUND(Y365*Source!I499,9)</f>
        <v>0.03</v>
      </c>
      <c r="CY365">
        <f>AA365</f>
        <v>73.95</v>
      </c>
      <c r="CZ365">
        <f>AE365</f>
        <v>73.951729999999998</v>
      </c>
      <c r="DA365">
        <f>AI365</f>
        <v>1</v>
      </c>
      <c r="DB365">
        <f>ROUND((ROUND(AT365*CZ365,2)*3),6)</f>
        <v>2.2200000000000002</v>
      </c>
      <c r="DC365">
        <f>ROUND((ROUND(AT365*AG365,2)*3),6)</f>
        <v>0</v>
      </c>
      <c r="DD365" t="s">
        <v>3</v>
      </c>
      <c r="DE365" t="s">
        <v>3</v>
      </c>
      <c r="DF365">
        <f t="shared" si="124"/>
        <v>2.2200000000000002</v>
      </c>
      <c r="DG365">
        <f t="shared" si="125"/>
        <v>0</v>
      </c>
      <c r="DH365">
        <f t="shared" si="126"/>
        <v>0</v>
      </c>
      <c r="DI365">
        <f t="shared" si="127"/>
        <v>0</v>
      </c>
      <c r="DJ365">
        <f>DF365</f>
        <v>2.2200000000000002</v>
      </c>
      <c r="DK365">
        <v>0</v>
      </c>
      <c r="DL365" t="s">
        <v>3</v>
      </c>
      <c r="DM365">
        <v>0</v>
      </c>
      <c r="DN365" t="s">
        <v>3</v>
      </c>
      <c r="DO365">
        <v>0</v>
      </c>
    </row>
    <row r="366" spans="1:119" x14ac:dyDescent="0.2">
      <c r="A366">
        <f>ROW(Source!A500)</f>
        <v>500</v>
      </c>
      <c r="B366">
        <v>1473070128</v>
      </c>
      <c r="C366">
        <v>1473071861</v>
      </c>
      <c r="D366">
        <v>1441819193</v>
      </c>
      <c r="E366">
        <v>15514512</v>
      </c>
      <c r="F366">
        <v>1</v>
      </c>
      <c r="G366">
        <v>15514512</v>
      </c>
      <c r="H366">
        <v>1</v>
      </c>
      <c r="I366" t="s">
        <v>670</v>
      </c>
      <c r="J366" t="s">
        <v>3</v>
      </c>
      <c r="K366" t="s">
        <v>671</v>
      </c>
      <c r="L366">
        <v>1191</v>
      </c>
      <c r="N366">
        <v>1013</v>
      </c>
      <c r="O366" t="s">
        <v>672</v>
      </c>
      <c r="P366" t="s">
        <v>672</v>
      </c>
      <c r="Q366">
        <v>1</v>
      </c>
      <c r="W366">
        <v>0</v>
      </c>
      <c r="X366">
        <v>476480486</v>
      </c>
      <c r="Y366">
        <f>AT366</f>
        <v>15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1</v>
      </c>
      <c r="AJ366">
        <v>1</v>
      </c>
      <c r="AK366">
        <v>1</v>
      </c>
      <c r="AL366">
        <v>1</v>
      </c>
      <c r="AM366">
        <v>-2</v>
      </c>
      <c r="AN366">
        <v>0</v>
      </c>
      <c r="AO366">
        <v>1</v>
      </c>
      <c r="AP366">
        <v>1</v>
      </c>
      <c r="AQ366">
        <v>0</v>
      </c>
      <c r="AR366">
        <v>0</v>
      </c>
      <c r="AS366" t="s">
        <v>3</v>
      </c>
      <c r="AT366">
        <v>15</v>
      </c>
      <c r="AU366" t="s">
        <v>3</v>
      </c>
      <c r="AV366">
        <v>1</v>
      </c>
      <c r="AW366">
        <v>2</v>
      </c>
      <c r="AX366">
        <v>1473071867</v>
      </c>
      <c r="AY366">
        <v>1</v>
      </c>
      <c r="AZ366">
        <v>0</v>
      </c>
      <c r="BA366">
        <v>605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0</v>
      </c>
      <c r="BI366">
        <v>0</v>
      </c>
      <c r="BJ366">
        <v>0</v>
      </c>
      <c r="BK366">
        <v>0</v>
      </c>
      <c r="BL366">
        <v>0</v>
      </c>
      <c r="BM366">
        <v>0</v>
      </c>
      <c r="BN366">
        <v>0</v>
      </c>
      <c r="BO366">
        <v>0</v>
      </c>
      <c r="BP366">
        <v>0</v>
      </c>
      <c r="BQ366">
        <v>0</v>
      </c>
      <c r="BR366">
        <v>0</v>
      </c>
      <c r="BS366">
        <v>0</v>
      </c>
      <c r="BT366">
        <v>0</v>
      </c>
      <c r="BU366">
        <v>0</v>
      </c>
      <c r="BV366">
        <v>0</v>
      </c>
      <c r="BW366">
        <v>0</v>
      </c>
      <c r="CU366">
        <f>ROUND(AT366*Source!I500*AH366*AL366,2)</f>
        <v>0</v>
      </c>
      <c r="CV366">
        <f>ROUND(Y366*Source!I500,9)</f>
        <v>15</v>
      </c>
      <c r="CW366">
        <v>0</v>
      </c>
      <c r="CX366">
        <f>ROUND(Y366*Source!I500,9)</f>
        <v>15</v>
      </c>
      <c r="CY366">
        <f>AD366</f>
        <v>0</v>
      </c>
      <c r="CZ366">
        <f>AH366</f>
        <v>0</v>
      </c>
      <c r="DA366">
        <f>AL366</f>
        <v>1</v>
      </c>
      <c r="DB366">
        <f>ROUND(ROUND(AT366*CZ366,2),6)</f>
        <v>0</v>
      </c>
      <c r="DC366">
        <f>ROUND(ROUND(AT366*AG366,2),6)</f>
        <v>0</v>
      </c>
      <c r="DD366" t="s">
        <v>3</v>
      </c>
      <c r="DE366" t="s">
        <v>3</v>
      </c>
      <c r="DF366">
        <f t="shared" si="124"/>
        <v>0</v>
      </c>
      <c r="DG366">
        <f t="shared" si="125"/>
        <v>0</v>
      </c>
      <c r="DH366">
        <f t="shared" si="126"/>
        <v>0</v>
      </c>
      <c r="DI366">
        <f t="shared" si="127"/>
        <v>0</v>
      </c>
      <c r="DJ366">
        <f>DI366</f>
        <v>0</v>
      </c>
      <c r="DK366">
        <v>0</v>
      </c>
      <c r="DL366" t="s">
        <v>3</v>
      </c>
      <c r="DM366">
        <v>0</v>
      </c>
      <c r="DN366" t="s">
        <v>3</v>
      </c>
      <c r="DO366">
        <v>0</v>
      </c>
    </row>
    <row r="367" spans="1:119" x14ac:dyDescent="0.2">
      <c r="A367">
        <f>ROW(Source!A500)</f>
        <v>500</v>
      </c>
      <c r="B367">
        <v>1473070128</v>
      </c>
      <c r="C367">
        <v>1473071861</v>
      </c>
      <c r="D367">
        <v>1441836237</v>
      </c>
      <c r="E367">
        <v>1</v>
      </c>
      <c r="F367">
        <v>1</v>
      </c>
      <c r="G367">
        <v>15514512</v>
      </c>
      <c r="H367">
        <v>3</v>
      </c>
      <c r="I367" t="s">
        <v>746</v>
      </c>
      <c r="J367" t="s">
        <v>747</v>
      </c>
      <c r="K367" t="s">
        <v>748</v>
      </c>
      <c r="L367">
        <v>1346</v>
      </c>
      <c r="N367">
        <v>1009</v>
      </c>
      <c r="O367" t="s">
        <v>680</v>
      </c>
      <c r="P367" t="s">
        <v>680</v>
      </c>
      <c r="Q367">
        <v>1</v>
      </c>
      <c r="W367">
        <v>0</v>
      </c>
      <c r="X367">
        <v>-1733743716</v>
      </c>
      <c r="Y367">
        <f>AT367</f>
        <v>0.3</v>
      </c>
      <c r="AA367">
        <v>375.16</v>
      </c>
      <c r="AB367">
        <v>0</v>
      </c>
      <c r="AC367">
        <v>0</v>
      </c>
      <c r="AD367">
        <v>0</v>
      </c>
      <c r="AE367">
        <v>375.16</v>
      </c>
      <c r="AF367">
        <v>0</v>
      </c>
      <c r="AG367">
        <v>0</v>
      </c>
      <c r="AH367">
        <v>0</v>
      </c>
      <c r="AI367">
        <v>1</v>
      </c>
      <c r="AJ367">
        <v>1</v>
      </c>
      <c r="AK367">
        <v>1</v>
      </c>
      <c r="AL367">
        <v>1</v>
      </c>
      <c r="AM367">
        <v>-2</v>
      </c>
      <c r="AN367">
        <v>0</v>
      </c>
      <c r="AO367">
        <v>1</v>
      </c>
      <c r="AP367">
        <v>1</v>
      </c>
      <c r="AQ367">
        <v>0</v>
      </c>
      <c r="AR367">
        <v>0</v>
      </c>
      <c r="AS367" t="s">
        <v>3</v>
      </c>
      <c r="AT367">
        <v>0.3</v>
      </c>
      <c r="AU367" t="s">
        <v>3</v>
      </c>
      <c r="AV367">
        <v>0</v>
      </c>
      <c r="AW367">
        <v>2</v>
      </c>
      <c r="AX367">
        <v>1473071869</v>
      </c>
      <c r="AY367">
        <v>1</v>
      </c>
      <c r="AZ367">
        <v>0</v>
      </c>
      <c r="BA367">
        <v>606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0</v>
      </c>
      <c r="BI367">
        <v>0</v>
      </c>
      <c r="BJ367">
        <v>0</v>
      </c>
      <c r="BK367">
        <v>0</v>
      </c>
      <c r="BL367">
        <v>0</v>
      </c>
      <c r="BM367">
        <v>0</v>
      </c>
      <c r="BN367">
        <v>0</v>
      </c>
      <c r="BO367">
        <v>0</v>
      </c>
      <c r="BP367">
        <v>0</v>
      </c>
      <c r="BQ367">
        <v>0</v>
      </c>
      <c r="BR367">
        <v>0</v>
      </c>
      <c r="BS367">
        <v>0</v>
      </c>
      <c r="BT367">
        <v>0</v>
      </c>
      <c r="BU367">
        <v>0</v>
      </c>
      <c r="BV367">
        <v>0</v>
      </c>
      <c r="BW367">
        <v>0</v>
      </c>
      <c r="CV367">
        <v>0</v>
      </c>
      <c r="CW367">
        <v>0</v>
      </c>
      <c r="CX367">
        <f>ROUND(Y367*Source!I500,9)</f>
        <v>0.3</v>
      </c>
      <c r="CY367">
        <f>AA367</f>
        <v>375.16</v>
      </c>
      <c r="CZ367">
        <f>AE367</f>
        <v>375.16</v>
      </c>
      <c r="DA367">
        <f>AI367</f>
        <v>1</v>
      </c>
      <c r="DB367">
        <f>ROUND(ROUND(AT367*CZ367,2),6)</f>
        <v>112.55</v>
      </c>
      <c r="DC367">
        <f>ROUND(ROUND(AT367*AG367,2),6)</f>
        <v>0</v>
      </c>
      <c r="DD367" t="s">
        <v>3</v>
      </c>
      <c r="DE367" t="s">
        <v>3</v>
      </c>
      <c r="DF367">
        <f t="shared" si="124"/>
        <v>112.55</v>
      </c>
      <c r="DG367">
        <f t="shared" si="125"/>
        <v>0</v>
      </c>
      <c r="DH367">
        <f t="shared" si="126"/>
        <v>0</v>
      </c>
      <c r="DI367">
        <f t="shared" si="127"/>
        <v>0</v>
      </c>
      <c r="DJ367">
        <f>DF367</f>
        <v>112.55</v>
      </c>
      <c r="DK367">
        <v>0</v>
      </c>
      <c r="DL367" t="s">
        <v>3</v>
      </c>
      <c r="DM367">
        <v>0</v>
      </c>
      <c r="DN367" t="s">
        <v>3</v>
      </c>
      <c r="DO367">
        <v>0</v>
      </c>
    </row>
    <row r="368" spans="1:119" x14ac:dyDescent="0.2">
      <c r="A368">
        <f>ROW(Source!A500)</f>
        <v>500</v>
      </c>
      <c r="B368">
        <v>1473070128</v>
      </c>
      <c r="C368">
        <v>1473071861</v>
      </c>
      <c r="D368">
        <v>1441836235</v>
      </c>
      <c r="E368">
        <v>1</v>
      </c>
      <c r="F368">
        <v>1</v>
      </c>
      <c r="G368">
        <v>15514512</v>
      </c>
      <c r="H368">
        <v>3</v>
      </c>
      <c r="I368" t="s">
        <v>677</v>
      </c>
      <c r="J368" t="s">
        <v>678</v>
      </c>
      <c r="K368" t="s">
        <v>679</v>
      </c>
      <c r="L368">
        <v>1346</v>
      </c>
      <c r="N368">
        <v>1009</v>
      </c>
      <c r="O368" t="s">
        <v>680</v>
      </c>
      <c r="P368" t="s">
        <v>680</v>
      </c>
      <c r="Q368">
        <v>1</v>
      </c>
      <c r="W368">
        <v>0</v>
      </c>
      <c r="X368">
        <v>-1595335418</v>
      </c>
      <c r="Y368">
        <f>AT368</f>
        <v>0.09</v>
      </c>
      <c r="AA368">
        <v>31.49</v>
      </c>
      <c r="AB368">
        <v>0</v>
      </c>
      <c r="AC368">
        <v>0</v>
      </c>
      <c r="AD368">
        <v>0</v>
      </c>
      <c r="AE368">
        <v>31.49</v>
      </c>
      <c r="AF368">
        <v>0</v>
      </c>
      <c r="AG368">
        <v>0</v>
      </c>
      <c r="AH368">
        <v>0</v>
      </c>
      <c r="AI368">
        <v>1</v>
      </c>
      <c r="AJ368">
        <v>1</v>
      </c>
      <c r="AK368">
        <v>1</v>
      </c>
      <c r="AL368">
        <v>1</v>
      </c>
      <c r="AM368">
        <v>-2</v>
      </c>
      <c r="AN368">
        <v>0</v>
      </c>
      <c r="AO368">
        <v>1</v>
      </c>
      <c r="AP368">
        <v>1</v>
      </c>
      <c r="AQ368">
        <v>0</v>
      </c>
      <c r="AR368">
        <v>0</v>
      </c>
      <c r="AS368" t="s">
        <v>3</v>
      </c>
      <c r="AT368">
        <v>0.09</v>
      </c>
      <c r="AU368" t="s">
        <v>3</v>
      </c>
      <c r="AV368">
        <v>0</v>
      </c>
      <c r="AW368">
        <v>2</v>
      </c>
      <c r="AX368">
        <v>1473071870</v>
      </c>
      <c r="AY368">
        <v>1</v>
      </c>
      <c r="AZ368">
        <v>0</v>
      </c>
      <c r="BA368">
        <v>607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0</v>
      </c>
      <c r="BI368">
        <v>0</v>
      </c>
      <c r="BJ368">
        <v>0</v>
      </c>
      <c r="BK368">
        <v>0</v>
      </c>
      <c r="BL368">
        <v>0</v>
      </c>
      <c r="BM368">
        <v>0</v>
      </c>
      <c r="BN368">
        <v>0</v>
      </c>
      <c r="BO368">
        <v>0</v>
      </c>
      <c r="BP368">
        <v>0</v>
      </c>
      <c r="BQ368">
        <v>0</v>
      </c>
      <c r="BR368">
        <v>0</v>
      </c>
      <c r="BS368">
        <v>0</v>
      </c>
      <c r="BT368">
        <v>0</v>
      </c>
      <c r="BU368">
        <v>0</v>
      </c>
      <c r="BV368">
        <v>0</v>
      </c>
      <c r="BW368">
        <v>0</v>
      </c>
      <c r="CV368">
        <v>0</v>
      </c>
      <c r="CW368">
        <v>0</v>
      </c>
      <c r="CX368">
        <f>ROUND(Y368*Source!I500,9)</f>
        <v>0.09</v>
      </c>
      <c r="CY368">
        <f>AA368</f>
        <v>31.49</v>
      </c>
      <c r="CZ368">
        <f>AE368</f>
        <v>31.49</v>
      </c>
      <c r="DA368">
        <f>AI368</f>
        <v>1</v>
      </c>
      <c r="DB368">
        <f>ROUND(ROUND(AT368*CZ368,2),6)</f>
        <v>2.83</v>
      </c>
      <c r="DC368">
        <f>ROUND(ROUND(AT368*AG368,2),6)</f>
        <v>0</v>
      </c>
      <c r="DD368" t="s">
        <v>3</v>
      </c>
      <c r="DE368" t="s">
        <v>3</v>
      </c>
      <c r="DF368">
        <f t="shared" si="124"/>
        <v>2.83</v>
      </c>
      <c r="DG368">
        <f t="shared" si="125"/>
        <v>0</v>
      </c>
      <c r="DH368">
        <f t="shared" si="126"/>
        <v>0</v>
      </c>
      <c r="DI368">
        <f t="shared" si="127"/>
        <v>0</v>
      </c>
      <c r="DJ368">
        <f>DF368</f>
        <v>2.83</v>
      </c>
      <c r="DK368">
        <v>0</v>
      </c>
      <c r="DL368" t="s">
        <v>3</v>
      </c>
      <c r="DM368">
        <v>0</v>
      </c>
      <c r="DN368" t="s">
        <v>3</v>
      </c>
      <c r="DO368">
        <v>0</v>
      </c>
    </row>
    <row r="369" spans="1:119" x14ac:dyDescent="0.2">
      <c r="A369">
        <f>ROW(Source!A500)</f>
        <v>500</v>
      </c>
      <c r="B369">
        <v>1473070128</v>
      </c>
      <c r="C369">
        <v>1473071861</v>
      </c>
      <c r="D369">
        <v>1441822228</v>
      </c>
      <c r="E369">
        <v>15514512</v>
      </c>
      <c r="F369">
        <v>1</v>
      </c>
      <c r="G369">
        <v>15514512</v>
      </c>
      <c r="H369">
        <v>3</v>
      </c>
      <c r="I369" t="s">
        <v>749</v>
      </c>
      <c r="J369" t="s">
        <v>3</v>
      </c>
      <c r="K369" t="s">
        <v>750</v>
      </c>
      <c r="L369">
        <v>1346</v>
      </c>
      <c r="N369">
        <v>1009</v>
      </c>
      <c r="O369" t="s">
        <v>680</v>
      </c>
      <c r="P369" t="s">
        <v>680</v>
      </c>
      <c r="Q369">
        <v>1</v>
      </c>
      <c r="W369">
        <v>0</v>
      </c>
      <c r="X369">
        <v>-197379457</v>
      </c>
      <c r="Y369">
        <f>AT369</f>
        <v>0.09</v>
      </c>
      <c r="AA369">
        <v>73.95</v>
      </c>
      <c r="AB369">
        <v>0</v>
      </c>
      <c r="AC369">
        <v>0</v>
      </c>
      <c r="AD369">
        <v>0</v>
      </c>
      <c r="AE369">
        <v>73.951729999999998</v>
      </c>
      <c r="AF369">
        <v>0</v>
      </c>
      <c r="AG369">
        <v>0</v>
      </c>
      <c r="AH369">
        <v>0</v>
      </c>
      <c r="AI369">
        <v>1</v>
      </c>
      <c r="AJ369">
        <v>1</v>
      </c>
      <c r="AK369">
        <v>1</v>
      </c>
      <c r="AL369">
        <v>1</v>
      </c>
      <c r="AM369">
        <v>-2</v>
      </c>
      <c r="AN369">
        <v>0</v>
      </c>
      <c r="AO369">
        <v>1</v>
      </c>
      <c r="AP369">
        <v>1</v>
      </c>
      <c r="AQ369">
        <v>0</v>
      </c>
      <c r="AR369">
        <v>0</v>
      </c>
      <c r="AS369" t="s">
        <v>3</v>
      </c>
      <c r="AT369">
        <v>0.09</v>
      </c>
      <c r="AU369" t="s">
        <v>3</v>
      </c>
      <c r="AV369">
        <v>0</v>
      </c>
      <c r="AW369">
        <v>2</v>
      </c>
      <c r="AX369">
        <v>1473071868</v>
      </c>
      <c r="AY369">
        <v>1</v>
      </c>
      <c r="AZ369">
        <v>0</v>
      </c>
      <c r="BA369">
        <v>608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0</v>
      </c>
      <c r="BI369">
        <v>0</v>
      </c>
      <c r="BJ369">
        <v>0</v>
      </c>
      <c r="BK369">
        <v>0</v>
      </c>
      <c r="BL369">
        <v>0</v>
      </c>
      <c r="BM369">
        <v>0</v>
      </c>
      <c r="BN369">
        <v>0</v>
      </c>
      <c r="BO369">
        <v>0</v>
      </c>
      <c r="BP369">
        <v>0</v>
      </c>
      <c r="BQ369">
        <v>0</v>
      </c>
      <c r="BR369">
        <v>0</v>
      </c>
      <c r="BS369">
        <v>0</v>
      </c>
      <c r="BT369">
        <v>0</v>
      </c>
      <c r="BU369">
        <v>0</v>
      </c>
      <c r="BV369">
        <v>0</v>
      </c>
      <c r="BW369">
        <v>0</v>
      </c>
      <c r="CV369">
        <v>0</v>
      </c>
      <c r="CW369">
        <v>0</v>
      </c>
      <c r="CX369">
        <f>ROUND(Y369*Source!I500,9)</f>
        <v>0.09</v>
      </c>
      <c r="CY369">
        <f>AA369</f>
        <v>73.95</v>
      </c>
      <c r="CZ369">
        <f>AE369</f>
        <v>73.951729999999998</v>
      </c>
      <c r="DA369">
        <f>AI369</f>
        <v>1</v>
      </c>
      <c r="DB369">
        <f>ROUND(ROUND(AT369*CZ369,2),6)</f>
        <v>6.66</v>
      </c>
      <c r="DC369">
        <f>ROUND(ROUND(AT369*AG369,2),6)</f>
        <v>0</v>
      </c>
      <c r="DD369" t="s">
        <v>3</v>
      </c>
      <c r="DE369" t="s">
        <v>3</v>
      </c>
      <c r="DF369">
        <f t="shared" si="124"/>
        <v>6.66</v>
      </c>
      <c r="DG369">
        <f t="shared" si="125"/>
        <v>0</v>
      </c>
      <c r="DH369">
        <f t="shared" si="126"/>
        <v>0</v>
      </c>
      <c r="DI369">
        <f t="shared" si="127"/>
        <v>0</v>
      </c>
      <c r="DJ369">
        <f>DF369</f>
        <v>6.66</v>
      </c>
      <c r="DK369">
        <v>0</v>
      </c>
      <c r="DL369" t="s">
        <v>3</v>
      </c>
      <c r="DM369">
        <v>0</v>
      </c>
      <c r="DN369" t="s">
        <v>3</v>
      </c>
      <c r="DO369">
        <v>0</v>
      </c>
    </row>
    <row r="370" spans="1:119" x14ac:dyDescent="0.2">
      <c r="A370">
        <f>ROW(Source!A500)</f>
        <v>500</v>
      </c>
      <c r="B370">
        <v>1473070128</v>
      </c>
      <c r="C370">
        <v>1473071861</v>
      </c>
      <c r="D370">
        <v>1441834920</v>
      </c>
      <c r="E370">
        <v>1</v>
      </c>
      <c r="F370">
        <v>1</v>
      </c>
      <c r="G370">
        <v>15514512</v>
      </c>
      <c r="H370">
        <v>3</v>
      </c>
      <c r="I370" t="s">
        <v>751</v>
      </c>
      <c r="J370" t="s">
        <v>752</v>
      </c>
      <c r="K370" t="s">
        <v>753</v>
      </c>
      <c r="L370">
        <v>1346</v>
      </c>
      <c r="N370">
        <v>1009</v>
      </c>
      <c r="O370" t="s">
        <v>680</v>
      </c>
      <c r="P370" t="s">
        <v>680</v>
      </c>
      <c r="Q370">
        <v>1</v>
      </c>
      <c r="W370">
        <v>0</v>
      </c>
      <c r="X370">
        <v>707796009</v>
      </c>
      <c r="Y370">
        <f>AT370</f>
        <v>0.06</v>
      </c>
      <c r="AA370">
        <v>106.87</v>
      </c>
      <c r="AB370">
        <v>0</v>
      </c>
      <c r="AC370">
        <v>0</v>
      </c>
      <c r="AD370">
        <v>0</v>
      </c>
      <c r="AE370">
        <v>106.87</v>
      </c>
      <c r="AF370">
        <v>0</v>
      </c>
      <c r="AG370">
        <v>0</v>
      </c>
      <c r="AH370">
        <v>0</v>
      </c>
      <c r="AI370">
        <v>1</v>
      </c>
      <c r="AJ370">
        <v>1</v>
      </c>
      <c r="AK370">
        <v>1</v>
      </c>
      <c r="AL370">
        <v>1</v>
      </c>
      <c r="AM370">
        <v>-2</v>
      </c>
      <c r="AN370">
        <v>0</v>
      </c>
      <c r="AO370">
        <v>1</v>
      </c>
      <c r="AP370">
        <v>1</v>
      </c>
      <c r="AQ370">
        <v>0</v>
      </c>
      <c r="AR370">
        <v>0</v>
      </c>
      <c r="AS370" t="s">
        <v>3</v>
      </c>
      <c r="AT370">
        <v>0.06</v>
      </c>
      <c r="AU370" t="s">
        <v>3</v>
      </c>
      <c r="AV370">
        <v>0</v>
      </c>
      <c r="AW370">
        <v>2</v>
      </c>
      <c r="AX370">
        <v>1473071871</v>
      </c>
      <c r="AY370">
        <v>1</v>
      </c>
      <c r="AZ370">
        <v>0</v>
      </c>
      <c r="BA370">
        <v>609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0</v>
      </c>
      <c r="BI370">
        <v>0</v>
      </c>
      <c r="BJ370">
        <v>0</v>
      </c>
      <c r="BK370">
        <v>0</v>
      </c>
      <c r="BL370">
        <v>0</v>
      </c>
      <c r="BM370">
        <v>0</v>
      </c>
      <c r="BN370">
        <v>0</v>
      </c>
      <c r="BO370">
        <v>0</v>
      </c>
      <c r="BP370">
        <v>0</v>
      </c>
      <c r="BQ370">
        <v>0</v>
      </c>
      <c r="BR370">
        <v>0</v>
      </c>
      <c r="BS370">
        <v>0</v>
      </c>
      <c r="BT370">
        <v>0</v>
      </c>
      <c r="BU370">
        <v>0</v>
      </c>
      <c r="BV370">
        <v>0</v>
      </c>
      <c r="BW370">
        <v>0</v>
      </c>
      <c r="CV370">
        <v>0</v>
      </c>
      <c r="CW370">
        <v>0</v>
      </c>
      <c r="CX370">
        <f>ROUND(Y370*Source!I500,9)</f>
        <v>0.06</v>
      </c>
      <c r="CY370">
        <f>AA370</f>
        <v>106.87</v>
      </c>
      <c r="CZ370">
        <f>AE370</f>
        <v>106.87</v>
      </c>
      <c r="DA370">
        <f>AI370</f>
        <v>1</v>
      </c>
      <c r="DB370">
        <f>ROUND(ROUND(AT370*CZ370,2),6)</f>
        <v>6.41</v>
      </c>
      <c r="DC370">
        <f>ROUND(ROUND(AT370*AG370,2),6)</f>
        <v>0</v>
      </c>
      <c r="DD370" t="s">
        <v>3</v>
      </c>
      <c r="DE370" t="s">
        <v>3</v>
      </c>
      <c r="DF370">
        <f t="shared" si="124"/>
        <v>6.41</v>
      </c>
      <c r="DG370">
        <f t="shared" si="125"/>
        <v>0</v>
      </c>
      <c r="DH370">
        <f t="shared" si="126"/>
        <v>0</v>
      </c>
      <c r="DI370">
        <f t="shared" si="127"/>
        <v>0</v>
      </c>
      <c r="DJ370">
        <f>DF370</f>
        <v>6.41</v>
      </c>
      <c r="DK370">
        <v>0</v>
      </c>
      <c r="DL370" t="s">
        <v>3</v>
      </c>
      <c r="DM370">
        <v>0</v>
      </c>
      <c r="DN370" t="s">
        <v>3</v>
      </c>
      <c r="DO370">
        <v>0</v>
      </c>
    </row>
    <row r="371" spans="1:119" x14ac:dyDescent="0.2">
      <c r="A371">
        <f>ROW(Source!A501)</f>
        <v>501</v>
      </c>
      <c r="B371">
        <v>1473070128</v>
      </c>
      <c r="C371">
        <v>1473071872</v>
      </c>
      <c r="D371">
        <v>1441819193</v>
      </c>
      <c r="E371">
        <v>15514512</v>
      </c>
      <c r="F371">
        <v>1</v>
      </c>
      <c r="G371">
        <v>15514512</v>
      </c>
      <c r="H371">
        <v>1</v>
      </c>
      <c r="I371" t="s">
        <v>670</v>
      </c>
      <c r="J371" t="s">
        <v>3</v>
      </c>
      <c r="K371" t="s">
        <v>671</v>
      </c>
      <c r="L371">
        <v>1191</v>
      </c>
      <c r="N371">
        <v>1013</v>
      </c>
      <c r="O371" t="s">
        <v>672</v>
      </c>
      <c r="P371" t="s">
        <v>672</v>
      </c>
      <c r="Q371">
        <v>1</v>
      </c>
      <c r="W371">
        <v>0</v>
      </c>
      <c r="X371">
        <v>476480486</v>
      </c>
      <c r="Y371">
        <f>(AT371*3)</f>
        <v>1.5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1</v>
      </c>
      <c r="AJ371">
        <v>1</v>
      </c>
      <c r="AK371">
        <v>1</v>
      </c>
      <c r="AL371">
        <v>1</v>
      </c>
      <c r="AM371">
        <v>-2</v>
      </c>
      <c r="AN371">
        <v>0</v>
      </c>
      <c r="AO371">
        <v>1</v>
      </c>
      <c r="AP371">
        <v>1</v>
      </c>
      <c r="AQ371">
        <v>0</v>
      </c>
      <c r="AR371">
        <v>0</v>
      </c>
      <c r="AS371" t="s">
        <v>3</v>
      </c>
      <c r="AT371">
        <v>0.5</v>
      </c>
      <c r="AU371" t="s">
        <v>449</v>
      </c>
      <c r="AV371">
        <v>1</v>
      </c>
      <c r="AW371">
        <v>2</v>
      </c>
      <c r="AX371">
        <v>1473071875</v>
      </c>
      <c r="AY371">
        <v>1</v>
      </c>
      <c r="AZ371">
        <v>0</v>
      </c>
      <c r="BA371">
        <v>610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0</v>
      </c>
      <c r="BI371">
        <v>0</v>
      </c>
      <c r="BJ371">
        <v>0</v>
      </c>
      <c r="BK371">
        <v>0</v>
      </c>
      <c r="BL371">
        <v>0</v>
      </c>
      <c r="BM371">
        <v>0</v>
      </c>
      <c r="BN371">
        <v>0</v>
      </c>
      <c r="BO371">
        <v>0</v>
      </c>
      <c r="BP371">
        <v>0</v>
      </c>
      <c r="BQ371">
        <v>0</v>
      </c>
      <c r="BR371">
        <v>0</v>
      </c>
      <c r="BS371">
        <v>0</v>
      </c>
      <c r="BT371">
        <v>0</v>
      </c>
      <c r="BU371">
        <v>0</v>
      </c>
      <c r="BV371">
        <v>0</v>
      </c>
      <c r="BW371">
        <v>0</v>
      </c>
      <c r="CU371">
        <f>ROUND(AT371*Source!I501*AH371*AL371,2)</f>
        <v>0</v>
      </c>
      <c r="CV371">
        <f>ROUND(Y371*Source!I501,9)</f>
        <v>1.5</v>
      </c>
      <c r="CW371">
        <v>0</v>
      </c>
      <c r="CX371">
        <f>ROUND(Y371*Source!I501,9)</f>
        <v>1.5</v>
      </c>
      <c r="CY371">
        <f>AD371</f>
        <v>0</v>
      </c>
      <c r="CZ371">
        <f>AH371</f>
        <v>0</v>
      </c>
      <c r="DA371">
        <f>AL371</f>
        <v>1</v>
      </c>
      <c r="DB371">
        <f>ROUND((ROUND(AT371*CZ371,2)*3),6)</f>
        <v>0</v>
      </c>
      <c r="DC371">
        <f>ROUND((ROUND(AT371*AG371,2)*3),6)</f>
        <v>0</v>
      </c>
      <c r="DD371" t="s">
        <v>3</v>
      </c>
      <c r="DE371" t="s">
        <v>3</v>
      </c>
      <c r="DF371">
        <f t="shared" si="124"/>
        <v>0</v>
      </c>
      <c r="DG371">
        <f t="shared" si="125"/>
        <v>0</v>
      </c>
      <c r="DH371">
        <f t="shared" si="126"/>
        <v>0</v>
      </c>
      <c r="DI371">
        <f t="shared" si="127"/>
        <v>0</v>
      </c>
      <c r="DJ371">
        <f>DI371</f>
        <v>0</v>
      </c>
      <c r="DK371">
        <v>0</v>
      </c>
      <c r="DL371" t="s">
        <v>3</v>
      </c>
      <c r="DM371">
        <v>0</v>
      </c>
      <c r="DN371" t="s">
        <v>3</v>
      </c>
      <c r="DO371">
        <v>0</v>
      </c>
    </row>
    <row r="372" spans="1:119" x14ac:dyDescent="0.2">
      <c r="A372">
        <f>ROW(Source!A501)</f>
        <v>501</v>
      </c>
      <c r="B372">
        <v>1473070128</v>
      </c>
      <c r="C372">
        <v>1473071872</v>
      </c>
      <c r="D372">
        <v>1441822228</v>
      </c>
      <c r="E372">
        <v>15514512</v>
      </c>
      <c r="F372">
        <v>1</v>
      </c>
      <c r="G372">
        <v>15514512</v>
      </c>
      <c r="H372">
        <v>3</v>
      </c>
      <c r="I372" t="s">
        <v>749</v>
      </c>
      <c r="J372" t="s">
        <v>3</v>
      </c>
      <c r="K372" t="s">
        <v>750</v>
      </c>
      <c r="L372">
        <v>1346</v>
      </c>
      <c r="N372">
        <v>1009</v>
      </c>
      <c r="O372" t="s">
        <v>680</v>
      </c>
      <c r="P372" t="s">
        <v>680</v>
      </c>
      <c r="Q372">
        <v>1</v>
      </c>
      <c r="W372">
        <v>0</v>
      </c>
      <c r="X372">
        <v>-197379457</v>
      </c>
      <c r="Y372">
        <f>(AT372*3)</f>
        <v>0.03</v>
      </c>
      <c r="AA372">
        <v>73.95</v>
      </c>
      <c r="AB372">
        <v>0</v>
      </c>
      <c r="AC372">
        <v>0</v>
      </c>
      <c r="AD372">
        <v>0</v>
      </c>
      <c r="AE372">
        <v>73.951729999999998</v>
      </c>
      <c r="AF372">
        <v>0</v>
      </c>
      <c r="AG372">
        <v>0</v>
      </c>
      <c r="AH372">
        <v>0</v>
      </c>
      <c r="AI372">
        <v>1</v>
      </c>
      <c r="AJ372">
        <v>1</v>
      </c>
      <c r="AK372">
        <v>1</v>
      </c>
      <c r="AL372">
        <v>1</v>
      </c>
      <c r="AM372">
        <v>-2</v>
      </c>
      <c r="AN372">
        <v>0</v>
      </c>
      <c r="AO372">
        <v>1</v>
      </c>
      <c r="AP372">
        <v>1</v>
      </c>
      <c r="AQ372">
        <v>0</v>
      </c>
      <c r="AR372">
        <v>0</v>
      </c>
      <c r="AS372" t="s">
        <v>3</v>
      </c>
      <c r="AT372">
        <v>0.01</v>
      </c>
      <c r="AU372" t="s">
        <v>449</v>
      </c>
      <c r="AV372">
        <v>0</v>
      </c>
      <c r="AW372">
        <v>2</v>
      </c>
      <c r="AX372">
        <v>1473071876</v>
      </c>
      <c r="AY372">
        <v>1</v>
      </c>
      <c r="AZ372">
        <v>0</v>
      </c>
      <c r="BA372">
        <v>611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0</v>
      </c>
      <c r="BI372">
        <v>0</v>
      </c>
      <c r="BJ372">
        <v>0</v>
      </c>
      <c r="BK372">
        <v>0</v>
      </c>
      <c r="BL372">
        <v>0</v>
      </c>
      <c r="BM372">
        <v>0</v>
      </c>
      <c r="BN372">
        <v>0</v>
      </c>
      <c r="BO372">
        <v>0</v>
      </c>
      <c r="BP372">
        <v>0</v>
      </c>
      <c r="BQ372">
        <v>0</v>
      </c>
      <c r="BR372">
        <v>0</v>
      </c>
      <c r="BS372">
        <v>0</v>
      </c>
      <c r="BT372">
        <v>0</v>
      </c>
      <c r="BU372">
        <v>0</v>
      </c>
      <c r="BV372">
        <v>0</v>
      </c>
      <c r="BW372">
        <v>0</v>
      </c>
      <c r="CV372">
        <v>0</v>
      </c>
      <c r="CW372">
        <v>0</v>
      </c>
      <c r="CX372">
        <f>ROUND(Y372*Source!I501,9)</f>
        <v>0.03</v>
      </c>
      <c r="CY372">
        <f>AA372</f>
        <v>73.95</v>
      </c>
      <c r="CZ372">
        <f>AE372</f>
        <v>73.951729999999998</v>
      </c>
      <c r="DA372">
        <f>AI372</f>
        <v>1</v>
      </c>
      <c r="DB372">
        <f>ROUND((ROUND(AT372*CZ372,2)*3),6)</f>
        <v>2.2200000000000002</v>
      </c>
      <c r="DC372">
        <f>ROUND((ROUND(AT372*AG372,2)*3),6)</f>
        <v>0</v>
      </c>
      <c r="DD372" t="s">
        <v>3</v>
      </c>
      <c r="DE372" t="s">
        <v>3</v>
      </c>
      <c r="DF372">
        <f t="shared" si="124"/>
        <v>2.2200000000000002</v>
      </c>
      <c r="DG372">
        <f t="shared" si="125"/>
        <v>0</v>
      </c>
      <c r="DH372">
        <f t="shared" si="126"/>
        <v>0</v>
      </c>
      <c r="DI372">
        <f t="shared" si="127"/>
        <v>0</v>
      </c>
      <c r="DJ372">
        <f>DF372</f>
        <v>2.2200000000000002</v>
      </c>
      <c r="DK372">
        <v>0</v>
      </c>
      <c r="DL372" t="s">
        <v>3</v>
      </c>
      <c r="DM372">
        <v>0</v>
      </c>
      <c r="DN372" t="s">
        <v>3</v>
      </c>
      <c r="DO372">
        <v>0</v>
      </c>
    </row>
    <row r="373" spans="1:119" x14ac:dyDescent="0.2">
      <c r="A373">
        <f>ROW(Source!A502)</f>
        <v>502</v>
      </c>
      <c r="B373">
        <v>1473070128</v>
      </c>
      <c r="C373">
        <v>1473071877</v>
      </c>
      <c r="D373">
        <v>1441819193</v>
      </c>
      <c r="E373">
        <v>15514512</v>
      </c>
      <c r="F373">
        <v>1</v>
      </c>
      <c r="G373">
        <v>15514512</v>
      </c>
      <c r="H373">
        <v>1</v>
      </c>
      <c r="I373" t="s">
        <v>670</v>
      </c>
      <c r="J373" t="s">
        <v>3</v>
      </c>
      <c r="K373" t="s">
        <v>671</v>
      </c>
      <c r="L373">
        <v>1191</v>
      </c>
      <c r="N373">
        <v>1013</v>
      </c>
      <c r="O373" t="s">
        <v>672</v>
      </c>
      <c r="P373" t="s">
        <v>672</v>
      </c>
      <c r="Q373">
        <v>1</v>
      </c>
      <c r="W373">
        <v>0</v>
      </c>
      <c r="X373">
        <v>476480486</v>
      </c>
      <c r="Y373">
        <f>AT373</f>
        <v>12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1</v>
      </c>
      <c r="AJ373">
        <v>1</v>
      </c>
      <c r="AK373">
        <v>1</v>
      </c>
      <c r="AL373">
        <v>1</v>
      </c>
      <c r="AM373">
        <v>-2</v>
      </c>
      <c r="AN373">
        <v>0</v>
      </c>
      <c r="AO373">
        <v>1</v>
      </c>
      <c r="AP373">
        <v>1</v>
      </c>
      <c r="AQ373">
        <v>0</v>
      </c>
      <c r="AR373">
        <v>0</v>
      </c>
      <c r="AS373" t="s">
        <v>3</v>
      </c>
      <c r="AT373">
        <v>12</v>
      </c>
      <c r="AU373" t="s">
        <v>3</v>
      </c>
      <c r="AV373">
        <v>1</v>
      </c>
      <c r="AW373">
        <v>2</v>
      </c>
      <c r="AX373">
        <v>1473071883</v>
      </c>
      <c r="AY373">
        <v>1</v>
      </c>
      <c r="AZ373">
        <v>0</v>
      </c>
      <c r="BA373">
        <v>612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0</v>
      </c>
      <c r="BI373">
        <v>0</v>
      </c>
      <c r="BJ373">
        <v>0</v>
      </c>
      <c r="BK373">
        <v>0</v>
      </c>
      <c r="BL373">
        <v>0</v>
      </c>
      <c r="BM373">
        <v>0</v>
      </c>
      <c r="BN373">
        <v>0</v>
      </c>
      <c r="BO373">
        <v>0</v>
      </c>
      <c r="BP373">
        <v>0</v>
      </c>
      <c r="BQ373">
        <v>0</v>
      </c>
      <c r="BR373">
        <v>0</v>
      </c>
      <c r="BS373">
        <v>0</v>
      </c>
      <c r="BT373">
        <v>0</v>
      </c>
      <c r="BU373">
        <v>0</v>
      </c>
      <c r="BV373">
        <v>0</v>
      </c>
      <c r="BW373">
        <v>0</v>
      </c>
      <c r="CU373">
        <f>ROUND(AT373*Source!I502*AH373*AL373,2)</f>
        <v>0</v>
      </c>
      <c r="CV373">
        <f>ROUND(Y373*Source!I502,9)</f>
        <v>12</v>
      </c>
      <c r="CW373">
        <v>0</v>
      </c>
      <c r="CX373">
        <f>ROUND(Y373*Source!I502,9)</f>
        <v>12</v>
      </c>
      <c r="CY373">
        <f>AD373</f>
        <v>0</v>
      </c>
      <c r="CZ373">
        <f>AH373</f>
        <v>0</v>
      </c>
      <c r="DA373">
        <f>AL373</f>
        <v>1</v>
      </c>
      <c r="DB373">
        <f>ROUND(ROUND(AT373*CZ373,2),6)</f>
        <v>0</v>
      </c>
      <c r="DC373">
        <f>ROUND(ROUND(AT373*AG373,2),6)</f>
        <v>0</v>
      </c>
      <c r="DD373" t="s">
        <v>3</v>
      </c>
      <c r="DE373" t="s">
        <v>3</v>
      </c>
      <c r="DF373">
        <f t="shared" si="124"/>
        <v>0</v>
      </c>
      <c r="DG373">
        <f t="shared" si="125"/>
        <v>0</v>
      </c>
      <c r="DH373">
        <f t="shared" si="126"/>
        <v>0</v>
      </c>
      <c r="DI373">
        <f t="shared" si="127"/>
        <v>0</v>
      </c>
      <c r="DJ373">
        <f>DI373</f>
        <v>0</v>
      </c>
      <c r="DK373">
        <v>0</v>
      </c>
      <c r="DL373" t="s">
        <v>3</v>
      </c>
      <c r="DM373">
        <v>0</v>
      </c>
      <c r="DN373" t="s">
        <v>3</v>
      </c>
      <c r="DO373">
        <v>0</v>
      </c>
    </row>
    <row r="374" spans="1:119" x14ac:dyDescent="0.2">
      <c r="A374">
        <f>ROW(Source!A502)</f>
        <v>502</v>
      </c>
      <c r="B374">
        <v>1473070128</v>
      </c>
      <c r="C374">
        <v>1473071877</v>
      </c>
      <c r="D374">
        <v>1441836237</v>
      </c>
      <c r="E374">
        <v>1</v>
      </c>
      <c r="F374">
        <v>1</v>
      </c>
      <c r="G374">
        <v>15514512</v>
      </c>
      <c r="H374">
        <v>3</v>
      </c>
      <c r="I374" t="s">
        <v>746</v>
      </c>
      <c r="J374" t="s">
        <v>747</v>
      </c>
      <c r="K374" t="s">
        <v>748</v>
      </c>
      <c r="L374">
        <v>1346</v>
      </c>
      <c r="N374">
        <v>1009</v>
      </c>
      <c r="O374" t="s">
        <v>680</v>
      </c>
      <c r="P374" t="s">
        <v>680</v>
      </c>
      <c r="Q374">
        <v>1</v>
      </c>
      <c r="W374">
        <v>0</v>
      </c>
      <c r="X374">
        <v>-1733743716</v>
      </c>
      <c r="Y374">
        <f>AT374</f>
        <v>0.24</v>
      </c>
      <c r="AA374">
        <v>375.16</v>
      </c>
      <c r="AB374">
        <v>0</v>
      </c>
      <c r="AC374">
        <v>0</v>
      </c>
      <c r="AD374">
        <v>0</v>
      </c>
      <c r="AE374">
        <v>375.16</v>
      </c>
      <c r="AF374">
        <v>0</v>
      </c>
      <c r="AG374">
        <v>0</v>
      </c>
      <c r="AH374">
        <v>0</v>
      </c>
      <c r="AI374">
        <v>1</v>
      </c>
      <c r="AJ374">
        <v>1</v>
      </c>
      <c r="AK374">
        <v>1</v>
      </c>
      <c r="AL374">
        <v>1</v>
      </c>
      <c r="AM374">
        <v>-2</v>
      </c>
      <c r="AN374">
        <v>0</v>
      </c>
      <c r="AO374">
        <v>1</v>
      </c>
      <c r="AP374">
        <v>1</v>
      </c>
      <c r="AQ374">
        <v>0</v>
      </c>
      <c r="AR374">
        <v>0</v>
      </c>
      <c r="AS374" t="s">
        <v>3</v>
      </c>
      <c r="AT374">
        <v>0.24</v>
      </c>
      <c r="AU374" t="s">
        <v>3</v>
      </c>
      <c r="AV374">
        <v>0</v>
      </c>
      <c r="AW374">
        <v>2</v>
      </c>
      <c r="AX374">
        <v>1473071885</v>
      </c>
      <c r="AY374">
        <v>1</v>
      </c>
      <c r="AZ374">
        <v>0</v>
      </c>
      <c r="BA374">
        <v>613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0</v>
      </c>
      <c r="BI374">
        <v>0</v>
      </c>
      <c r="BJ374">
        <v>0</v>
      </c>
      <c r="BK374">
        <v>0</v>
      </c>
      <c r="BL374">
        <v>0</v>
      </c>
      <c r="BM374">
        <v>0</v>
      </c>
      <c r="BN374">
        <v>0</v>
      </c>
      <c r="BO374">
        <v>0</v>
      </c>
      <c r="BP374">
        <v>0</v>
      </c>
      <c r="BQ374">
        <v>0</v>
      </c>
      <c r="BR374">
        <v>0</v>
      </c>
      <c r="BS374">
        <v>0</v>
      </c>
      <c r="BT374">
        <v>0</v>
      </c>
      <c r="BU374">
        <v>0</v>
      </c>
      <c r="BV374">
        <v>0</v>
      </c>
      <c r="BW374">
        <v>0</v>
      </c>
      <c r="CV374">
        <v>0</v>
      </c>
      <c r="CW374">
        <v>0</v>
      </c>
      <c r="CX374">
        <f>ROUND(Y374*Source!I502,9)</f>
        <v>0.24</v>
      </c>
      <c r="CY374">
        <f>AA374</f>
        <v>375.16</v>
      </c>
      <c r="CZ374">
        <f>AE374</f>
        <v>375.16</v>
      </c>
      <c r="DA374">
        <f>AI374</f>
        <v>1</v>
      </c>
      <c r="DB374">
        <f>ROUND(ROUND(AT374*CZ374,2),6)</f>
        <v>90.04</v>
      </c>
      <c r="DC374">
        <f>ROUND(ROUND(AT374*AG374,2),6)</f>
        <v>0</v>
      </c>
      <c r="DD374" t="s">
        <v>3</v>
      </c>
      <c r="DE374" t="s">
        <v>3</v>
      </c>
      <c r="DF374">
        <f t="shared" si="124"/>
        <v>90.04</v>
      </c>
      <c r="DG374">
        <f t="shared" si="125"/>
        <v>0</v>
      </c>
      <c r="DH374">
        <f t="shared" si="126"/>
        <v>0</v>
      </c>
      <c r="DI374">
        <f t="shared" si="127"/>
        <v>0</v>
      </c>
      <c r="DJ374">
        <f>DF374</f>
        <v>90.04</v>
      </c>
      <c r="DK374">
        <v>0</v>
      </c>
      <c r="DL374" t="s">
        <v>3</v>
      </c>
      <c r="DM374">
        <v>0</v>
      </c>
      <c r="DN374" t="s">
        <v>3</v>
      </c>
      <c r="DO374">
        <v>0</v>
      </c>
    </row>
    <row r="375" spans="1:119" x14ac:dyDescent="0.2">
      <c r="A375">
        <f>ROW(Source!A502)</f>
        <v>502</v>
      </c>
      <c r="B375">
        <v>1473070128</v>
      </c>
      <c r="C375">
        <v>1473071877</v>
      </c>
      <c r="D375">
        <v>1441836235</v>
      </c>
      <c r="E375">
        <v>1</v>
      </c>
      <c r="F375">
        <v>1</v>
      </c>
      <c r="G375">
        <v>15514512</v>
      </c>
      <c r="H375">
        <v>3</v>
      </c>
      <c r="I375" t="s">
        <v>677</v>
      </c>
      <c r="J375" t="s">
        <v>678</v>
      </c>
      <c r="K375" t="s">
        <v>679</v>
      </c>
      <c r="L375">
        <v>1346</v>
      </c>
      <c r="N375">
        <v>1009</v>
      </c>
      <c r="O375" t="s">
        <v>680</v>
      </c>
      <c r="P375" t="s">
        <v>680</v>
      </c>
      <c r="Q375">
        <v>1</v>
      </c>
      <c r="W375">
        <v>0</v>
      </c>
      <c r="X375">
        <v>-1595335418</v>
      </c>
      <c r="Y375">
        <f>AT375</f>
        <v>7.0000000000000007E-2</v>
      </c>
      <c r="AA375">
        <v>31.49</v>
      </c>
      <c r="AB375">
        <v>0</v>
      </c>
      <c r="AC375">
        <v>0</v>
      </c>
      <c r="AD375">
        <v>0</v>
      </c>
      <c r="AE375">
        <v>31.49</v>
      </c>
      <c r="AF375">
        <v>0</v>
      </c>
      <c r="AG375">
        <v>0</v>
      </c>
      <c r="AH375">
        <v>0</v>
      </c>
      <c r="AI375">
        <v>1</v>
      </c>
      <c r="AJ375">
        <v>1</v>
      </c>
      <c r="AK375">
        <v>1</v>
      </c>
      <c r="AL375">
        <v>1</v>
      </c>
      <c r="AM375">
        <v>-2</v>
      </c>
      <c r="AN375">
        <v>0</v>
      </c>
      <c r="AO375">
        <v>1</v>
      </c>
      <c r="AP375">
        <v>1</v>
      </c>
      <c r="AQ375">
        <v>0</v>
      </c>
      <c r="AR375">
        <v>0</v>
      </c>
      <c r="AS375" t="s">
        <v>3</v>
      </c>
      <c r="AT375">
        <v>7.0000000000000007E-2</v>
      </c>
      <c r="AU375" t="s">
        <v>3</v>
      </c>
      <c r="AV375">
        <v>0</v>
      </c>
      <c r="AW375">
        <v>2</v>
      </c>
      <c r="AX375">
        <v>1473071886</v>
      </c>
      <c r="AY375">
        <v>1</v>
      </c>
      <c r="AZ375">
        <v>0</v>
      </c>
      <c r="BA375">
        <v>614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0</v>
      </c>
      <c r="BI375">
        <v>0</v>
      </c>
      <c r="BJ375">
        <v>0</v>
      </c>
      <c r="BK375">
        <v>0</v>
      </c>
      <c r="BL375">
        <v>0</v>
      </c>
      <c r="BM375">
        <v>0</v>
      </c>
      <c r="BN375">
        <v>0</v>
      </c>
      <c r="BO375">
        <v>0</v>
      </c>
      <c r="BP375">
        <v>0</v>
      </c>
      <c r="BQ375">
        <v>0</v>
      </c>
      <c r="BR375">
        <v>0</v>
      </c>
      <c r="BS375">
        <v>0</v>
      </c>
      <c r="BT375">
        <v>0</v>
      </c>
      <c r="BU375">
        <v>0</v>
      </c>
      <c r="BV375">
        <v>0</v>
      </c>
      <c r="BW375">
        <v>0</v>
      </c>
      <c r="CV375">
        <v>0</v>
      </c>
      <c r="CW375">
        <v>0</v>
      </c>
      <c r="CX375">
        <f>ROUND(Y375*Source!I502,9)</f>
        <v>7.0000000000000007E-2</v>
      </c>
      <c r="CY375">
        <f>AA375</f>
        <v>31.49</v>
      </c>
      <c r="CZ375">
        <f>AE375</f>
        <v>31.49</v>
      </c>
      <c r="DA375">
        <f>AI375</f>
        <v>1</v>
      </c>
      <c r="DB375">
        <f>ROUND(ROUND(AT375*CZ375,2),6)</f>
        <v>2.2000000000000002</v>
      </c>
      <c r="DC375">
        <f>ROUND(ROUND(AT375*AG375,2),6)</f>
        <v>0</v>
      </c>
      <c r="DD375" t="s">
        <v>3</v>
      </c>
      <c r="DE375" t="s">
        <v>3</v>
      </c>
      <c r="DF375">
        <f t="shared" si="124"/>
        <v>2.2000000000000002</v>
      </c>
      <c r="DG375">
        <f t="shared" si="125"/>
        <v>0</v>
      </c>
      <c r="DH375">
        <f t="shared" si="126"/>
        <v>0</v>
      </c>
      <c r="DI375">
        <f t="shared" si="127"/>
        <v>0</v>
      </c>
      <c r="DJ375">
        <f>DF375</f>
        <v>2.2000000000000002</v>
      </c>
      <c r="DK375">
        <v>0</v>
      </c>
      <c r="DL375" t="s">
        <v>3</v>
      </c>
      <c r="DM375">
        <v>0</v>
      </c>
      <c r="DN375" t="s">
        <v>3</v>
      </c>
      <c r="DO375">
        <v>0</v>
      </c>
    </row>
    <row r="376" spans="1:119" x14ac:dyDescent="0.2">
      <c r="A376">
        <f>ROW(Source!A502)</f>
        <v>502</v>
      </c>
      <c r="B376">
        <v>1473070128</v>
      </c>
      <c r="C376">
        <v>1473071877</v>
      </c>
      <c r="D376">
        <v>1441822228</v>
      </c>
      <c r="E376">
        <v>15514512</v>
      </c>
      <c r="F376">
        <v>1</v>
      </c>
      <c r="G376">
        <v>15514512</v>
      </c>
      <c r="H376">
        <v>3</v>
      </c>
      <c r="I376" t="s">
        <v>749</v>
      </c>
      <c r="J376" t="s">
        <v>3</v>
      </c>
      <c r="K376" t="s">
        <v>750</v>
      </c>
      <c r="L376">
        <v>1346</v>
      </c>
      <c r="N376">
        <v>1009</v>
      </c>
      <c r="O376" t="s">
        <v>680</v>
      </c>
      <c r="P376" t="s">
        <v>680</v>
      </c>
      <c r="Q376">
        <v>1</v>
      </c>
      <c r="W376">
        <v>0</v>
      </c>
      <c r="X376">
        <v>-197379457</v>
      </c>
      <c r="Y376">
        <f>AT376</f>
        <v>7.0000000000000007E-2</v>
      </c>
      <c r="AA376">
        <v>73.95</v>
      </c>
      <c r="AB376">
        <v>0</v>
      </c>
      <c r="AC376">
        <v>0</v>
      </c>
      <c r="AD376">
        <v>0</v>
      </c>
      <c r="AE376">
        <v>73.951729999999998</v>
      </c>
      <c r="AF376">
        <v>0</v>
      </c>
      <c r="AG376">
        <v>0</v>
      </c>
      <c r="AH376">
        <v>0</v>
      </c>
      <c r="AI376">
        <v>1</v>
      </c>
      <c r="AJ376">
        <v>1</v>
      </c>
      <c r="AK376">
        <v>1</v>
      </c>
      <c r="AL376">
        <v>1</v>
      </c>
      <c r="AM376">
        <v>-2</v>
      </c>
      <c r="AN376">
        <v>0</v>
      </c>
      <c r="AO376">
        <v>1</v>
      </c>
      <c r="AP376">
        <v>1</v>
      </c>
      <c r="AQ376">
        <v>0</v>
      </c>
      <c r="AR376">
        <v>0</v>
      </c>
      <c r="AS376" t="s">
        <v>3</v>
      </c>
      <c r="AT376">
        <v>7.0000000000000007E-2</v>
      </c>
      <c r="AU376" t="s">
        <v>3</v>
      </c>
      <c r="AV376">
        <v>0</v>
      </c>
      <c r="AW376">
        <v>2</v>
      </c>
      <c r="AX376">
        <v>1473071884</v>
      </c>
      <c r="AY376">
        <v>1</v>
      </c>
      <c r="AZ376">
        <v>0</v>
      </c>
      <c r="BA376">
        <v>615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0</v>
      </c>
      <c r="BI376">
        <v>0</v>
      </c>
      <c r="BJ376">
        <v>0</v>
      </c>
      <c r="BK376">
        <v>0</v>
      </c>
      <c r="BL376">
        <v>0</v>
      </c>
      <c r="BM376">
        <v>0</v>
      </c>
      <c r="BN376">
        <v>0</v>
      </c>
      <c r="BO376">
        <v>0</v>
      </c>
      <c r="BP376">
        <v>0</v>
      </c>
      <c r="BQ376">
        <v>0</v>
      </c>
      <c r="BR376">
        <v>0</v>
      </c>
      <c r="BS376">
        <v>0</v>
      </c>
      <c r="BT376">
        <v>0</v>
      </c>
      <c r="BU376">
        <v>0</v>
      </c>
      <c r="BV376">
        <v>0</v>
      </c>
      <c r="BW376">
        <v>0</v>
      </c>
      <c r="CV376">
        <v>0</v>
      </c>
      <c r="CW376">
        <v>0</v>
      </c>
      <c r="CX376">
        <f>ROUND(Y376*Source!I502,9)</f>
        <v>7.0000000000000007E-2</v>
      </c>
      <c r="CY376">
        <f>AA376</f>
        <v>73.95</v>
      </c>
      <c r="CZ376">
        <f>AE376</f>
        <v>73.951729999999998</v>
      </c>
      <c r="DA376">
        <f>AI376</f>
        <v>1</v>
      </c>
      <c r="DB376">
        <f>ROUND(ROUND(AT376*CZ376,2),6)</f>
        <v>5.18</v>
      </c>
      <c r="DC376">
        <f>ROUND(ROUND(AT376*AG376,2),6)</f>
        <v>0</v>
      </c>
      <c r="DD376" t="s">
        <v>3</v>
      </c>
      <c r="DE376" t="s">
        <v>3</v>
      </c>
      <c r="DF376">
        <f t="shared" si="124"/>
        <v>5.18</v>
      </c>
      <c r="DG376">
        <f t="shared" si="125"/>
        <v>0</v>
      </c>
      <c r="DH376">
        <f t="shared" si="126"/>
        <v>0</v>
      </c>
      <c r="DI376">
        <f t="shared" si="127"/>
        <v>0</v>
      </c>
      <c r="DJ376">
        <f>DF376</f>
        <v>5.18</v>
      </c>
      <c r="DK376">
        <v>0</v>
      </c>
      <c r="DL376" t="s">
        <v>3</v>
      </c>
      <c r="DM376">
        <v>0</v>
      </c>
      <c r="DN376" t="s">
        <v>3</v>
      </c>
      <c r="DO376">
        <v>0</v>
      </c>
    </row>
    <row r="377" spans="1:119" x14ac:dyDescent="0.2">
      <c r="A377">
        <f>ROW(Source!A502)</f>
        <v>502</v>
      </c>
      <c r="B377">
        <v>1473070128</v>
      </c>
      <c r="C377">
        <v>1473071877</v>
      </c>
      <c r="D377">
        <v>1441834920</v>
      </c>
      <c r="E377">
        <v>1</v>
      </c>
      <c r="F377">
        <v>1</v>
      </c>
      <c r="G377">
        <v>15514512</v>
      </c>
      <c r="H377">
        <v>3</v>
      </c>
      <c r="I377" t="s">
        <v>751</v>
      </c>
      <c r="J377" t="s">
        <v>752</v>
      </c>
      <c r="K377" t="s">
        <v>753</v>
      </c>
      <c r="L377">
        <v>1346</v>
      </c>
      <c r="N377">
        <v>1009</v>
      </c>
      <c r="O377" t="s">
        <v>680</v>
      </c>
      <c r="P377" t="s">
        <v>680</v>
      </c>
      <c r="Q377">
        <v>1</v>
      </c>
      <c r="W377">
        <v>0</v>
      </c>
      <c r="X377">
        <v>707796009</v>
      </c>
      <c r="Y377">
        <f>AT377</f>
        <v>0.05</v>
      </c>
      <c r="AA377">
        <v>106.87</v>
      </c>
      <c r="AB377">
        <v>0</v>
      </c>
      <c r="AC377">
        <v>0</v>
      </c>
      <c r="AD377">
        <v>0</v>
      </c>
      <c r="AE377">
        <v>106.87</v>
      </c>
      <c r="AF377">
        <v>0</v>
      </c>
      <c r="AG377">
        <v>0</v>
      </c>
      <c r="AH377">
        <v>0</v>
      </c>
      <c r="AI377">
        <v>1</v>
      </c>
      <c r="AJ377">
        <v>1</v>
      </c>
      <c r="AK377">
        <v>1</v>
      </c>
      <c r="AL377">
        <v>1</v>
      </c>
      <c r="AM377">
        <v>-2</v>
      </c>
      <c r="AN377">
        <v>0</v>
      </c>
      <c r="AO377">
        <v>1</v>
      </c>
      <c r="AP377">
        <v>1</v>
      </c>
      <c r="AQ377">
        <v>0</v>
      </c>
      <c r="AR377">
        <v>0</v>
      </c>
      <c r="AS377" t="s">
        <v>3</v>
      </c>
      <c r="AT377">
        <v>0.05</v>
      </c>
      <c r="AU377" t="s">
        <v>3</v>
      </c>
      <c r="AV377">
        <v>0</v>
      </c>
      <c r="AW377">
        <v>2</v>
      </c>
      <c r="AX377">
        <v>1473071887</v>
      </c>
      <c r="AY377">
        <v>1</v>
      </c>
      <c r="AZ377">
        <v>0</v>
      </c>
      <c r="BA377">
        <v>616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0</v>
      </c>
      <c r="BI377">
        <v>0</v>
      </c>
      <c r="BJ377">
        <v>0</v>
      </c>
      <c r="BK377">
        <v>0</v>
      </c>
      <c r="BL377">
        <v>0</v>
      </c>
      <c r="BM377">
        <v>0</v>
      </c>
      <c r="BN377">
        <v>0</v>
      </c>
      <c r="BO377">
        <v>0</v>
      </c>
      <c r="BP377">
        <v>0</v>
      </c>
      <c r="BQ377">
        <v>0</v>
      </c>
      <c r="BR377">
        <v>0</v>
      </c>
      <c r="BS377">
        <v>0</v>
      </c>
      <c r="BT377">
        <v>0</v>
      </c>
      <c r="BU377">
        <v>0</v>
      </c>
      <c r="BV377">
        <v>0</v>
      </c>
      <c r="BW377">
        <v>0</v>
      </c>
      <c r="CV377">
        <v>0</v>
      </c>
      <c r="CW377">
        <v>0</v>
      </c>
      <c r="CX377">
        <f>ROUND(Y377*Source!I502,9)</f>
        <v>0.05</v>
      </c>
      <c r="CY377">
        <f>AA377</f>
        <v>106.87</v>
      </c>
      <c r="CZ377">
        <f>AE377</f>
        <v>106.87</v>
      </c>
      <c r="DA377">
        <f>AI377</f>
        <v>1</v>
      </c>
      <c r="DB377">
        <f>ROUND(ROUND(AT377*CZ377,2),6)</f>
        <v>5.34</v>
      </c>
      <c r="DC377">
        <f>ROUND(ROUND(AT377*AG377,2),6)</f>
        <v>0</v>
      </c>
      <c r="DD377" t="s">
        <v>3</v>
      </c>
      <c r="DE377" t="s">
        <v>3</v>
      </c>
      <c r="DF377">
        <f t="shared" si="124"/>
        <v>5.34</v>
      </c>
      <c r="DG377">
        <f t="shared" si="125"/>
        <v>0</v>
      </c>
      <c r="DH377">
        <f t="shared" si="126"/>
        <v>0</v>
      </c>
      <c r="DI377">
        <f t="shared" si="127"/>
        <v>0</v>
      </c>
      <c r="DJ377">
        <f>DF377</f>
        <v>5.34</v>
      </c>
      <c r="DK377">
        <v>0</v>
      </c>
      <c r="DL377" t="s">
        <v>3</v>
      </c>
      <c r="DM377">
        <v>0</v>
      </c>
      <c r="DN377" t="s">
        <v>3</v>
      </c>
      <c r="DO377">
        <v>0</v>
      </c>
    </row>
    <row r="378" spans="1:119" x14ac:dyDescent="0.2">
      <c r="A378">
        <f>ROW(Source!A503)</f>
        <v>503</v>
      </c>
      <c r="B378">
        <v>1473070128</v>
      </c>
      <c r="C378">
        <v>1473071888</v>
      </c>
      <c r="D378">
        <v>1441819193</v>
      </c>
      <c r="E378">
        <v>15514512</v>
      </c>
      <c r="F378">
        <v>1</v>
      </c>
      <c r="G378">
        <v>15514512</v>
      </c>
      <c r="H378">
        <v>1</v>
      </c>
      <c r="I378" t="s">
        <v>670</v>
      </c>
      <c r="J378" t="s">
        <v>3</v>
      </c>
      <c r="K378" t="s">
        <v>671</v>
      </c>
      <c r="L378">
        <v>1191</v>
      </c>
      <c r="N378">
        <v>1013</v>
      </c>
      <c r="O378" t="s">
        <v>672</v>
      </c>
      <c r="P378" t="s">
        <v>672</v>
      </c>
      <c r="Q378">
        <v>1</v>
      </c>
      <c r="W378">
        <v>0</v>
      </c>
      <c r="X378">
        <v>476480486</v>
      </c>
      <c r="Y378">
        <f>(AT378*3)</f>
        <v>1.2000000000000002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1</v>
      </c>
      <c r="AJ378">
        <v>1</v>
      </c>
      <c r="AK378">
        <v>1</v>
      </c>
      <c r="AL378">
        <v>1</v>
      </c>
      <c r="AM378">
        <v>-2</v>
      </c>
      <c r="AN378">
        <v>0</v>
      </c>
      <c r="AO378">
        <v>1</v>
      </c>
      <c r="AP378">
        <v>1</v>
      </c>
      <c r="AQ378">
        <v>0</v>
      </c>
      <c r="AR378">
        <v>0</v>
      </c>
      <c r="AS378" t="s">
        <v>3</v>
      </c>
      <c r="AT378">
        <v>0.4</v>
      </c>
      <c r="AU378" t="s">
        <v>449</v>
      </c>
      <c r="AV378">
        <v>1</v>
      </c>
      <c r="AW378">
        <v>2</v>
      </c>
      <c r="AX378">
        <v>1473071891</v>
      </c>
      <c r="AY378">
        <v>1</v>
      </c>
      <c r="AZ378">
        <v>0</v>
      </c>
      <c r="BA378">
        <v>617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0</v>
      </c>
      <c r="BI378">
        <v>0</v>
      </c>
      <c r="BJ378">
        <v>0</v>
      </c>
      <c r="BK378">
        <v>0</v>
      </c>
      <c r="BL378">
        <v>0</v>
      </c>
      <c r="BM378">
        <v>0</v>
      </c>
      <c r="BN378">
        <v>0</v>
      </c>
      <c r="BO378">
        <v>0</v>
      </c>
      <c r="BP378">
        <v>0</v>
      </c>
      <c r="BQ378">
        <v>0</v>
      </c>
      <c r="BR378">
        <v>0</v>
      </c>
      <c r="BS378">
        <v>0</v>
      </c>
      <c r="BT378">
        <v>0</v>
      </c>
      <c r="BU378">
        <v>0</v>
      </c>
      <c r="BV378">
        <v>0</v>
      </c>
      <c r="BW378">
        <v>0</v>
      </c>
      <c r="CU378">
        <f>ROUND(AT378*Source!I503*AH378*AL378,2)</f>
        <v>0</v>
      </c>
      <c r="CV378">
        <f>ROUND(Y378*Source!I503,9)</f>
        <v>1.2</v>
      </c>
      <c r="CW378">
        <v>0</v>
      </c>
      <c r="CX378">
        <f>ROUND(Y378*Source!I503,9)</f>
        <v>1.2</v>
      </c>
      <c r="CY378">
        <f>AD378</f>
        <v>0</v>
      </c>
      <c r="CZ378">
        <f>AH378</f>
        <v>0</v>
      </c>
      <c r="DA378">
        <f>AL378</f>
        <v>1</v>
      </c>
      <c r="DB378">
        <f>ROUND((ROUND(AT378*CZ378,2)*3),6)</f>
        <v>0</v>
      </c>
      <c r="DC378">
        <f>ROUND((ROUND(AT378*AG378,2)*3),6)</f>
        <v>0</v>
      </c>
      <c r="DD378" t="s">
        <v>3</v>
      </c>
      <c r="DE378" t="s">
        <v>3</v>
      </c>
      <c r="DF378">
        <f t="shared" si="124"/>
        <v>0</v>
      </c>
      <c r="DG378">
        <f t="shared" si="125"/>
        <v>0</v>
      </c>
      <c r="DH378">
        <f t="shared" si="126"/>
        <v>0</v>
      </c>
      <c r="DI378">
        <f t="shared" si="127"/>
        <v>0</v>
      </c>
      <c r="DJ378">
        <f>DI378</f>
        <v>0</v>
      </c>
      <c r="DK378">
        <v>0</v>
      </c>
      <c r="DL378" t="s">
        <v>3</v>
      </c>
      <c r="DM378">
        <v>0</v>
      </c>
      <c r="DN378" t="s">
        <v>3</v>
      </c>
      <c r="DO378">
        <v>0</v>
      </c>
    </row>
    <row r="379" spans="1:119" x14ac:dyDescent="0.2">
      <c r="A379">
        <f>ROW(Source!A503)</f>
        <v>503</v>
      </c>
      <c r="B379">
        <v>1473070128</v>
      </c>
      <c r="C379">
        <v>1473071888</v>
      </c>
      <c r="D379">
        <v>1441822228</v>
      </c>
      <c r="E379">
        <v>15514512</v>
      </c>
      <c r="F379">
        <v>1</v>
      </c>
      <c r="G379">
        <v>15514512</v>
      </c>
      <c r="H379">
        <v>3</v>
      </c>
      <c r="I379" t="s">
        <v>749</v>
      </c>
      <c r="J379" t="s">
        <v>3</v>
      </c>
      <c r="K379" t="s">
        <v>750</v>
      </c>
      <c r="L379">
        <v>1346</v>
      </c>
      <c r="N379">
        <v>1009</v>
      </c>
      <c r="O379" t="s">
        <v>680</v>
      </c>
      <c r="P379" t="s">
        <v>680</v>
      </c>
      <c r="Q379">
        <v>1</v>
      </c>
      <c r="W379">
        <v>0</v>
      </c>
      <c r="X379">
        <v>-197379457</v>
      </c>
      <c r="Y379">
        <f>(AT379*3)</f>
        <v>0.03</v>
      </c>
      <c r="AA379">
        <v>73.95</v>
      </c>
      <c r="AB379">
        <v>0</v>
      </c>
      <c r="AC379">
        <v>0</v>
      </c>
      <c r="AD379">
        <v>0</v>
      </c>
      <c r="AE379">
        <v>73.951729999999998</v>
      </c>
      <c r="AF379">
        <v>0</v>
      </c>
      <c r="AG379">
        <v>0</v>
      </c>
      <c r="AH379">
        <v>0</v>
      </c>
      <c r="AI379">
        <v>1</v>
      </c>
      <c r="AJ379">
        <v>1</v>
      </c>
      <c r="AK379">
        <v>1</v>
      </c>
      <c r="AL379">
        <v>1</v>
      </c>
      <c r="AM379">
        <v>-2</v>
      </c>
      <c r="AN379">
        <v>0</v>
      </c>
      <c r="AO379">
        <v>1</v>
      </c>
      <c r="AP379">
        <v>1</v>
      </c>
      <c r="AQ379">
        <v>0</v>
      </c>
      <c r="AR379">
        <v>0</v>
      </c>
      <c r="AS379" t="s">
        <v>3</v>
      </c>
      <c r="AT379">
        <v>0.01</v>
      </c>
      <c r="AU379" t="s">
        <v>449</v>
      </c>
      <c r="AV379">
        <v>0</v>
      </c>
      <c r="AW379">
        <v>2</v>
      </c>
      <c r="AX379">
        <v>1473071892</v>
      </c>
      <c r="AY379">
        <v>1</v>
      </c>
      <c r="AZ379">
        <v>0</v>
      </c>
      <c r="BA379">
        <v>618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0</v>
      </c>
      <c r="BI379">
        <v>0</v>
      </c>
      <c r="BJ379">
        <v>0</v>
      </c>
      <c r="BK379">
        <v>0</v>
      </c>
      <c r="BL379">
        <v>0</v>
      </c>
      <c r="BM379">
        <v>0</v>
      </c>
      <c r="BN379">
        <v>0</v>
      </c>
      <c r="BO379">
        <v>0</v>
      </c>
      <c r="BP379">
        <v>0</v>
      </c>
      <c r="BQ379">
        <v>0</v>
      </c>
      <c r="BR379">
        <v>0</v>
      </c>
      <c r="BS379">
        <v>0</v>
      </c>
      <c r="BT379">
        <v>0</v>
      </c>
      <c r="BU379">
        <v>0</v>
      </c>
      <c r="BV379">
        <v>0</v>
      </c>
      <c r="BW379">
        <v>0</v>
      </c>
      <c r="CV379">
        <v>0</v>
      </c>
      <c r="CW379">
        <v>0</v>
      </c>
      <c r="CX379">
        <f>ROUND(Y379*Source!I503,9)</f>
        <v>0.03</v>
      </c>
      <c r="CY379">
        <f>AA379</f>
        <v>73.95</v>
      </c>
      <c r="CZ379">
        <f>AE379</f>
        <v>73.951729999999998</v>
      </c>
      <c r="DA379">
        <f>AI379</f>
        <v>1</v>
      </c>
      <c r="DB379">
        <f>ROUND((ROUND(AT379*CZ379,2)*3),6)</f>
        <v>2.2200000000000002</v>
      </c>
      <c r="DC379">
        <f>ROUND((ROUND(AT379*AG379,2)*3),6)</f>
        <v>0</v>
      </c>
      <c r="DD379" t="s">
        <v>3</v>
      </c>
      <c r="DE379" t="s">
        <v>3</v>
      </c>
      <c r="DF379">
        <f t="shared" si="124"/>
        <v>2.2200000000000002</v>
      </c>
      <c r="DG379">
        <f t="shared" si="125"/>
        <v>0</v>
      </c>
      <c r="DH379">
        <f t="shared" si="126"/>
        <v>0</v>
      </c>
      <c r="DI379">
        <f t="shared" si="127"/>
        <v>0</v>
      </c>
      <c r="DJ379">
        <f>DF379</f>
        <v>2.2200000000000002</v>
      </c>
      <c r="DK379">
        <v>0</v>
      </c>
      <c r="DL379" t="s">
        <v>3</v>
      </c>
      <c r="DM379">
        <v>0</v>
      </c>
      <c r="DN379" t="s">
        <v>3</v>
      </c>
      <c r="DO379">
        <v>0</v>
      </c>
    </row>
    <row r="380" spans="1:119" x14ac:dyDescent="0.2">
      <c r="A380">
        <f>ROW(Source!A504)</f>
        <v>504</v>
      </c>
      <c r="B380">
        <v>1473070128</v>
      </c>
      <c r="C380">
        <v>1473071893</v>
      </c>
      <c r="D380">
        <v>1441819193</v>
      </c>
      <c r="E380">
        <v>15514512</v>
      </c>
      <c r="F380">
        <v>1</v>
      </c>
      <c r="G380">
        <v>15514512</v>
      </c>
      <c r="H380">
        <v>1</v>
      </c>
      <c r="I380" t="s">
        <v>670</v>
      </c>
      <c r="J380" t="s">
        <v>3</v>
      </c>
      <c r="K380" t="s">
        <v>671</v>
      </c>
      <c r="L380">
        <v>1191</v>
      </c>
      <c r="N380">
        <v>1013</v>
      </c>
      <c r="O380" t="s">
        <v>672</v>
      </c>
      <c r="P380" t="s">
        <v>672</v>
      </c>
      <c r="Q380">
        <v>1</v>
      </c>
      <c r="W380">
        <v>0</v>
      </c>
      <c r="X380">
        <v>476480486</v>
      </c>
      <c r="Y380">
        <f>AT380</f>
        <v>12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1</v>
      </c>
      <c r="AJ380">
        <v>1</v>
      </c>
      <c r="AK380">
        <v>1</v>
      </c>
      <c r="AL380">
        <v>1</v>
      </c>
      <c r="AM380">
        <v>-2</v>
      </c>
      <c r="AN380">
        <v>0</v>
      </c>
      <c r="AO380">
        <v>1</v>
      </c>
      <c r="AP380">
        <v>1</v>
      </c>
      <c r="AQ380">
        <v>0</v>
      </c>
      <c r="AR380">
        <v>0</v>
      </c>
      <c r="AS380" t="s">
        <v>3</v>
      </c>
      <c r="AT380">
        <v>12</v>
      </c>
      <c r="AU380" t="s">
        <v>3</v>
      </c>
      <c r="AV380">
        <v>1</v>
      </c>
      <c r="AW380">
        <v>2</v>
      </c>
      <c r="AX380">
        <v>1473071899</v>
      </c>
      <c r="AY380">
        <v>1</v>
      </c>
      <c r="AZ380">
        <v>0</v>
      </c>
      <c r="BA380">
        <v>619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0</v>
      </c>
      <c r="BI380">
        <v>0</v>
      </c>
      <c r="BJ380">
        <v>0</v>
      </c>
      <c r="BK380">
        <v>0</v>
      </c>
      <c r="BL380">
        <v>0</v>
      </c>
      <c r="BM380">
        <v>0</v>
      </c>
      <c r="BN380">
        <v>0</v>
      </c>
      <c r="BO380">
        <v>0</v>
      </c>
      <c r="BP380">
        <v>0</v>
      </c>
      <c r="BQ380">
        <v>0</v>
      </c>
      <c r="BR380">
        <v>0</v>
      </c>
      <c r="BS380">
        <v>0</v>
      </c>
      <c r="BT380">
        <v>0</v>
      </c>
      <c r="BU380">
        <v>0</v>
      </c>
      <c r="BV380">
        <v>0</v>
      </c>
      <c r="BW380">
        <v>0</v>
      </c>
      <c r="CU380">
        <f>ROUND(AT380*Source!I504*AH380*AL380,2)</f>
        <v>0</v>
      </c>
      <c r="CV380">
        <f>ROUND(Y380*Source!I504,9)</f>
        <v>12</v>
      </c>
      <c r="CW380">
        <v>0</v>
      </c>
      <c r="CX380">
        <f>ROUND(Y380*Source!I504,9)</f>
        <v>12</v>
      </c>
      <c r="CY380">
        <f>AD380</f>
        <v>0</v>
      </c>
      <c r="CZ380">
        <f>AH380</f>
        <v>0</v>
      </c>
      <c r="DA380">
        <f>AL380</f>
        <v>1</v>
      </c>
      <c r="DB380">
        <f>ROUND(ROUND(AT380*CZ380,2),6)</f>
        <v>0</v>
      </c>
      <c r="DC380">
        <f>ROUND(ROUND(AT380*AG380,2),6)</f>
        <v>0</v>
      </c>
      <c r="DD380" t="s">
        <v>3</v>
      </c>
      <c r="DE380" t="s">
        <v>3</v>
      </c>
      <c r="DF380">
        <f t="shared" si="124"/>
        <v>0</v>
      </c>
      <c r="DG380">
        <f t="shared" si="125"/>
        <v>0</v>
      </c>
      <c r="DH380">
        <f t="shared" si="126"/>
        <v>0</v>
      </c>
      <c r="DI380">
        <f t="shared" si="127"/>
        <v>0</v>
      </c>
      <c r="DJ380">
        <f>DI380</f>
        <v>0</v>
      </c>
      <c r="DK380">
        <v>0</v>
      </c>
      <c r="DL380" t="s">
        <v>3</v>
      </c>
      <c r="DM380">
        <v>0</v>
      </c>
      <c r="DN380" t="s">
        <v>3</v>
      </c>
      <c r="DO380">
        <v>0</v>
      </c>
    </row>
    <row r="381" spans="1:119" x14ac:dyDescent="0.2">
      <c r="A381">
        <f>ROW(Source!A504)</f>
        <v>504</v>
      </c>
      <c r="B381">
        <v>1473070128</v>
      </c>
      <c r="C381">
        <v>1473071893</v>
      </c>
      <c r="D381">
        <v>1441836237</v>
      </c>
      <c r="E381">
        <v>1</v>
      </c>
      <c r="F381">
        <v>1</v>
      </c>
      <c r="G381">
        <v>15514512</v>
      </c>
      <c r="H381">
        <v>3</v>
      </c>
      <c r="I381" t="s">
        <v>746</v>
      </c>
      <c r="J381" t="s">
        <v>747</v>
      </c>
      <c r="K381" t="s">
        <v>748</v>
      </c>
      <c r="L381">
        <v>1346</v>
      </c>
      <c r="N381">
        <v>1009</v>
      </c>
      <c r="O381" t="s">
        <v>680</v>
      </c>
      <c r="P381" t="s">
        <v>680</v>
      </c>
      <c r="Q381">
        <v>1</v>
      </c>
      <c r="W381">
        <v>0</v>
      </c>
      <c r="X381">
        <v>-1733743716</v>
      </c>
      <c r="Y381">
        <f>AT381</f>
        <v>0.24</v>
      </c>
      <c r="AA381">
        <v>375.16</v>
      </c>
      <c r="AB381">
        <v>0</v>
      </c>
      <c r="AC381">
        <v>0</v>
      </c>
      <c r="AD381">
        <v>0</v>
      </c>
      <c r="AE381">
        <v>375.16</v>
      </c>
      <c r="AF381">
        <v>0</v>
      </c>
      <c r="AG381">
        <v>0</v>
      </c>
      <c r="AH381">
        <v>0</v>
      </c>
      <c r="AI381">
        <v>1</v>
      </c>
      <c r="AJ381">
        <v>1</v>
      </c>
      <c r="AK381">
        <v>1</v>
      </c>
      <c r="AL381">
        <v>1</v>
      </c>
      <c r="AM381">
        <v>-2</v>
      </c>
      <c r="AN381">
        <v>0</v>
      </c>
      <c r="AO381">
        <v>1</v>
      </c>
      <c r="AP381">
        <v>1</v>
      </c>
      <c r="AQ381">
        <v>0</v>
      </c>
      <c r="AR381">
        <v>0</v>
      </c>
      <c r="AS381" t="s">
        <v>3</v>
      </c>
      <c r="AT381">
        <v>0.24</v>
      </c>
      <c r="AU381" t="s">
        <v>3</v>
      </c>
      <c r="AV381">
        <v>0</v>
      </c>
      <c r="AW381">
        <v>2</v>
      </c>
      <c r="AX381">
        <v>1473071901</v>
      </c>
      <c r="AY381">
        <v>1</v>
      </c>
      <c r="AZ381">
        <v>0</v>
      </c>
      <c r="BA381">
        <v>620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0</v>
      </c>
      <c r="BI381">
        <v>0</v>
      </c>
      <c r="BJ381">
        <v>0</v>
      </c>
      <c r="BK381">
        <v>0</v>
      </c>
      <c r="BL381">
        <v>0</v>
      </c>
      <c r="BM381">
        <v>0</v>
      </c>
      <c r="BN381">
        <v>0</v>
      </c>
      <c r="BO381">
        <v>0</v>
      </c>
      <c r="BP381">
        <v>0</v>
      </c>
      <c r="BQ381">
        <v>0</v>
      </c>
      <c r="BR381">
        <v>0</v>
      </c>
      <c r="BS381">
        <v>0</v>
      </c>
      <c r="BT381">
        <v>0</v>
      </c>
      <c r="BU381">
        <v>0</v>
      </c>
      <c r="BV381">
        <v>0</v>
      </c>
      <c r="BW381">
        <v>0</v>
      </c>
      <c r="CV381">
        <v>0</v>
      </c>
      <c r="CW381">
        <v>0</v>
      </c>
      <c r="CX381">
        <f>ROUND(Y381*Source!I504,9)</f>
        <v>0.24</v>
      </c>
      <c r="CY381">
        <f>AA381</f>
        <v>375.16</v>
      </c>
      <c r="CZ381">
        <f>AE381</f>
        <v>375.16</v>
      </c>
      <c r="DA381">
        <f>AI381</f>
        <v>1</v>
      </c>
      <c r="DB381">
        <f>ROUND(ROUND(AT381*CZ381,2),6)</f>
        <v>90.04</v>
      </c>
      <c r="DC381">
        <f>ROUND(ROUND(AT381*AG381,2),6)</f>
        <v>0</v>
      </c>
      <c r="DD381" t="s">
        <v>3</v>
      </c>
      <c r="DE381" t="s">
        <v>3</v>
      </c>
      <c r="DF381">
        <f t="shared" si="124"/>
        <v>90.04</v>
      </c>
      <c r="DG381">
        <f t="shared" si="125"/>
        <v>0</v>
      </c>
      <c r="DH381">
        <f t="shared" si="126"/>
        <v>0</v>
      </c>
      <c r="DI381">
        <f t="shared" si="127"/>
        <v>0</v>
      </c>
      <c r="DJ381">
        <f>DF381</f>
        <v>90.04</v>
      </c>
      <c r="DK381">
        <v>0</v>
      </c>
      <c r="DL381" t="s">
        <v>3</v>
      </c>
      <c r="DM381">
        <v>0</v>
      </c>
      <c r="DN381" t="s">
        <v>3</v>
      </c>
      <c r="DO381">
        <v>0</v>
      </c>
    </row>
    <row r="382" spans="1:119" x14ac:dyDescent="0.2">
      <c r="A382">
        <f>ROW(Source!A504)</f>
        <v>504</v>
      </c>
      <c r="B382">
        <v>1473070128</v>
      </c>
      <c r="C382">
        <v>1473071893</v>
      </c>
      <c r="D382">
        <v>1441836235</v>
      </c>
      <c r="E382">
        <v>1</v>
      </c>
      <c r="F382">
        <v>1</v>
      </c>
      <c r="G382">
        <v>15514512</v>
      </c>
      <c r="H382">
        <v>3</v>
      </c>
      <c r="I382" t="s">
        <v>677</v>
      </c>
      <c r="J382" t="s">
        <v>678</v>
      </c>
      <c r="K382" t="s">
        <v>679</v>
      </c>
      <c r="L382">
        <v>1346</v>
      </c>
      <c r="N382">
        <v>1009</v>
      </c>
      <c r="O382" t="s">
        <v>680</v>
      </c>
      <c r="P382" t="s">
        <v>680</v>
      </c>
      <c r="Q382">
        <v>1</v>
      </c>
      <c r="W382">
        <v>0</v>
      </c>
      <c r="X382">
        <v>-1595335418</v>
      </c>
      <c r="Y382">
        <f>AT382</f>
        <v>7.0000000000000007E-2</v>
      </c>
      <c r="AA382">
        <v>31.49</v>
      </c>
      <c r="AB382">
        <v>0</v>
      </c>
      <c r="AC382">
        <v>0</v>
      </c>
      <c r="AD382">
        <v>0</v>
      </c>
      <c r="AE382">
        <v>31.49</v>
      </c>
      <c r="AF382">
        <v>0</v>
      </c>
      <c r="AG382">
        <v>0</v>
      </c>
      <c r="AH382">
        <v>0</v>
      </c>
      <c r="AI382">
        <v>1</v>
      </c>
      <c r="AJ382">
        <v>1</v>
      </c>
      <c r="AK382">
        <v>1</v>
      </c>
      <c r="AL382">
        <v>1</v>
      </c>
      <c r="AM382">
        <v>-2</v>
      </c>
      <c r="AN382">
        <v>0</v>
      </c>
      <c r="AO382">
        <v>1</v>
      </c>
      <c r="AP382">
        <v>1</v>
      </c>
      <c r="AQ382">
        <v>0</v>
      </c>
      <c r="AR382">
        <v>0</v>
      </c>
      <c r="AS382" t="s">
        <v>3</v>
      </c>
      <c r="AT382">
        <v>7.0000000000000007E-2</v>
      </c>
      <c r="AU382" t="s">
        <v>3</v>
      </c>
      <c r="AV382">
        <v>0</v>
      </c>
      <c r="AW382">
        <v>2</v>
      </c>
      <c r="AX382">
        <v>1473071902</v>
      </c>
      <c r="AY382">
        <v>1</v>
      </c>
      <c r="AZ382">
        <v>0</v>
      </c>
      <c r="BA382">
        <v>621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0</v>
      </c>
      <c r="BI382">
        <v>0</v>
      </c>
      <c r="BJ382">
        <v>0</v>
      </c>
      <c r="BK382">
        <v>0</v>
      </c>
      <c r="BL382">
        <v>0</v>
      </c>
      <c r="BM382">
        <v>0</v>
      </c>
      <c r="BN382">
        <v>0</v>
      </c>
      <c r="BO382">
        <v>0</v>
      </c>
      <c r="BP382">
        <v>0</v>
      </c>
      <c r="BQ382">
        <v>0</v>
      </c>
      <c r="BR382">
        <v>0</v>
      </c>
      <c r="BS382">
        <v>0</v>
      </c>
      <c r="BT382">
        <v>0</v>
      </c>
      <c r="BU382">
        <v>0</v>
      </c>
      <c r="BV382">
        <v>0</v>
      </c>
      <c r="BW382">
        <v>0</v>
      </c>
      <c r="CV382">
        <v>0</v>
      </c>
      <c r="CW382">
        <v>0</v>
      </c>
      <c r="CX382">
        <f>ROUND(Y382*Source!I504,9)</f>
        <v>7.0000000000000007E-2</v>
      </c>
      <c r="CY382">
        <f>AA382</f>
        <v>31.49</v>
      </c>
      <c r="CZ382">
        <f>AE382</f>
        <v>31.49</v>
      </c>
      <c r="DA382">
        <f>AI382</f>
        <v>1</v>
      </c>
      <c r="DB382">
        <f>ROUND(ROUND(AT382*CZ382,2),6)</f>
        <v>2.2000000000000002</v>
      </c>
      <c r="DC382">
        <f>ROUND(ROUND(AT382*AG382,2),6)</f>
        <v>0</v>
      </c>
      <c r="DD382" t="s">
        <v>3</v>
      </c>
      <c r="DE382" t="s">
        <v>3</v>
      </c>
      <c r="DF382">
        <f t="shared" si="124"/>
        <v>2.2000000000000002</v>
      </c>
      <c r="DG382">
        <f t="shared" si="125"/>
        <v>0</v>
      </c>
      <c r="DH382">
        <f t="shared" si="126"/>
        <v>0</v>
      </c>
      <c r="DI382">
        <f t="shared" si="127"/>
        <v>0</v>
      </c>
      <c r="DJ382">
        <f>DF382</f>
        <v>2.2000000000000002</v>
      </c>
      <c r="DK382">
        <v>0</v>
      </c>
      <c r="DL382" t="s">
        <v>3</v>
      </c>
      <c r="DM382">
        <v>0</v>
      </c>
      <c r="DN382" t="s">
        <v>3</v>
      </c>
      <c r="DO382">
        <v>0</v>
      </c>
    </row>
    <row r="383" spans="1:119" x14ac:dyDescent="0.2">
      <c r="A383">
        <f>ROW(Source!A504)</f>
        <v>504</v>
      </c>
      <c r="B383">
        <v>1473070128</v>
      </c>
      <c r="C383">
        <v>1473071893</v>
      </c>
      <c r="D383">
        <v>1441822228</v>
      </c>
      <c r="E383">
        <v>15514512</v>
      </c>
      <c r="F383">
        <v>1</v>
      </c>
      <c r="G383">
        <v>15514512</v>
      </c>
      <c r="H383">
        <v>3</v>
      </c>
      <c r="I383" t="s">
        <v>749</v>
      </c>
      <c r="J383" t="s">
        <v>3</v>
      </c>
      <c r="K383" t="s">
        <v>750</v>
      </c>
      <c r="L383">
        <v>1346</v>
      </c>
      <c r="N383">
        <v>1009</v>
      </c>
      <c r="O383" t="s">
        <v>680</v>
      </c>
      <c r="P383" t="s">
        <v>680</v>
      </c>
      <c r="Q383">
        <v>1</v>
      </c>
      <c r="W383">
        <v>0</v>
      </c>
      <c r="X383">
        <v>-197379457</v>
      </c>
      <c r="Y383">
        <f>AT383</f>
        <v>7.0000000000000007E-2</v>
      </c>
      <c r="AA383">
        <v>73.95</v>
      </c>
      <c r="AB383">
        <v>0</v>
      </c>
      <c r="AC383">
        <v>0</v>
      </c>
      <c r="AD383">
        <v>0</v>
      </c>
      <c r="AE383">
        <v>73.951729999999998</v>
      </c>
      <c r="AF383">
        <v>0</v>
      </c>
      <c r="AG383">
        <v>0</v>
      </c>
      <c r="AH383">
        <v>0</v>
      </c>
      <c r="AI383">
        <v>1</v>
      </c>
      <c r="AJ383">
        <v>1</v>
      </c>
      <c r="AK383">
        <v>1</v>
      </c>
      <c r="AL383">
        <v>1</v>
      </c>
      <c r="AM383">
        <v>-2</v>
      </c>
      <c r="AN383">
        <v>0</v>
      </c>
      <c r="AO383">
        <v>1</v>
      </c>
      <c r="AP383">
        <v>1</v>
      </c>
      <c r="AQ383">
        <v>0</v>
      </c>
      <c r="AR383">
        <v>0</v>
      </c>
      <c r="AS383" t="s">
        <v>3</v>
      </c>
      <c r="AT383">
        <v>7.0000000000000007E-2</v>
      </c>
      <c r="AU383" t="s">
        <v>3</v>
      </c>
      <c r="AV383">
        <v>0</v>
      </c>
      <c r="AW383">
        <v>2</v>
      </c>
      <c r="AX383">
        <v>1473071900</v>
      </c>
      <c r="AY383">
        <v>1</v>
      </c>
      <c r="AZ383">
        <v>0</v>
      </c>
      <c r="BA383">
        <v>622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0</v>
      </c>
      <c r="BI383">
        <v>0</v>
      </c>
      <c r="BJ383">
        <v>0</v>
      </c>
      <c r="BK383">
        <v>0</v>
      </c>
      <c r="BL383">
        <v>0</v>
      </c>
      <c r="BM383">
        <v>0</v>
      </c>
      <c r="BN383">
        <v>0</v>
      </c>
      <c r="BO383">
        <v>0</v>
      </c>
      <c r="BP383">
        <v>0</v>
      </c>
      <c r="BQ383">
        <v>0</v>
      </c>
      <c r="BR383">
        <v>0</v>
      </c>
      <c r="BS383">
        <v>0</v>
      </c>
      <c r="BT383">
        <v>0</v>
      </c>
      <c r="BU383">
        <v>0</v>
      </c>
      <c r="BV383">
        <v>0</v>
      </c>
      <c r="BW383">
        <v>0</v>
      </c>
      <c r="CV383">
        <v>0</v>
      </c>
      <c r="CW383">
        <v>0</v>
      </c>
      <c r="CX383">
        <f>ROUND(Y383*Source!I504,9)</f>
        <v>7.0000000000000007E-2</v>
      </c>
      <c r="CY383">
        <f>AA383</f>
        <v>73.95</v>
      </c>
      <c r="CZ383">
        <f>AE383</f>
        <v>73.951729999999998</v>
      </c>
      <c r="DA383">
        <f>AI383</f>
        <v>1</v>
      </c>
      <c r="DB383">
        <f>ROUND(ROUND(AT383*CZ383,2),6)</f>
        <v>5.18</v>
      </c>
      <c r="DC383">
        <f>ROUND(ROUND(AT383*AG383,2),6)</f>
        <v>0</v>
      </c>
      <c r="DD383" t="s">
        <v>3</v>
      </c>
      <c r="DE383" t="s">
        <v>3</v>
      </c>
      <c r="DF383">
        <f t="shared" si="124"/>
        <v>5.18</v>
      </c>
      <c r="DG383">
        <f t="shared" si="125"/>
        <v>0</v>
      </c>
      <c r="DH383">
        <f t="shared" si="126"/>
        <v>0</v>
      </c>
      <c r="DI383">
        <f t="shared" si="127"/>
        <v>0</v>
      </c>
      <c r="DJ383">
        <f>DF383</f>
        <v>5.18</v>
      </c>
      <c r="DK383">
        <v>0</v>
      </c>
      <c r="DL383" t="s">
        <v>3</v>
      </c>
      <c r="DM383">
        <v>0</v>
      </c>
      <c r="DN383" t="s">
        <v>3</v>
      </c>
      <c r="DO383">
        <v>0</v>
      </c>
    </row>
    <row r="384" spans="1:119" x14ac:dyDescent="0.2">
      <c r="A384">
        <f>ROW(Source!A504)</f>
        <v>504</v>
      </c>
      <c r="B384">
        <v>1473070128</v>
      </c>
      <c r="C384">
        <v>1473071893</v>
      </c>
      <c r="D384">
        <v>1441834920</v>
      </c>
      <c r="E384">
        <v>1</v>
      </c>
      <c r="F384">
        <v>1</v>
      </c>
      <c r="G384">
        <v>15514512</v>
      </c>
      <c r="H384">
        <v>3</v>
      </c>
      <c r="I384" t="s">
        <v>751</v>
      </c>
      <c r="J384" t="s">
        <v>752</v>
      </c>
      <c r="K384" t="s">
        <v>753</v>
      </c>
      <c r="L384">
        <v>1346</v>
      </c>
      <c r="N384">
        <v>1009</v>
      </c>
      <c r="O384" t="s">
        <v>680</v>
      </c>
      <c r="P384" t="s">
        <v>680</v>
      </c>
      <c r="Q384">
        <v>1</v>
      </c>
      <c r="W384">
        <v>0</v>
      </c>
      <c r="X384">
        <v>707796009</v>
      </c>
      <c r="Y384">
        <f>AT384</f>
        <v>0.05</v>
      </c>
      <c r="AA384">
        <v>106.87</v>
      </c>
      <c r="AB384">
        <v>0</v>
      </c>
      <c r="AC384">
        <v>0</v>
      </c>
      <c r="AD384">
        <v>0</v>
      </c>
      <c r="AE384">
        <v>106.87</v>
      </c>
      <c r="AF384">
        <v>0</v>
      </c>
      <c r="AG384">
        <v>0</v>
      </c>
      <c r="AH384">
        <v>0</v>
      </c>
      <c r="AI384">
        <v>1</v>
      </c>
      <c r="AJ384">
        <v>1</v>
      </c>
      <c r="AK384">
        <v>1</v>
      </c>
      <c r="AL384">
        <v>1</v>
      </c>
      <c r="AM384">
        <v>-2</v>
      </c>
      <c r="AN384">
        <v>0</v>
      </c>
      <c r="AO384">
        <v>1</v>
      </c>
      <c r="AP384">
        <v>1</v>
      </c>
      <c r="AQ384">
        <v>0</v>
      </c>
      <c r="AR384">
        <v>0</v>
      </c>
      <c r="AS384" t="s">
        <v>3</v>
      </c>
      <c r="AT384">
        <v>0.05</v>
      </c>
      <c r="AU384" t="s">
        <v>3</v>
      </c>
      <c r="AV384">
        <v>0</v>
      </c>
      <c r="AW384">
        <v>2</v>
      </c>
      <c r="AX384">
        <v>1473071903</v>
      </c>
      <c r="AY384">
        <v>1</v>
      </c>
      <c r="AZ384">
        <v>0</v>
      </c>
      <c r="BA384">
        <v>623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0</v>
      </c>
      <c r="BI384">
        <v>0</v>
      </c>
      <c r="BJ384">
        <v>0</v>
      </c>
      <c r="BK384">
        <v>0</v>
      </c>
      <c r="BL384">
        <v>0</v>
      </c>
      <c r="BM384">
        <v>0</v>
      </c>
      <c r="BN384">
        <v>0</v>
      </c>
      <c r="BO384">
        <v>0</v>
      </c>
      <c r="BP384">
        <v>0</v>
      </c>
      <c r="BQ384">
        <v>0</v>
      </c>
      <c r="BR384">
        <v>0</v>
      </c>
      <c r="BS384">
        <v>0</v>
      </c>
      <c r="BT384">
        <v>0</v>
      </c>
      <c r="BU384">
        <v>0</v>
      </c>
      <c r="BV384">
        <v>0</v>
      </c>
      <c r="BW384">
        <v>0</v>
      </c>
      <c r="CV384">
        <v>0</v>
      </c>
      <c r="CW384">
        <v>0</v>
      </c>
      <c r="CX384">
        <f>ROUND(Y384*Source!I504,9)</f>
        <v>0.05</v>
      </c>
      <c r="CY384">
        <f>AA384</f>
        <v>106.87</v>
      </c>
      <c r="CZ384">
        <f>AE384</f>
        <v>106.87</v>
      </c>
      <c r="DA384">
        <f>AI384</f>
        <v>1</v>
      </c>
      <c r="DB384">
        <f>ROUND(ROUND(AT384*CZ384,2),6)</f>
        <v>5.34</v>
      </c>
      <c r="DC384">
        <f>ROUND(ROUND(AT384*AG384,2),6)</f>
        <v>0</v>
      </c>
      <c r="DD384" t="s">
        <v>3</v>
      </c>
      <c r="DE384" t="s">
        <v>3</v>
      </c>
      <c r="DF384">
        <f t="shared" si="124"/>
        <v>5.34</v>
      </c>
      <c r="DG384">
        <f t="shared" si="125"/>
        <v>0</v>
      </c>
      <c r="DH384">
        <f t="shared" si="126"/>
        <v>0</v>
      </c>
      <c r="DI384">
        <f t="shared" si="127"/>
        <v>0</v>
      </c>
      <c r="DJ384">
        <f>DF384</f>
        <v>5.34</v>
      </c>
      <c r="DK384">
        <v>0</v>
      </c>
      <c r="DL384" t="s">
        <v>3</v>
      </c>
      <c r="DM384">
        <v>0</v>
      </c>
      <c r="DN384" t="s">
        <v>3</v>
      </c>
      <c r="DO384">
        <v>0</v>
      </c>
    </row>
    <row r="385" spans="1:119" x14ac:dyDescent="0.2">
      <c r="A385">
        <f>ROW(Source!A505)</f>
        <v>505</v>
      </c>
      <c r="B385">
        <v>1473070128</v>
      </c>
      <c r="C385">
        <v>1473071904</v>
      </c>
      <c r="D385">
        <v>1441819193</v>
      </c>
      <c r="E385">
        <v>15514512</v>
      </c>
      <c r="F385">
        <v>1</v>
      </c>
      <c r="G385">
        <v>15514512</v>
      </c>
      <c r="H385">
        <v>1</v>
      </c>
      <c r="I385" t="s">
        <v>670</v>
      </c>
      <c r="J385" t="s">
        <v>3</v>
      </c>
      <c r="K385" t="s">
        <v>671</v>
      </c>
      <c r="L385">
        <v>1191</v>
      </c>
      <c r="N385">
        <v>1013</v>
      </c>
      <c r="O385" t="s">
        <v>672</v>
      </c>
      <c r="P385" t="s">
        <v>672</v>
      </c>
      <c r="Q385">
        <v>1</v>
      </c>
      <c r="W385">
        <v>0</v>
      </c>
      <c r="X385">
        <v>476480486</v>
      </c>
      <c r="Y385">
        <f>(AT385*3)</f>
        <v>1.2000000000000002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1</v>
      </c>
      <c r="AJ385">
        <v>1</v>
      </c>
      <c r="AK385">
        <v>1</v>
      </c>
      <c r="AL385">
        <v>1</v>
      </c>
      <c r="AM385">
        <v>-2</v>
      </c>
      <c r="AN385">
        <v>0</v>
      </c>
      <c r="AO385">
        <v>1</v>
      </c>
      <c r="AP385">
        <v>1</v>
      </c>
      <c r="AQ385">
        <v>0</v>
      </c>
      <c r="AR385">
        <v>0</v>
      </c>
      <c r="AS385" t="s">
        <v>3</v>
      </c>
      <c r="AT385">
        <v>0.4</v>
      </c>
      <c r="AU385" t="s">
        <v>449</v>
      </c>
      <c r="AV385">
        <v>1</v>
      </c>
      <c r="AW385">
        <v>2</v>
      </c>
      <c r="AX385">
        <v>1473071907</v>
      </c>
      <c r="AY385">
        <v>1</v>
      </c>
      <c r="AZ385">
        <v>0</v>
      </c>
      <c r="BA385">
        <v>624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0</v>
      </c>
      <c r="BI385">
        <v>0</v>
      </c>
      <c r="BJ385">
        <v>0</v>
      </c>
      <c r="BK385">
        <v>0</v>
      </c>
      <c r="BL385">
        <v>0</v>
      </c>
      <c r="BM385">
        <v>0</v>
      </c>
      <c r="BN385">
        <v>0</v>
      </c>
      <c r="BO385">
        <v>0</v>
      </c>
      <c r="BP385">
        <v>0</v>
      </c>
      <c r="BQ385">
        <v>0</v>
      </c>
      <c r="BR385">
        <v>0</v>
      </c>
      <c r="BS385">
        <v>0</v>
      </c>
      <c r="BT385">
        <v>0</v>
      </c>
      <c r="BU385">
        <v>0</v>
      </c>
      <c r="BV385">
        <v>0</v>
      </c>
      <c r="BW385">
        <v>0</v>
      </c>
      <c r="CU385">
        <f>ROUND(AT385*Source!I505*AH385*AL385,2)</f>
        <v>0</v>
      </c>
      <c r="CV385">
        <f>ROUND(Y385*Source!I505,9)</f>
        <v>1.2</v>
      </c>
      <c r="CW385">
        <v>0</v>
      </c>
      <c r="CX385">
        <f>ROUND(Y385*Source!I505,9)</f>
        <v>1.2</v>
      </c>
      <c r="CY385">
        <f>AD385</f>
        <v>0</v>
      </c>
      <c r="CZ385">
        <f>AH385</f>
        <v>0</v>
      </c>
      <c r="DA385">
        <f>AL385</f>
        <v>1</v>
      </c>
      <c r="DB385">
        <f>ROUND((ROUND(AT385*CZ385,2)*3),6)</f>
        <v>0</v>
      </c>
      <c r="DC385">
        <f>ROUND((ROUND(AT385*AG385,2)*3),6)</f>
        <v>0</v>
      </c>
      <c r="DD385" t="s">
        <v>3</v>
      </c>
      <c r="DE385" t="s">
        <v>3</v>
      </c>
      <c r="DF385">
        <f t="shared" ref="DF385:DF448" si="131">ROUND(ROUND(AE385,2)*CX385,2)</f>
        <v>0</v>
      </c>
      <c r="DG385">
        <f t="shared" ref="DG385:DG448" si="132">ROUND(ROUND(AF385,2)*CX385,2)</f>
        <v>0</v>
      </c>
      <c r="DH385">
        <f t="shared" ref="DH385:DH448" si="133">ROUND(ROUND(AG385,2)*CX385,2)</f>
        <v>0</v>
      </c>
      <c r="DI385">
        <f t="shared" ref="DI385:DI448" si="134">ROUND(ROUND(AH385,2)*CX385,2)</f>
        <v>0</v>
      </c>
      <c r="DJ385">
        <f>DI385</f>
        <v>0</v>
      </c>
      <c r="DK385">
        <v>0</v>
      </c>
      <c r="DL385" t="s">
        <v>3</v>
      </c>
      <c r="DM385">
        <v>0</v>
      </c>
      <c r="DN385" t="s">
        <v>3</v>
      </c>
      <c r="DO385">
        <v>0</v>
      </c>
    </row>
    <row r="386" spans="1:119" x14ac:dyDescent="0.2">
      <c r="A386">
        <f>ROW(Source!A505)</f>
        <v>505</v>
      </c>
      <c r="B386">
        <v>1473070128</v>
      </c>
      <c r="C386">
        <v>1473071904</v>
      </c>
      <c r="D386">
        <v>1441822228</v>
      </c>
      <c r="E386">
        <v>15514512</v>
      </c>
      <c r="F386">
        <v>1</v>
      </c>
      <c r="G386">
        <v>15514512</v>
      </c>
      <c r="H386">
        <v>3</v>
      </c>
      <c r="I386" t="s">
        <v>749</v>
      </c>
      <c r="J386" t="s">
        <v>3</v>
      </c>
      <c r="K386" t="s">
        <v>750</v>
      </c>
      <c r="L386">
        <v>1346</v>
      </c>
      <c r="N386">
        <v>1009</v>
      </c>
      <c r="O386" t="s">
        <v>680</v>
      </c>
      <c r="P386" t="s">
        <v>680</v>
      </c>
      <c r="Q386">
        <v>1</v>
      </c>
      <c r="W386">
        <v>0</v>
      </c>
      <c r="X386">
        <v>-197379457</v>
      </c>
      <c r="Y386">
        <f>(AT386*3)</f>
        <v>0.03</v>
      </c>
      <c r="AA386">
        <v>73.95</v>
      </c>
      <c r="AB386">
        <v>0</v>
      </c>
      <c r="AC386">
        <v>0</v>
      </c>
      <c r="AD386">
        <v>0</v>
      </c>
      <c r="AE386">
        <v>73.951729999999998</v>
      </c>
      <c r="AF386">
        <v>0</v>
      </c>
      <c r="AG386">
        <v>0</v>
      </c>
      <c r="AH386">
        <v>0</v>
      </c>
      <c r="AI386">
        <v>1</v>
      </c>
      <c r="AJ386">
        <v>1</v>
      </c>
      <c r="AK386">
        <v>1</v>
      </c>
      <c r="AL386">
        <v>1</v>
      </c>
      <c r="AM386">
        <v>-2</v>
      </c>
      <c r="AN386">
        <v>0</v>
      </c>
      <c r="AO386">
        <v>1</v>
      </c>
      <c r="AP386">
        <v>1</v>
      </c>
      <c r="AQ386">
        <v>0</v>
      </c>
      <c r="AR386">
        <v>0</v>
      </c>
      <c r="AS386" t="s">
        <v>3</v>
      </c>
      <c r="AT386">
        <v>0.01</v>
      </c>
      <c r="AU386" t="s">
        <v>449</v>
      </c>
      <c r="AV386">
        <v>0</v>
      </c>
      <c r="AW386">
        <v>2</v>
      </c>
      <c r="AX386">
        <v>1473071908</v>
      </c>
      <c r="AY386">
        <v>1</v>
      </c>
      <c r="AZ386">
        <v>0</v>
      </c>
      <c r="BA386">
        <v>625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0</v>
      </c>
      <c r="BI386">
        <v>0</v>
      </c>
      <c r="BJ386">
        <v>0</v>
      </c>
      <c r="BK386">
        <v>0</v>
      </c>
      <c r="BL386">
        <v>0</v>
      </c>
      <c r="BM386">
        <v>0</v>
      </c>
      <c r="BN386">
        <v>0</v>
      </c>
      <c r="BO386">
        <v>0</v>
      </c>
      <c r="BP386">
        <v>0</v>
      </c>
      <c r="BQ386">
        <v>0</v>
      </c>
      <c r="BR386">
        <v>0</v>
      </c>
      <c r="BS386">
        <v>0</v>
      </c>
      <c r="BT386">
        <v>0</v>
      </c>
      <c r="BU386">
        <v>0</v>
      </c>
      <c r="BV386">
        <v>0</v>
      </c>
      <c r="BW386">
        <v>0</v>
      </c>
      <c r="CV386">
        <v>0</v>
      </c>
      <c r="CW386">
        <v>0</v>
      </c>
      <c r="CX386">
        <f>ROUND(Y386*Source!I505,9)</f>
        <v>0.03</v>
      </c>
      <c r="CY386">
        <f>AA386</f>
        <v>73.95</v>
      </c>
      <c r="CZ386">
        <f>AE386</f>
        <v>73.951729999999998</v>
      </c>
      <c r="DA386">
        <f>AI386</f>
        <v>1</v>
      </c>
      <c r="DB386">
        <f>ROUND((ROUND(AT386*CZ386,2)*3),6)</f>
        <v>2.2200000000000002</v>
      </c>
      <c r="DC386">
        <f>ROUND((ROUND(AT386*AG386,2)*3),6)</f>
        <v>0</v>
      </c>
      <c r="DD386" t="s">
        <v>3</v>
      </c>
      <c r="DE386" t="s">
        <v>3</v>
      </c>
      <c r="DF386">
        <f t="shared" si="131"/>
        <v>2.2200000000000002</v>
      </c>
      <c r="DG386">
        <f t="shared" si="132"/>
        <v>0</v>
      </c>
      <c r="DH386">
        <f t="shared" si="133"/>
        <v>0</v>
      </c>
      <c r="DI386">
        <f t="shared" si="134"/>
        <v>0</v>
      </c>
      <c r="DJ386">
        <f>DF386</f>
        <v>2.2200000000000002</v>
      </c>
      <c r="DK386">
        <v>0</v>
      </c>
      <c r="DL386" t="s">
        <v>3</v>
      </c>
      <c r="DM386">
        <v>0</v>
      </c>
      <c r="DN386" t="s">
        <v>3</v>
      </c>
      <c r="DO386">
        <v>0</v>
      </c>
    </row>
    <row r="387" spans="1:119" x14ac:dyDescent="0.2">
      <c r="A387">
        <f>ROW(Source!A509)</f>
        <v>509</v>
      </c>
      <c r="B387">
        <v>1473070128</v>
      </c>
      <c r="C387">
        <v>1473071918</v>
      </c>
      <c r="D387">
        <v>1441819193</v>
      </c>
      <c r="E387">
        <v>15514512</v>
      </c>
      <c r="F387">
        <v>1</v>
      </c>
      <c r="G387">
        <v>15514512</v>
      </c>
      <c r="H387">
        <v>1</v>
      </c>
      <c r="I387" t="s">
        <v>670</v>
      </c>
      <c r="J387" t="s">
        <v>3</v>
      </c>
      <c r="K387" t="s">
        <v>671</v>
      </c>
      <c r="L387">
        <v>1191</v>
      </c>
      <c r="N387">
        <v>1013</v>
      </c>
      <c r="O387" t="s">
        <v>672</v>
      </c>
      <c r="P387" t="s">
        <v>672</v>
      </c>
      <c r="Q387">
        <v>1</v>
      </c>
      <c r="W387">
        <v>0</v>
      </c>
      <c r="X387">
        <v>476480486</v>
      </c>
      <c r="Y387">
        <f>AT387</f>
        <v>12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1</v>
      </c>
      <c r="AJ387">
        <v>1</v>
      </c>
      <c r="AK387">
        <v>1</v>
      </c>
      <c r="AL387">
        <v>1</v>
      </c>
      <c r="AM387">
        <v>-2</v>
      </c>
      <c r="AN387">
        <v>0</v>
      </c>
      <c r="AO387">
        <v>1</v>
      </c>
      <c r="AP387">
        <v>1</v>
      </c>
      <c r="AQ387">
        <v>0</v>
      </c>
      <c r="AR387">
        <v>0</v>
      </c>
      <c r="AS387" t="s">
        <v>3</v>
      </c>
      <c r="AT387">
        <v>12</v>
      </c>
      <c r="AU387" t="s">
        <v>3</v>
      </c>
      <c r="AV387">
        <v>1</v>
      </c>
      <c r="AW387">
        <v>2</v>
      </c>
      <c r="AX387">
        <v>1473071924</v>
      </c>
      <c r="AY387">
        <v>1</v>
      </c>
      <c r="AZ387">
        <v>0</v>
      </c>
      <c r="BA387">
        <v>632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0</v>
      </c>
      <c r="BI387">
        <v>0</v>
      </c>
      <c r="BJ387">
        <v>0</v>
      </c>
      <c r="BK387">
        <v>0</v>
      </c>
      <c r="BL387">
        <v>0</v>
      </c>
      <c r="BM387">
        <v>0</v>
      </c>
      <c r="BN387">
        <v>0</v>
      </c>
      <c r="BO387">
        <v>0</v>
      </c>
      <c r="BP387">
        <v>0</v>
      </c>
      <c r="BQ387">
        <v>0</v>
      </c>
      <c r="BR387">
        <v>0</v>
      </c>
      <c r="BS387">
        <v>0</v>
      </c>
      <c r="BT387">
        <v>0</v>
      </c>
      <c r="BU387">
        <v>0</v>
      </c>
      <c r="BV387">
        <v>0</v>
      </c>
      <c r="BW387">
        <v>0</v>
      </c>
      <c r="CU387">
        <f>ROUND(AT387*Source!I509*AH387*AL387,2)</f>
        <v>0</v>
      </c>
      <c r="CV387">
        <f>ROUND(Y387*Source!I509,9)</f>
        <v>12</v>
      </c>
      <c r="CW387">
        <v>0</v>
      </c>
      <c r="CX387">
        <f>ROUND(Y387*Source!I509,9)</f>
        <v>12</v>
      </c>
      <c r="CY387">
        <f>AD387</f>
        <v>0</v>
      </c>
      <c r="CZ387">
        <f>AH387</f>
        <v>0</v>
      </c>
      <c r="DA387">
        <f>AL387</f>
        <v>1</v>
      </c>
      <c r="DB387">
        <f>ROUND(ROUND(AT387*CZ387,2),6)</f>
        <v>0</v>
      </c>
      <c r="DC387">
        <f>ROUND(ROUND(AT387*AG387,2),6)</f>
        <v>0</v>
      </c>
      <c r="DD387" t="s">
        <v>3</v>
      </c>
      <c r="DE387" t="s">
        <v>3</v>
      </c>
      <c r="DF387">
        <f t="shared" si="131"/>
        <v>0</v>
      </c>
      <c r="DG387">
        <f t="shared" si="132"/>
        <v>0</v>
      </c>
      <c r="DH387">
        <f t="shared" si="133"/>
        <v>0</v>
      </c>
      <c r="DI387">
        <f t="shared" si="134"/>
        <v>0</v>
      </c>
      <c r="DJ387">
        <f>DI387</f>
        <v>0</v>
      </c>
      <c r="DK387">
        <v>0</v>
      </c>
      <c r="DL387" t="s">
        <v>3</v>
      </c>
      <c r="DM387">
        <v>0</v>
      </c>
      <c r="DN387" t="s">
        <v>3</v>
      </c>
      <c r="DO387">
        <v>0</v>
      </c>
    </row>
    <row r="388" spans="1:119" x14ac:dyDescent="0.2">
      <c r="A388">
        <f>ROW(Source!A509)</f>
        <v>509</v>
      </c>
      <c r="B388">
        <v>1473070128</v>
      </c>
      <c r="C388">
        <v>1473071918</v>
      </c>
      <c r="D388">
        <v>1441836237</v>
      </c>
      <c r="E388">
        <v>1</v>
      </c>
      <c r="F388">
        <v>1</v>
      </c>
      <c r="G388">
        <v>15514512</v>
      </c>
      <c r="H388">
        <v>3</v>
      </c>
      <c r="I388" t="s">
        <v>746</v>
      </c>
      <c r="J388" t="s">
        <v>747</v>
      </c>
      <c r="K388" t="s">
        <v>748</v>
      </c>
      <c r="L388">
        <v>1346</v>
      </c>
      <c r="N388">
        <v>1009</v>
      </c>
      <c r="O388" t="s">
        <v>680</v>
      </c>
      <c r="P388" t="s">
        <v>680</v>
      </c>
      <c r="Q388">
        <v>1</v>
      </c>
      <c r="W388">
        <v>0</v>
      </c>
      <c r="X388">
        <v>-1733743716</v>
      </c>
      <c r="Y388">
        <f>AT388</f>
        <v>0.24</v>
      </c>
      <c r="AA388">
        <v>375.16</v>
      </c>
      <c r="AB388">
        <v>0</v>
      </c>
      <c r="AC388">
        <v>0</v>
      </c>
      <c r="AD388">
        <v>0</v>
      </c>
      <c r="AE388">
        <v>375.16</v>
      </c>
      <c r="AF388">
        <v>0</v>
      </c>
      <c r="AG388">
        <v>0</v>
      </c>
      <c r="AH388">
        <v>0</v>
      </c>
      <c r="AI388">
        <v>1</v>
      </c>
      <c r="AJ388">
        <v>1</v>
      </c>
      <c r="AK388">
        <v>1</v>
      </c>
      <c r="AL388">
        <v>1</v>
      </c>
      <c r="AM388">
        <v>-2</v>
      </c>
      <c r="AN388">
        <v>0</v>
      </c>
      <c r="AO388">
        <v>1</v>
      </c>
      <c r="AP388">
        <v>1</v>
      </c>
      <c r="AQ388">
        <v>0</v>
      </c>
      <c r="AR388">
        <v>0</v>
      </c>
      <c r="AS388" t="s">
        <v>3</v>
      </c>
      <c r="AT388">
        <v>0.24</v>
      </c>
      <c r="AU388" t="s">
        <v>3</v>
      </c>
      <c r="AV388">
        <v>0</v>
      </c>
      <c r="AW388">
        <v>2</v>
      </c>
      <c r="AX388">
        <v>1473071926</v>
      </c>
      <c r="AY388">
        <v>1</v>
      </c>
      <c r="AZ388">
        <v>0</v>
      </c>
      <c r="BA388">
        <v>633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0</v>
      </c>
      <c r="BI388">
        <v>0</v>
      </c>
      <c r="BJ388">
        <v>0</v>
      </c>
      <c r="BK388">
        <v>0</v>
      </c>
      <c r="BL388">
        <v>0</v>
      </c>
      <c r="BM388">
        <v>0</v>
      </c>
      <c r="BN388">
        <v>0</v>
      </c>
      <c r="BO388">
        <v>0</v>
      </c>
      <c r="BP388">
        <v>0</v>
      </c>
      <c r="BQ388">
        <v>0</v>
      </c>
      <c r="BR388">
        <v>0</v>
      </c>
      <c r="BS388">
        <v>0</v>
      </c>
      <c r="BT388">
        <v>0</v>
      </c>
      <c r="BU388">
        <v>0</v>
      </c>
      <c r="BV388">
        <v>0</v>
      </c>
      <c r="BW388">
        <v>0</v>
      </c>
      <c r="CV388">
        <v>0</v>
      </c>
      <c r="CW388">
        <v>0</v>
      </c>
      <c r="CX388">
        <f>ROUND(Y388*Source!I509,9)</f>
        <v>0.24</v>
      </c>
      <c r="CY388">
        <f>AA388</f>
        <v>375.16</v>
      </c>
      <c r="CZ388">
        <f>AE388</f>
        <v>375.16</v>
      </c>
      <c r="DA388">
        <f>AI388</f>
        <v>1</v>
      </c>
      <c r="DB388">
        <f>ROUND(ROUND(AT388*CZ388,2),6)</f>
        <v>90.04</v>
      </c>
      <c r="DC388">
        <f>ROUND(ROUND(AT388*AG388,2),6)</f>
        <v>0</v>
      </c>
      <c r="DD388" t="s">
        <v>3</v>
      </c>
      <c r="DE388" t="s">
        <v>3</v>
      </c>
      <c r="DF388">
        <f t="shared" si="131"/>
        <v>90.04</v>
      </c>
      <c r="DG388">
        <f t="shared" si="132"/>
        <v>0</v>
      </c>
      <c r="DH388">
        <f t="shared" si="133"/>
        <v>0</v>
      </c>
      <c r="DI388">
        <f t="shared" si="134"/>
        <v>0</v>
      </c>
      <c r="DJ388">
        <f>DF388</f>
        <v>90.04</v>
      </c>
      <c r="DK388">
        <v>0</v>
      </c>
      <c r="DL388" t="s">
        <v>3</v>
      </c>
      <c r="DM388">
        <v>0</v>
      </c>
      <c r="DN388" t="s">
        <v>3</v>
      </c>
      <c r="DO388">
        <v>0</v>
      </c>
    </row>
    <row r="389" spans="1:119" x14ac:dyDescent="0.2">
      <c r="A389">
        <f>ROW(Source!A509)</f>
        <v>509</v>
      </c>
      <c r="B389">
        <v>1473070128</v>
      </c>
      <c r="C389">
        <v>1473071918</v>
      </c>
      <c r="D389">
        <v>1441836235</v>
      </c>
      <c r="E389">
        <v>1</v>
      </c>
      <c r="F389">
        <v>1</v>
      </c>
      <c r="G389">
        <v>15514512</v>
      </c>
      <c r="H389">
        <v>3</v>
      </c>
      <c r="I389" t="s">
        <v>677</v>
      </c>
      <c r="J389" t="s">
        <v>678</v>
      </c>
      <c r="K389" t="s">
        <v>679</v>
      </c>
      <c r="L389">
        <v>1346</v>
      </c>
      <c r="N389">
        <v>1009</v>
      </c>
      <c r="O389" t="s">
        <v>680</v>
      </c>
      <c r="P389" t="s">
        <v>680</v>
      </c>
      <c r="Q389">
        <v>1</v>
      </c>
      <c r="W389">
        <v>0</v>
      </c>
      <c r="X389">
        <v>-1595335418</v>
      </c>
      <c r="Y389">
        <f>AT389</f>
        <v>7.0000000000000007E-2</v>
      </c>
      <c r="AA389">
        <v>31.49</v>
      </c>
      <c r="AB389">
        <v>0</v>
      </c>
      <c r="AC389">
        <v>0</v>
      </c>
      <c r="AD389">
        <v>0</v>
      </c>
      <c r="AE389">
        <v>31.49</v>
      </c>
      <c r="AF389">
        <v>0</v>
      </c>
      <c r="AG389">
        <v>0</v>
      </c>
      <c r="AH389">
        <v>0</v>
      </c>
      <c r="AI389">
        <v>1</v>
      </c>
      <c r="AJ389">
        <v>1</v>
      </c>
      <c r="AK389">
        <v>1</v>
      </c>
      <c r="AL389">
        <v>1</v>
      </c>
      <c r="AM389">
        <v>-2</v>
      </c>
      <c r="AN389">
        <v>0</v>
      </c>
      <c r="AO389">
        <v>1</v>
      </c>
      <c r="AP389">
        <v>1</v>
      </c>
      <c r="AQ389">
        <v>0</v>
      </c>
      <c r="AR389">
        <v>0</v>
      </c>
      <c r="AS389" t="s">
        <v>3</v>
      </c>
      <c r="AT389">
        <v>7.0000000000000007E-2</v>
      </c>
      <c r="AU389" t="s">
        <v>3</v>
      </c>
      <c r="AV389">
        <v>0</v>
      </c>
      <c r="AW389">
        <v>2</v>
      </c>
      <c r="AX389">
        <v>1473071927</v>
      </c>
      <c r="AY389">
        <v>1</v>
      </c>
      <c r="AZ389">
        <v>0</v>
      </c>
      <c r="BA389">
        <v>634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0</v>
      </c>
      <c r="BI389">
        <v>0</v>
      </c>
      <c r="BJ389">
        <v>0</v>
      </c>
      <c r="BK389">
        <v>0</v>
      </c>
      <c r="BL389">
        <v>0</v>
      </c>
      <c r="BM389">
        <v>0</v>
      </c>
      <c r="BN389">
        <v>0</v>
      </c>
      <c r="BO389">
        <v>0</v>
      </c>
      <c r="BP389">
        <v>0</v>
      </c>
      <c r="BQ389">
        <v>0</v>
      </c>
      <c r="BR389">
        <v>0</v>
      </c>
      <c r="BS389">
        <v>0</v>
      </c>
      <c r="BT389">
        <v>0</v>
      </c>
      <c r="BU389">
        <v>0</v>
      </c>
      <c r="BV389">
        <v>0</v>
      </c>
      <c r="BW389">
        <v>0</v>
      </c>
      <c r="CV389">
        <v>0</v>
      </c>
      <c r="CW389">
        <v>0</v>
      </c>
      <c r="CX389">
        <f>ROUND(Y389*Source!I509,9)</f>
        <v>7.0000000000000007E-2</v>
      </c>
      <c r="CY389">
        <f>AA389</f>
        <v>31.49</v>
      </c>
      <c r="CZ389">
        <f>AE389</f>
        <v>31.49</v>
      </c>
      <c r="DA389">
        <f>AI389</f>
        <v>1</v>
      </c>
      <c r="DB389">
        <f>ROUND(ROUND(AT389*CZ389,2),6)</f>
        <v>2.2000000000000002</v>
      </c>
      <c r="DC389">
        <f>ROUND(ROUND(AT389*AG389,2),6)</f>
        <v>0</v>
      </c>
      <c r="DD389" t="s">
        <v>3</v>
      </c>
      <c r="DE389" t="s">
        <v>3</v>
      </c>
      <c r="DF389">
        <f t="shared" si="131"/>
        <v>2.2000000000000002</v>
      </c>
      <c r="DG389">
        <f t="shared" si="132"/>
        <v>0</v>
      </c>
      <c r="DH389">
        <f t="shared" si="133"/>
        <v>0</v>
      </c>
      <c r="DI389">
        <f t="shared" si="134"/>
        <v>0</v>
      </c>
      <c r="DJ389">
        <f>DF389</f>
        <v>2.2000000000000002</v>
      </c>
      <c r="DK389">
        <v>0</v>
      </c>
      <c r="DL389" t="s">
        <v>3</v>
      </c>
      <c r="DM389">
        <v>0</v>
      </c>
      <c r="DN389" t="s">
        <v>3</v>
      </c>
      <c r="DO389">
        <v>0</v>
      </c>
    </row>
    <row r="390" spans="1:119" x14ac:dyDescent="0.2">
      <c r="A390">
        <f>ROW(Source!A509)</f>
        <v>509</v>
      </c>
      <c r="B390">
        <v>1473070128</v>
      </c>
      <c r="C390">
        <v>1473071918</v>
      </c>
      <c r="D390">
        <v>1441822228</v>
      </c>
      <c r="E390">
        <v>15514512</v>
      </c>
      <c r="F390">
        <v>1</v>
      </c>
      <c r="G390">
        <v>15514512</v>
      </c>
      <c r="H390">
        <v>3</v>
      </c>
      <c r="I390" t="s">
        <v>749</v>
      </c>
      <c r="J390" t="s">
        <v>3</v>
      </c>
      <c r="K390" t="s">
        <v>750</v>
      </c>
      <c r="L390">
        <v>1346</v>
      </c>
      <c r="N390">
        <v>1009</v>
      </c>
      <c r="O390" t="s">
        <v>680</v>
      </c>
      <c r="P390" t="s">
        <v>680</v>
      </c>
      <c r="Q390">
        <v>1</v>
      </c>
      <c r="W390">
        <v>0</v>
      </c>
      <c r="X390">
        <v>-197379457</v>
      </c>
      <c r="Y390">
        <f>AT390</f>
        <v>7.0000000000000007E-2</v>
      </c>
      <c r="AA390">
        <v>73.95</v>
      </c>
      <c r="AB390">
        <v>0</v>
      </c>
      <c r="AC390">
        <v>0</v>
      </c>
      <c r="AD390">
        <v>0</v>
      </c>
      <c r="AE390">
        <v>73.951729999999998</v>
      </c>
      <c r="AF390">
        <v>0</v>
      </c>
      <c r="AG390">
        <v>0</v>
      </c>
      <c r="AH390">
        <v>0</v>
      </c>
      <c r="AI390">
        <v>1</v>
      </c>
      <c r="AJ390">
        <v>1</v>
      </c>
      <c r="AK390">
        <v>1</v>
      </c>
      <c r="AL390">
        <v>1</v>
      </c>
      <c r="AM390">
        <v>-2</v>
      </c>
      <c r="AN390">
        <v>0</v>
      </c>
      <c r="AO390">
        <v>1</v>
      </c>
      <c r="AP390">
        <v>1</v>
      </c>
      <c r="AQ390">
        <v>0</v>
      </c>
      <c r="AR390">
        <v>0</v>
      </c>
      <c r="AS390" t="s">
        <v>3</v>
      </c>
      <c r="AT390">
        <v>7.0000000000000007E-2</v>
      </c>
      <c r="AU390" t="s">
        <v>3</v>
      </c>
      <c r="AV390">
        <v>0</v>
      </c>
      <c r="AW390">
        <v>2</v>
      </c>
      <c r="AX390">
        <v>1473071925</v>
      </c>
      <c r="AY390">
        <v>1</v>
      </c>
      <c r="AZ390">
        <v>0</v>
      </c>
      <c r="BA390">
        <v>635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0</v>
      </c>
      <c r="BI390">
        <v>0</v>
      </c>
      <c r="BJ390">
        <v>0</v>
      </c>
      <c r="BK390">
        <v>0</v>
      </c>
      <c r="BL390">
        <v>0</v>
      </c>
      <c r="BM390">
        <v>0</v>
      </c>
      <c r="BN390">
        <v>0</v>
      </c>
      <c r="BO390">
        <v>0</v>
      </c>
      <c r="BP390">
        <v>0</v>
      </c>
      <c r="BQ390">
        <v>0</v>
      </c>
      <c r="BR390">
        <v>0</v>
      </c>
      <c r="BS390">
        <v>0</v>
      </c>
      <c r="BT390">
        <v>0</v>
      </c>
      <c r="BU390">
        <v>0</v>
      </c>
      <c r="BV390">
        <v>0</v>
      </c>
      <c r="BW390">
        <v>0</v>
      </c>
      <c r="CV390">
        <v>0</v>
      </c>
      <c r="CW390">
        <v>0</v>
      </c>
      <c r="CX390">
        <f>ROUND(Y390*Source!I509,9)</f>
        <v>7.0000000000000007E-2</v>
      </c>
      <c r="CY390">
        <f>AA390</f>
        <v>73.95</v>
      </c>
      <c r="CZ390">
        <f>AE390</f>
        <v>73.951729999999998</v>
      </c>
      <c r="DA390">
        <f>AI390</f>
        <v>1</v>
      </c>
      <c r="DB390">
        <f>ROUND(ROUND(AT390*CZ390,2),6)</f>
        <v>5.18</v>
      </c>
      <c r="DC390">
        <f>ROUND(ROUND(AT390*AG390,2),6)</f>
        <v>0</v>
      </c>
      <c r="DD390" t="s">
        <v>3</v>
      </c>
      <c r="DE390" t="s">
        <v>3</v>
      </c>
      <c r="DF390">
        <f t="shared" si="131"/>
        <v>5.18</v>
      </c>
      <c r="DG390">
        <f t="shared" si="132"/>
        <v>0</v>
      </c>
      <c r="DH390">
        <f t="shared" si="133"/>
        <v>0</v>
      </c>
      <c r="DI390">
        <f t="shared" si="134"/>
        <v>0</v>
      </c>
      <c r="DJ390">
        <f>DF390</f>
        <v>5.18</v>
      </c>
      <c r="DK390">
        <v>0</v>
      </c>
      <c r="DL390" t="s">
        <v>3</v>
      </c>
      <c r="DM390">
        <v>0</v>
      </c>
      <c r="DN390" t="s">
        <v>3</v>
      </c>
      <c r="DO390">
        <v>0</v>
      </c>
    </row>
    <row r="391" spans="1:119" x14ac:dyDescent="0.2">
      <c r="A391">
        <f>ROW(Source!A509)</f>
        <v>509</v>
      </c>
      <c r="B391">
        <v>1473070128</v>
      </c>
      <c r="C391">
        <v>1473071918</v>
      </c>
      <c r="D391">
        <v>1441834920</v>
      </c>
      <c r="E391">
        <v>1</v>
      </c>
      <c r="F391">
        <v>1</v>
      </c>
      <c r="G391">
        <v>15514512</v>
      </c>
      <c r="H391">
        <v>3</v>
      </c>
      <c r="I391" t="s">
        <v>751</v>
      </c>
      <c r="J391" t="s">
        <v>752</v>
      </c>
      <c r="K391" t="s">
        <v>753</v>
      </c>
      <c r="L391">
        <v>1346</v>
      </c>
      <c r="N391">
        <v>1009</v>
      </c>
      <c r="O391" t="s">
        <v>680</v>
      </c>
      <c r="P391" t="s">
        <v>680</v>
      </c>
      <c r="Q391">
        <v>1</v>
      </c>
      <c r="W391">
        <v>0</v>
      </c>
      <c r="X391">
        <v>707796009</v>
      </c>
      <c r="Y391">
        <f>AT391</f>
        <v>0.05</v>
      </c>
      <c r="AA391">
        <v>106.87</v>
      </c>
      <c r="AB391">
        <v>0</v>
      </c>
      <c r="AC391">
        <v>0</v>
      </c>
      <c r="AD391">
        <v>0</v>
      </c>
      <c r="AE391">
        <v>106.87</v>
      </c>
      <c r="AF391">
        <v>0</v>
      </c>
      <c r="AG391">
        <v>0</v>
      </c>
      <c r="AH391">
        <v>0</v>
      </c>
      <c r="AI391">
        <v>1</v>
      </c>
      <c r="AJ391">
        <v>1</v>
      </c>
      <c r="AK391">
        <v>1</v>
      </c>
      <c r="AL391">
        <v>1</v>
      </c>
      <c r="AM391">
        <v>-2</v>
      </c>
      <c r="AN391">
        <v>0</v>
      </c>
      <c r="AO391">
        <v>1</v>
      </c>
      <c r="AP391">
        <v>1</v>
      </c>
      <c r="AQ391">
        <v>0</v>
      </c>
      <c r="AR391">
        <v>0</v>
      </c>
      <c r="AS391" t="s">
        <v>3</v>
      </c>
      <c r="AT391">
        <v>0.05</v>
      </c>
      <c r="AU391" t="s">
        <v>3</v>
      </c>
      <c r="AV391">
        <v>0</v>
      </c>
      <c r="AW391">
        <v>2</v>
      </c>
      <c r="AX391">
        <v>1473071928</v>
      </c>
      <c r="AY391">
        <v>1</v>
      </c>
      <c r="AZ391">
        <v>0</v>
      </c>
      <c r="BA391">
        <v>636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0</v>
      </c>
      <c r="BI391">
        <v>0</v>
      </c>
      <c r="BJ391">
        <v>0</v>
      </c>
      <c r="BK391">
        <v>0</v>
      </c>
      <c r="BL391">
        <v>0</v>
      </c>
      <c r="BM391">
        <v>0</v>
      </c>
      <c r="BN391">
        <v>0</v>
      </c>
      <c r="BO391">
        <v>0</v>
      </c>
      <c r="BP391">
        <v>0</v>
      </c>
      <c r="BQ391">
        <v>0</v>
      </c>
      <c r="BR391">
        <v>0</v>
      </c>
      <c r="BS391">
        <v>0</v>
      </c>
      <c r="BT391">
        <v>0</v>
      </c>
      <c r="BU391">
        <v>0</v>
      </c>
      <c r="BV391">
        <v>0</v>
      </c>
      <c r="BW391">
        <v>0</v>
      </c>
      <c r="CV391">
        <v>0</v>
      </c>
      <c r="CW391">
        <v>0</v>
      </c>
      <c r="CX391">
        <f>ROUND(Y391*Source!I509,9)</f>
        <v>0.05</v>
      </c>
      <c r="CY391">
        <f>AA391</f>
        <v>106.87</v>
      </c>
      <c r="CZ391">
        <f>AE391</f>
        <v>106.87</v>
      </c>
      <c r="DA391">
        <f>AI391</f>
        <v>1</v>
      </c>
      <c r="DB391">
        <f>ROUND(ROUND(AT391*CZ391,2),6)</f>
        <v>5.34</v>
      </c>
      <c r="DC391">
        <f>ROUND(ROUND(AT391*AG391,2),6)</f>
        <v>0</v>
      </c>
      <c r="DD391" t="s">
        <v>3</v>
      </c>
      <c r="DE391" t="s">
        <v>3</v>
      </c>
      <c r="DF391">
        <f t="shared" si="131"/>
        <v>5.34</v>
      </c>
      <c r="DG391">
        <f t="shared" si="132"/>
        <v>0</v>
      </c>
      <c r="DH391">
        <f t="shared" si="133"/>
        <v>0</v>
      </c>
      <c r="DI391">
        <f t="shared" si="134"/>
        <v>0</v>
      </c>
      <c r="DJ391">
        <f>DF391</f>
        <v>5.34</v>
      </c>
      <c r="DK391">
        <v>0</v>
      </c>
      <c r="DL391" t="s">
        <v>3</v>
      </c>
      <c r="DM391">
        <v>0</v>
      </c>
      <c r="DN391" t="s">
        <v>3</v>
      </c>
      <c r="DO391">
        <v>0</v>
      </c>
    </row>
    <row r="392" spans="1:119" x14ac:dyDescent="0.2">
      <c r="A392">
        <f>ROW(Source!A510)</f>
        <v>510</v>
      </c>
      <c r="B392">
        <v>1473070128</v>
      </c>
      <c r="C392">
        <v>1473071929</v>
      </c>
      <c r="D392">
        <v>1441819193</v>
      </c>
      <c r="E392">
        <v>15514512</v>
      </c>
      <c r="F392">
        <v>1</v>
      </c>
      <c r="G392">
        <v>15514512</v>
      </c>
      <c r="H392">
        <v>1</v>
      </c>
      <c r="I392" t="s">
        <v>670</v>
      </c>
      <c r="J392" t="s">
        <v>3</v>
      </c>
      <c r="K392" t="s">
        <v>671</v>
      </c>
      <c r="L392">
        <v>1191</v>
      </c>
      <c r="N392">
        <v>1013</v>
      </c>
      <c r="O392" t="s">
        <v>672</v>
      </c>
      <c r="P392" t="s">
        <v>672</v>
      </c>
      <c r="Q392">
        <v>1</v>
      </c>
      <c r="W392">
        <v>0</v>
      </c>
      <c r="X392">
        <v>476480486</v>
      </c>
      <c r="Y392">
        <f>(AT392*3)</f>
        <v>1.2000000000000002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1</v>
      </c>
      <c r="AJ392">
        <v>1</v>
      </c>
      <c r="AK392">
        <v>1</v>
      </c>
      <c r="AL392">
        <v>1</v>
      </c>
      <c r="AM392">
        <v>-2</v>
      </c>
      <c r="AN392">
        <v>0</v>
      </c>
      <c r="AO392">
        <v>1</v>
      </c>
      <c r="AP392">
        <v>1</v>
      </c>
      <c r="AQ392">
        <v>0</v>
      </c>
      <c r="AR392">
        <v>0</v>
      </c>
      <c r="AS392" t="s">
        <v>3</v>
      </c>
      <c r="AT392">
        <v>0.4</v>
      </c>
      <c r="AU392" t="s">
        <v>449</v>
      </c>
      <c r="AV392">
        <v>1</v>
      </c>
      <c r="AW392">
        <v>2</v>
      </c>
      <c r="AX392">
        <v>1473071932</v>
      </c>
      <c r="AY392">
        <v>1</v>
      </c>
      <c r="AZ392">
        <v>0</v>
      </c>
      <c r="BA392">
        <v>637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0</v>
      </c>
      <c r="BI392">
        <v>0</v>
      </c>
      <c r="BJ392">
        <v>0</v>
      </c>
      <c r="BK392">
        <v>0</v>
      </c>
      <c r="BL392">
        <v>0</v>
      </c>
      <c r="BM392">
        <v>0</v>
      </c>
      <c r="BN392">
        <v>0</v>
      </c>
      <c r="BO392">
        <v>0</v>
      </c>
      <c r="BP392">
        <v>0</v>
      </c>
      <c r="BQ392">
        <v>0</v>
      </c>
      <c r="BR392">
        <v>0</v>
      </c>
      <c r="BS392">
        <v>0</v>
      </c>
      <c r="BT392">
        <v>0</v>
      </c>
      <c r="BU392">
        <v>0</v>
      </c>
      <c r="BV392">
        <v>0</v>
      </c>
      <c r="BW392">
        <v>0</v>
      </c>
      <c r="CU392">
        <f>ROUND(AT392*Source!I510*AH392*AL392,2)</f>
        <v>0</v>
      </c>
      <c r="CV392">
        <f>ROUND(Y392*Source!I510,9)</f>
        <v>1.2</v>
      </c>
      <c r="CW392">
        <v>0</v>
      </c>
      <c r="CX392">
        <f>ROUND(Y392*Source!I510,9)</f>
        <v>1.2</v>
      </c>
      <c r="CY392">
        <f>AD392</f>
        <v>0</v>
      </c>
      <c r="CZ392">
        <f>AH392</f>
        <v>0</v>
      </c>
      <c r="DA392">
        <f>AL392</f>
        <v>1</v>
      </c>
      <c r="DB392">
        <f>ROUND((ROUND(AT392*CZ392,2)*3),6)</f>
        <v>0</v>
      </c>
      <c r="DC392">
        <f>ROUND((ROUND(AT392*AG392,2)*3),6)</f>
        <v>0</v>
      </c>
      <c r="DD392" t="s">
        <v>3</v>
      </c>
      <c r="DE392" t="s">
        <v>3</v>
      </c>
      <c r="DF392">
        <f t="shared" si="131"/>
        <v>0</v>
      </c>
      <c r="DG392">
        <f t="shared" si="132"/>
        <v>0</v>
      </c>
      <c r="DH392">
        <f t="shared" si="133"/>
        <v>0</v>
      </c>
      <c r="DI392">
        <f t="shared" si="134"/>
        <v>0</v>
      </c>
      <c r="DJ392">
        <f>DI392</f>
        <v>0</v>
      </c>
      <c r="DK392">
        <v>0</v>
      </c>
      <c r="DL392" t="s">
        <v>3</v>
      </c>
      <c r="DM392">
        <v>0</v>
      </c>
      <c r="DN392" t="s">
        <v>3</v>
      </c>
      <c r="DO392">
        <v>0</v>
      </c>
    </row>
    <row r="393" spans="1:119" x14ac:dyDescent="0.2">
      <c r="A393">
        <f>ROW(Source!A510)</f>
        <v>510</v>
      </c>
      <c r="B393">
        <v>1473070128</v>
      </c>
      <c r="C393">
        <v>1473071929</v>
      </c>
      <c r="D393">
        <v>1441822228</v>
      </c>
      <c r="E393">
        <v>15514512</v>
      </c>
      <c r="F393">
        <v>1</v>
      </c>
      <c r="G393">
        <v>15514512</v>
      </c>
      <c r="H393">
        <v>3</v>
      </c>
      <c r="I393" t="s">
        <v>749</v>
      </c>
      <c r="J393" t="s">
        <v>3</v>
      </c>
      <c r="K393" t="s">
        <v>750</v>
      </c>
      <c r="L393">
        <v>1346</v>
      </c>
      <c r="N393">
        <v>1009</v>
      </c>
      <c r="O393" t="s">
        <v>680</v>
      </c>
      <c r="P393" t="s">
        <v>680</v>
      </c>
      <c r="Q393">
        <v>1</v>
      </c>
      <c r="W393">
        <v>0</v>
      </c>
      <c r="X393">
        <v>-197379457</v>
      </c>
      <c r="Y393">
        <f>(AT393*3)</f>
        <v>0.03</v>
      </c>
      <c r="AA393">
        <v>73.95</v>
      </c>
      <c r="AB393">
        <v>0</v>
      </c>
      <c r="AC393">
        <v>0</v>
      </c>
      <c r="AD393">
        <v>0</v>
      </c>
      <c r="AE393">
        <v>73.951729999999998</v>
      </c>
      <c r="AF393">
        <v>0</v>
      </c>
      <c r="AG393">
        <v>0</v>
      </c>
      <c r="AH393">
        <v>0</v>
      </c>
      <c r="AI393">
        <v>1</v>
      </c>
      <c r="AJ393">
        <v>1</v>
      </c>
      <c r="AK393">
        <v>1</v>
      </c>
      <c r="AL393">
        <v>1</v>
      </c>
      <c r="AM393">
        <v>-2</v>
      </c>
      <c r="AN393">
        <v>0</v>
      </c>
      <c r="AO393">
        <v>1</v>
      </c>
      <c r="AP393">
        <v>1</v>
      </c>
      <c r="AQ393">
        <v>0</v>
      </c>
      <c r="AR393">
        <v>0</v>
      </c>
      <c r="AS393" t="s">
        <v>3</v>
      </c>
      <c r="AT393">
        <v>0.01</v>
      </c>
      <c r="AU393" t="s">
        <v>449</v>
      </c>
      <c r="AV393">
        <v>0</v>
      </c>
      <c r="AW393">
        <v>2</v>
      </c>
      <c r="AX393">
        <v>1473071933</v>
      </c>
      <c r="AY393">
        <v>1</v>
      </c>
      <c r="AZ393">
        <v>0</v>
      </c>
      <c r="BA393">
        <v>638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0</v>
      </c>
      <c r="BI393">
        <v>0</v>
      </c>
      <c r="BJ393">
        <v>0</v>
      </c>
      <c r="BK393">
        <v>0</v>
      </c>
      <c r="BL393">
        <v>0</v>
      </c>
      <c r="BM393">
        <v>0</v>
      </c>
      <c r="BN393">
        <v>0</v>
      </c>
      <c r="BO393">
        <v>0</v>
      </c>
      <c r="BP393">
        <v>0</v>
      </c>
      <c r="BQ393">
        <v>0</v>
      </c>
      <c r="BR393">
        <v>0</v>
      </c>
      <c r="BS393">
        <v>0</v>
      </c>
      <c r="BT393">
        <v>0</v>
      </c>
      <c r="BU393">
        <v>0</v>
      </c>
      <c r="BV393">
        <v>0</v>
      </c>
      <c r="BW393">
        <v>0</v>
      </c>
      <c r="CV393">
        <v>0</v>
      </c>
      <c r="CW393">
        <v>0</v>
      </c>
      <c r="CX393">
        <f>ROUND(Y393*Source!I510,9)</f>
        <v>0.03</v>
      </c>
      <c r="CY393">
        <f>AA393</f>
        <v>73.95</v>
      </c>
      <c r="CZ393">
        <f>AE393</f>
        <v>73.951729999999998</v>
      </c>
      <c r="DA393">
        <f>AI393</f>
        <v>1</v>
      </c>
      <c r="DB393">
        <f>ROUND((ROUND(AT393*CZ393,2)*3),6)</f>
        <v>2.2200000000000002</v>
      </c>
      <c r="DC393">
        <f>ROUND((ROUND(AT393*AG393,2)*3),6)</f>
        <v>0</v>
      </c>
      <c r="DD393" t="s">
        <v>3</v>
      </c>
      <c r="DE393" t="s">
        <v>3</v>
      </c>
      <c r="DF393">
        <f t="shared" si="131"/>
        <v>2.2200000000000002</v>
      </c>
      <c r="DG393">
        <f t="shared" si="132"/>
        <v>0</v>
      </c>
      <c r="DH393">
        <f t="shared" si="133"/>
        <v>0</v>
      </c>
      <c r="DI393">
        <f t="shared" si="134"/>
        <v>0</v>
      </c>
      <c r="DJ393">
        <f>DF393</f>
        <v>2.2200000000000002</v>
      </c>
      <c r="DK393">
        <v>0</v>
      </c>
      <c r="DL393" t="s">
        <v>3</v>
      </c>
      <c r="DM393">
        <v>0</v>
      </c>
      <c r="DN393" t="s">
        <v>3</v>
      </c>
      <c r="DO393">
        <v>0</v>
      </c>
    </row>
    <row r="394" spans="1:119" x14ac:dyDescent="0.2">
      <c r="A394">
        <f>ROW(Source!A511)</f>
        <v>511</v>
      </c>
      <c r="B394">
        <v>1473070128</v>
      </c>
      <c r="C394">
        <v>1473071934</v>
      </c>
      <c r="D394">
        <v>1441819193</v>
      </c>
      <c r="E394">
        <v>15514512</v>
      </c>
      <c r="F394">
        <v>1</v>
      </c>
      <c r="G394">
        <v>15514512</v>
      </c>
      <c r="H394">
        <v>1</v>
      </c>
      <c r="I394" t="s">
        <v>670</v>
      </c>
      <c r="J394" t="s">
        <v>3</v>
      </c>
      <c r="K394" t="s">
        <v>671</v>
      </c>
      <c r="L394">
        <v>1191</v>
      </c>
      <c r="N394">
        <v>1013</v>
      </c>
      <c r="O394" t="s">
        <v>672</v>
      </c>
      <c r="P394" t="s">
        <v>672</v>
      </c>
      <c r="Q394">
        <v>1</v>
      </c>
      <c r="W394">
        <v>0</v>
      </c>
      <c r="X394">
        <v>476480486</v>
      </c>
      <c r="Y394">
        <f>AT394</f>
        <v>12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1</v>
      </c>
      <c r="AJ394">
        <v>1</v>
      </c>
      <c r="AK394">
        <v>1</v>
      </c>
      <c r="AL394">
        <v>1</v>
      </c>
      <c r="AM394">
        <v>-2</v>
      </c>
      <c r="AN394">
        <v>0</v>
      </c>
      <c r="AO394">
        <v>1</v>
      </c>
      <c r="AP394">
        <v>1</v>
      </c>
      <c r="AQ394">
        <v>0</v>
      </c>
      <c r="AR394">
        <v>0</v>
      </c>
      <c r="AS394" t="s">
        <v>3</v>
      </c>
      <c r="AT394">
        <v>12</v>
      </c>
      <c r="AU394" t="s">
        <v>3</v>
      </c>
      <c r="AV394">
        <v>1</v>
      </c>
      <c r="AW394">
        <v>2</v>
      </c>
      <c r="AX394">
        <v>1473071940</v>
      </c>
      <c r="AY394">
        <v>1</v>
      </c>
      <c r="AZ394">
        <v>0</v>
      </c>
      <c r="BA394">
        <v>639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0</v>
      </c>
      <c r="BI394">
        <v>0</v>
      </c>
      <c r="BJ394">
        <v>0</v>
      </c>
      <c r="BK394">
        <v>0</v>
      </c>
      <c r="BL394">
        <v>0</v>
      </c>
      <c r="BM394">
        <v>0</v>
      </c>
      <c r="BN394">
        <v>0</v>
      </c>
      <c r="BO394">
        <v>0</v>
      </c>
      <c r="BP394">
        <v>0</v>
      </c>
      <c r="BQ394">
        <v>0</v>
      </c>
      <c r="BR394">
        <v>0</v>
      </c>
      <c r="BS394">
        <v>0</v>
      </c>
      <c r="BT394">
        <v>0</v>
      </c>
      <c r="BU394">
        <v>0</v>
      </c>
      <c r="BV394">
        <v>0</v>
      </c>
      <c r="BW394">
        <v>0</v>
      </c>
      <c r="CU394">
        <f>ROUND(AT394*Source!I511*AH394*AL394,2)</f>
        <v>0</v>
      </c>
      <c r="CV394">
        <f>ROUND(Y394*Source!I511,9)</f>
        <v>12</v>
      </c>
      <c r="CW394">
        <v>0</v>
      </c>
      <c r="CX394">
        <f>ROUND(Y394*Source!I511,9)</f>
        <v>12</v>
      </c>
      <c r="CY394">
        <f>AD394</f>
        <v>0</v>
      </c>
      <c r="CZ394">
        <f>AH394</f>
        <v>0</v>
      </c>
      <c r="DA394">
        <f>AL394</f>
        <v>1</v>
      </c>
      <c r="DB394">
        <f>ROUND(ROUND(AT394*CZ394,2),6)</f>
        <v>0</v>
      </c>
      <c r="DC394">
        <f>ROUND(ROUND(AT394*AG394,2),6)</f>
        <v>0</v>
      </c>
      <c r="DD394" t="s">
        <v>3</v>
      </c>
      <c r="DE394" t="s">
        <v>3</v>
      </c>
      <c r="DF394">
        <f t="shared" si="131"/>
        <v>0</v>
      </c>
      <c r="DG394">
        <f t="shared" si="132"/>
        <v>0</v>
      </c>
      <c r="DH394">
        <f t="shared" si="133"/>
        <v>0</v>
      </c>
      <c r="DI394">
        <f t="shared" si="134"/>
        <v>0</v>
      </c>
      <c r="DJ394">
        <f>DI394</f>
        <v>0</v>
      </c>
      <c r="DK394">
        <v>0</v>
      </c>
      <c r="DL394" t="s">
        <v>3</v>
      </c>
      <c r="DM394">
        <v>0</v>
      </c>
      <c r="DN394" t="s">
        <v>3</v>
      </c>
      <c r="DO394">
        <v>0</v>
      </c>
    </row>
    <row r="395" spans="1:119" x14ac:dyDescent="0.2">
      <c r="A395">
        <f>ROW(Source!A511)</f>
        <v>511</v>
      </c>
      <c r="B395">
        <v>1473070128</v>
      </c>
      <c r="C395">
        <v>1473071934</v>
      </c>
      <c r="D395">
        <v>1441836237</v>
      </c>
      <c r="E395">
        <v>1</v>
      </c>
      <c r="F395">
        <v>1</v>
      </c>
      <c r="G395">
        <v>15514512</v>
      </c>
      <c r="H395">
        <v>3</v>
      </c>
      <c r="I395" t="s">
        <v>746</v>
      </c>
      <c r="J395" t="s">
        <v>747</v>
      </c>
      <c r="K395" t="s">
        <v>748</v>
      </c>
      <c r="L395">
        <v>1346</v>
      </c>
      <c r="N395">
        <v>1009</v>
      </c>
      <c r="O395" t="s">
        <v>680</v>
      </c>
      <c r="P395" t="s">
        <v>680</v>
      </c>
      <c r="Q395">
        <v>1</v>
      </c>
      <c r="W395">
        <v>0</v>
      </c>
      <c r="X395">
        <v>-1733743716</v>
      </c>
      <c r="Y395">
        <f>AT395</f>
        <v>0.24</v>
      </c>
      <c r="AA395">
        <v>375.16</v>
      </c>
      <c r="AB395">
        <v>0</v>
      </c>
      <c r="AC395">
        <v>0</v>
      </c>
      <c r="AD395">
        <v>0</v>
      </c>
      <c r="AE395">
        <v>375.16</v>
      </c>
      <c r="AF395">
        <v>0</v>
      </c>
      <c r="AG395">
        <v>0</v>
      </c>
      <c r="AH395">
        <v>0</v>
      </c>
      <c r="AI395">
        <v>1</v>
      </c>
      <c r="AJ395">
        <v>1</v>
      </c>
      <c r="AK395">
        <v>1</v>
      </c>
      <c r="AL395">
        <v>1</v>
      </c>
      <c r="AM395">
        <v>-2</v>
      </c>
      <c r="AN395">
        <v>0</v>
      </c>
      <c r="AO395">
        <v>1</v>
      </c>
      <c r="AP395">
        <v>1</v>
      </c>
      <c r="AQ395">
        <v>0</v>
      </c>
      <c r="AR395">
        <v>0</v>
      </c>
      <c r="AS395" t="s">
        <v>3</v>
      </c>
      <c r="AT395">
        <v>0.24</v>
      </c>
      <c r="AU395" t="s">
        <v>3</v>
      </c>
      <c r="AV395">
        <v>0</v>
      </c>
      <c r="AW395">
        <v>2</v>
      </c>
      <c r="AX395">
        <v>1473071942</v>
      </c>
      <c r="AY395">
        <v>1</v>
      </c>
      <c r="AZ395">
        <v>0</v>
      </c>
      <c r="BA395">
        <v>640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0</v>
      </c>
      <c r="BI395">
        <v>0</v>
      </c>
      <c r="BJ395">
        <v>0</v>
      </c>
      <c r="BK395">
        <v>0</v>
      </c>
      <c r="BL395">
        <v>0</v>
      </c>
      <c r="BM395">
        <v>0</v>
      </c>
      <c r="BN395">
        <v>0</v>
      </c>
      <c r="BO395">
        <v>0</v>
      </c>
      <c r="BP395">
        <v>0</v>
      </c>
      <c r="BQ395">
        <v>0</v>
      </c>
      <c r="BR395">
        <v>0</v>
      </c>
      <c r="BS395">
        <v>0</v>
      </c>
      <c r="BT395">
        <v>0</v>
      </c>
      <c r="BU395">
        <v>0</v>
      </c>
      <c r="BV395">
        <v>0</v>
      </c>
      <c r="BW395">
        <v>0</v>
      </c>
      <c r="CV395">
        <v>0</v>
      </c>
      <c r="CW395">
        <v>0</v>
      </c>
      <c r="CX395">
        <f>ROUND(Y395*Source!I511,9)</f>
        <v>0.24</v>
      </c>
      <c r="CY395">
        <f>AA395</f>
        <v>375.16</v>
      </c>
      <c r="CZ395">
        <f>AE395</f>
        <v>375.16</v>
      </c>
      <c r="DA395">
        <f>AI395</f>
        <v>1</v>
      </c>
      <c r="DB395">
        <f>ROUND(ROUND(AT395*CZ395,2),6)</f>
        <v>90.04</v>
      </c>
      <c r="DC395">
        <f>ROUND(ROUND(AT395*AG395,2),6)</f>
        <v>0</v>
      </c>
      <c r="DD395" t="s">
        <v>3</v>
      </c>
      <c r="DE395" t="s">
        <v>3</v>
      </c>
      <c r="DF395">
        <f t="shared" si="131"/>
        <v>90.04</v>
      </c>
      <c r="DG395">
        <f t="shared" si="132"/>
        <v>0</v>
      </c>
      <c r="DH395">
        <f t="shared" si="133"/>
        <v>0</v>
      </c>
      <c r="DI395">
        <f t="shared" si="134"/>
        <v>0</v>
      </c>
      <c r="DJ395">
        <f>DF395</f>
        <v>90.04</v>
      </c>
      <c r="DK395">
        <v>0</v>
      </c>
      <c r="DL395" t="s">
        <v>3</v>
      </c>
      <c r="DM395">
        <v>0</v>
      </c>
      <c r="DN395" t="s">
        <v>3</v>
      </c>
      <c r="DO395">
        <v>0</v>
      </c>
    </row>
    <row r="396" spans="1:119" x14ac:dyDescent="0.2">
      <c r="A396">
        <f>ROW(Source!A511)</f>
        <v>511</v>
      </c>
      <c r="B396">
        <v>1473070128</v>
      </c>
      <c r="C396">
        <v>1473071934</v>
      </c>
      <c r="D396">
        <v>1441836235</v>
      </c>
      <c r="E396">
        <v>1</v>
      </c>
      <c r="F396">
        <v>1</v>
      </c>
      <c r="G396">
        <v>15514512</v>
      </c>
      <c r="H396">
        <v>3</v>
      </c>
      <c r="I396" t="s">
        <v>677</v>
      </c>
      <c r="J396" t="s">
        <v>678</v>
      </c>
      <c r="K396" t="s">
        <v>679</v>
      </c>
      <c r="L396">
        <v>1346</v>
      </c>
      <c r="N396">
        <v>1009</v>
      </c>
      <c r="O396" t="s">
        <v>680</v>
      </c>
      <c r="P396" t="s">
        <v>680</v>
      </c>
      <c r="Q396">
        <v>1</v>
      </c>
      <c r="W396">
        <v>0</v>
      </c>
      <c r="X396">
        <v>-1595335418</v>
      </c>
      <c r="Y396">
        <f>AT396</f>
        <v>7.0000000000000007E-2</v>
      </c>
      <c r="AA396">
        <v>31.49</v>
      </c>
      <c r="AB396">
        <v>0</v>
      </c>
      <c r="AC396">
        <v>0</v>
      </c>
      <c r="AD396">
        <v>0</v>
      </c>
      <c r="AE396">
        <v>31.49</v>
      </c>
      <c r="AF396">
        <v>0</v>
      </c>
      <c r="AG396">
        <v>0</v>
      </c>
      <c r="AH396">
        <v>0</v>
      </c>
      <c r="AI396">
        <v>1</v>
      </c>
      <c r="AJ396">
        <v>1</v>
      </c>
      <c r="AK396">
        <v>1</v>
      </c>
      <c r="AL396">
        <v>1</v>
      </c>
      <c r="AM396">
        <v>-2</v>
      </c>
      <c r="AN396">
        <v>0</v>
      </c>
      <c r="AO396">
        <v>1</v>
      </c>
      <c r="AP396">
        <v>1</v>
      </c>
      <c r="AQ396">
        <v>0</v>
      </c>
      <c r="AR396">
        <v>0</v>
      </c>
      <c r="AS396" t="s">
        <v>3</v>
      </c>
      <c r="AT396">
        <v>7.0000000000000007E-2</v>
      </c>
      <c r="AU396" t="s">
        <v>3</v>
      </c>
      <c r="AV396">
        <v>0</v>
      </c>
      <c r="AW396">
        <v>2</v>
      </c>
      <c r="AX396">
        <v>1473071943</v>
      </c>
      <c r="AY396">
        <v>1</v>
      </c>
      <c r="AZ396">
        <v>0</v>
      </c>
      <c r="BA396">
        <v>641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0</v>
      </c>
      <c r="BI396">
        <v>0</v>
      </c>
      <c r="BJ396">
        <v>0</v>
      </c>
      <c r="BK396">
        <v>0</v>
      </c>
      <c r="BL396">
        <v>0</v>
      </c>
      <c r="BM396">
        <v>0</v>
      </c>
      <c r="BN396">
        <v>0</v>
      </c>
      <c r="BO396">
        <v>0</v>
      </c>
      <c r="BP396">
        <v>0</v>
      </c>
      <c r="BQ396">
        <v>0</v>
      </c>
      <c r="BR396">
        <v>0</v>
      </c>
      <c r="BS396">
        <v>0</v>
      </c>
      <c r="BT396">
        <v>0</v>
      </c>
      <c r="BU396">
        <v>0</v>
      </c>
      <c r="BV396">
        <v>0</v>
      </c>
      <c r="BW396">
        <v>0</v>
      </c>
      <c r="CV396">
        <v>0</v>
      </c>
      <c r="CW396">
        <v>0</v>
      </c>
      <c r="CX396">
        <f>ROUND(Y396*Source!I511,9)</f>
        <v>7.0000000000000007E-2</v>
      </c>
      <c r="CY396">
        <f>AA396</f>
        <v>31.49</v>
      </c>
      <c r="CZ396">
        <f>AE396</f>
        <v>31.49</v>
      </c>
      <c r="DA396">
        <f>AI396</f>
        <v>1</v>
      </c>
      <c r="DB396">
        <f>ROUND(ROUND(AT396*CZ396,2),6)</f>
        <v>2.2000000000000002</v>
      </c>
      <c r="DC396">
        <f>ROUND(ROUND(AT396*AG396,2),6)</f>
        <v>0</v>
      </c>
      <c r="DD396" t="s">
        <v>3</v>
      </c>
      <c r="DE396" t="s">
        <v>3</v>
      </c>
      <c r="DF396">
        <f t="shared" si="131"/>
        <v>2.2000000000000002</v>
      </c>
      <c r="DG396">
        <f t="shared" si="132"/>
        <v>0</v>
      </c>
      <c r="DH396">
        <f t="shared" si="133"/>
        <v>0</v>
      </c>
      <c r="DI396">
        <f t="shared" si="134"/>
        <v>0</v>
      </c>
      <c r="DJ396">
        <f>DF396</f>
        <v>2.2000000000000002</v>
      </c>
      <c r="DK396">
        <v>0</v>
      </c>
      <c r="DL396" t="s">
        <v>3</v>
      </c>
      <c r="DM396">
        <v>0</v>
      </c>
      <c r="DN396" t="s">
        <v>3</v>
      </c>
      <c r="DO396">
        <v>0</v>
      </c>
    </row>
    <row r="397" spans="1:119" x14ac:dyDescent="0.2">
      <c r="A397">
        <f>ROW(Source!A511)</f>
        <v>511</v>
      </c>
      <c r="B397">
        <v>1473070128</v>
      </c>
      <c r="C397">
        <v>1473071934</v>
      </c>
      <c r="D397">
        <v>1441822228</v>
      </c>
      <c r="E397">
        <v>15514512</v>
      </c>
      <c r="F397">
        <v>1</v>
      </c>
      <c r="G397">
        <v>15514512</v>
      </c>
      <c r="H397">
        <v>3</v>
      </c>
      <c r="I397" t="s">
        <v>749</v>
      </c>
      <c r="J397" t="s">
        <v>3</v>
      </c>
      <c r="K397" t="s">
        <v>750</v>
      </c>
      <c r="L397">
        <v>1346</v>
      </c>
      <c r="N397">
        <v>1009</v>
      </c>
      <c r="O397" t="s">
        <v>680</v>
      </c>
      <c r="P397" t="s">
        <v>680</v>
      </c>
      <c r="Q397">
        <v>1</v>
      </c>
      <c r="W397">
        <v>0</v>
      </c>
      <c r="X397">
        <v>-197379457</v>
      </c>
      <c r="Y397">
        <f>AT397</f>
        <v>7.0000000000000007E-2</v>
      </c>
      <c r="AA397">
        <v>73.95</v>
      </c>
      <c r="AB397">
        <v>0</v>
      </c>
      <c r="AC397">
        <v>0</v>
      </c>
      <c r="AD397">
        <v>0</v>
      </c>
      <c r="AE397">
        <v>73.951729999999998</v>
      </c>
      <c r="AF397">
        <v>0</v>
      </c>
      <c r="AG397">
        <v>0</v>
      </c>
      <c r="AH397">
        <v>0</v>
      </c>
      <c r="AI397">
        <v>1</v>
      </c>
      <c r="AJ397">
        <v>1</v>
      </c>
      <c r="AK397">
        <v>1</v>
      </c>
      <c r="AL397">
        <v>1</v>
      </c>
      <c r="AM397">
        <v>-2</v>
      </c>
      <c r="AN397">
        <v>0</v>
      </c>
      <c r="AO397">
        <v>1</v>
      </c>
      <c r="AP397">
        <v>1</v>
      </c>
      <c r="AQ397">
        <v>0</v>
      </c>
      <c r="AR397">
        <v>0</v>
      </c>
      <c r="AS397" t="s">
        <v>3</v>
      </c>
      <c r="AT397">
        <v>7.0000000000000007E-2</v>
      </c>
      <c r="AU397" t="s">
        <v>3</v>
      </c>
      <c r="AV397">
        <v>0</v>
      </c>
      <c r="AW397">
        <v>2</v>
      </c>
      <c r="AX397">
        <v>1473071941</v>
      </c>
      <c r="AY397">
        <v>1</v>
      </c>
      <c r="AZ397">
        <v>0</v>
      </c>
      <c r="BA397">
        <v>642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0</v>
      </c>
      <c r="BI397">
        <v>0</v>
      </c>
      <c r="BJ397">
        <v>0</v>
      </c>
      <c r="BK397">
        <v>0</v>
      </c>
      <c r="BL397">
        <v>0</v>
      </c>
      <c r="BM397">
        <v>0</v>
      </c>
      <c r="BN397">
        <v>0</v>
      </c>
      <c r="BO397">
        <v>0</v>
      </c>
      <c r="BP397">
        <v>0</v>
      </c>
      <c r="BQ397">
        <v>0</v>
      </c>
      <c r="BR397">
        <v>0</v>
      </c>
      <c r="BS397">
        <v>0</v>
      </c>
      <c r="BT397">
        <v>0</v>
      </c>
      <c r="BU397">
        <v>0</v>
      </c>
      <c r="BV397">
        <v>0</v>
      </c>
      <c r="BW397">
        <v>0</v>
      </c>
      <c r="CV397">
        <v>0</v>
      </c>
      <c r="CW397">
        <v>0</v>
      </c>
      <c r="CX397">
        <f>ROUND(Y397*Source!I511,9)</f>
        <v>7.0000000000000007E-2</v>
      </c>
      <c r="CY397">
        <f>AA397</f>
        <v>73.95</v>
      </c>
      <c r="CZ397">
        <f>AE397</f>
        <v>73.951729999999998</v>
      </c>
      <c r="DA397">
        <f>AI397</f>
        <v>1</v>
      </c>
      <c r="DB397">
        <f>ROUND(ROUND(AT397*CZ397,2),6)</f>
        <v>5.18</v>
      </c>
      <c r="DC397">
        <f>ROUND(ROUND(AT397*AG397,2),6)</f>
        <v>0</v>
      </c>
      <c r="DD397" t="s">
        <v>3</v>
      </c>
      <c r="DE397" t="s">
        <v>3</v>
      </c>
      <c r="DF397">
        <f t="shared" si="131"/>
        <v>5.18</v>
      </c>
      <c r="DG397">
        <f t="shared" si="132"/>
        <v>0</v>
      </c>
      <c r="DH397">
        <f t="shared" si="133"/>
        <v>0</v>
      </c>
      <c r="DI397">
        <f t="shared" si="134"/>
        <v>0</v>
      </c>
      <c r="DJ397">
        <f>DF397</f>
        <v>5.18</v>
      </c>
      <c r="DK397">
        <v>0</v>
      </c>
      <c r="DL397" t="s">
        <v>3</v>
      </c>
      <c r="DM397">
        <v>0</v>
      </c>
      <c r="DN397" t="s">
        <v>3</v>
      </c>
      <c r="DO397">
        <v>0</v>
      </c>
    </row>
    <row r="398" spans="1:119" x14ac:dyDescent="0.2">
      <c r="A398">
        <f>ROW(Source!A511)</f>
        <v>511</v>
      </c>
      <c r="B398">
        <v>1473070128</v>
      </c>
      <c r="C398">
        <v>1473071934</v>
      </c>
      <c r="D398">
        <v>1441834920</v>
      </c>
      <c r="E398">
        <v>1</v>
      </c>
      <c r="F398">
        <v>1</v>
      </c>
      <c r="G398">
        <v>15514512</v>
      </c>
      <c r="H398">
        <v>3</v>
      </c>
      <c r="I398" t="s">
        <v>751</v>
      </c>
      <c r="J398" t="s">
        <v>752</v>
      </c>
      <c r="K398" t="s">
        <v>753</v>
      </c>
      <c r="L398">
        <v>1346</v>
      </c>
      <c r="N398">
        <v>1009</v>
      </c>
      <c r="O398" t="s">
        <v>680</v>
      </c>
      <c r="P398" t="s">
        <v>680</v>
      </c>
      <c r="Q398">
        <v>1</v>
      </c>
      <c r="W398">
        <v>0</v>
      </c>
      <c r="X398">
        <v>707796009</v>
      </c>
      <c r="Y398">
        <f>AT398</f>
        <v>0.05</v>
      </c>
      <c r="AA398">
        <v>106.87</v>
      </c>
      <c r="AB398">
        <v>0</v>
      </c>
      <c r="AC398">
        <v>0</v>
      </c>
      <c r="AD398">
        <v>0</v>
      </c>
      <c r="AE398">
        <v>106.87</v>
      </c>
      <c r="AF398">
        <v>0</v>
      </c>
      <c r="AG398">
        <v>0</v>
      </c>
      <c r="AH398">
        <v>0</v>
      </c>
      <c r="AI398">
        <v>1</v>
      </c>
      <c r="AJ398">
        <v>1</v>
      </c>
      <c r="AK398">
        <v>1</v>
      </c>
      <c r="AL398">
        <v>1</v>
      </c>
      <c r="AM398">
        <v>-2</v>
      </c>
      <c r="AN398">
        <v>0</v>
      </c>
      <c r="AO398">
        <v>1</v>
      </c>
      <c r="AP398">
        <v>1</v>
      </c>
      <c r="AQ398">
        <v>0</v>
      </c>
      <c r="AR398">
        <v>0</v>
      </c>
      <c r="AS398" t="s">
        <v>3</v>
      </c>
      <c r="AT398">
        <v>0.05</v>
      </c>
      <c r="AU398" t="s">
        <v>3</v>
      </c>
      <c r="AV398">
        <v>0</v>
      </c>
      <c r="AW398">
        <v>2</v>
      </c>
      <c r="AX398">
        <v>1473071944</v>
      </c>
      <c r="AY398">
        <v>1</v>
      </c>
      <c r="AZ398">
        <v>0</v>
      </c>
      <c r="BA398">
        <v>643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0</v>
      </c>
      <c r="BI398">
        <v>0</v>
      </c>
      <c r="BJ398">
        <v>0</v>
      </c>
      <c r="BK398">
        <v>0</v>
      </c>
      <c r="BL398">
        <v>0</v>
      </c>
      <c r="BM398">
        <v>0</v>
      </c>
      <c r="BN398">
        <v>0</v>
      </c>
      <c r="BO398">
        <v>0</v>
      </c>
      <c r="BP398">
        <v>0</v>
      </c>
      <c r="BQ398">
        <v>0</v>
      </c>
      <c r="BR398">
        <v>0</v>
      </c>
      <c r="BS398">
        <v>0</v>
      </c>
      <c r="BT398">
        <v>0</v>
      </c>
      <c r="BU398">
        <v>0</v>
      </c>
      <c r="BV398">
        <v>0</v>
      </c>
      <c r="BW398">
        <v>0</v>
      </c>
      <c r="CV398">
        <v>0</v>
      </c>
      <c r="CW398">
        <v>0</v>
      </c>
      <c r="CX398">
        <f>ROUND(Y398*Source!I511,9)</f>
        <v>0.05</v>
      </c>
      <c r="CY398">
        <f>AA398</f>
        <v>106.87</v>
      </c>
      <c r="CZ398">
        <f>AE398</f>
        <v>106.87</v>
      </c>
      <c r="DA398">
        <f>AI398</f>
        <v>1</v>
      </c>
      <c r="DB398">
        <f>ROUND(ROUND(AT398*CZ398,2),6)</f>
        <v>5.34</v>
      </c>
      <c r="DC398">
        <f>ROUND(ROUND(AT398*AG398,2),6)</f>
        <v>0</v>
      </c>
      <c r="DD398" t="s">
        <v>3</v>
      </c>
      <c r="DE398" t="s">
        <v>3</v>
      </c>
      <c r="DF398">
        <f t="shared" si="131"/>
        <v>5.34</v>
      </c>
      <c r="DG398">
        <f t="shared" si="132"/>
        <v>0</v>
      </c>
      <c r="DH398">
        <f t="shared" si="133"/>
        <v>0</v>
      </c>
      <c r="DI398">
        <f t="shared" si="134"/>
        <v>0</v>
      </c>
      <c r="DJ398">
        <f>DF398</f>
        <v>5.34</v>
      </c>
      <c r="DK398">
        <v>0</v>
      </c>
      <c r="DL398" t="s">
        <v>3</v>
      </c>
      <c r="DM398">
        <v>0</v>
      </c>
      <c r="DN398" t="s">
        <v>3</v>
      </c>
      <c r="DO398">
        <v>0</v>
      </c>
    </row>
    <row r="399" spans="1:119" x14ac:dyDescent="0.2">
      <c r="A399">
        <f>ROW(Source!A512)</f>
        <v>512</v>
      </c>
      <c r="B399">
        <v>1473070128</v>
      </c>
      <c r="C399">
        <v>1473071945</v>
      </c>
      <c r="D399">
        <v>1441819193</v>
      </c>
      <c r="E399">
        <v>15514512</v>
      </c>
      <c r="F399">
        <v>1</v>
      </c>
      <c r="G399">
        <v>15514512</v>
      </c>
      <c r="H399">
        <v>1</v>
      </c>
      <c r="I399" t="s">
        <v>670</v>
      </c>
      <c r="J399" t="s">
        <v>3</v>
      </c>
      <c r="K399" t="s">
        <v>671</v>
      </c>
      <c r="L399">
        <v>1191</v>
      </c>
      <c r="N399">
        <v>1013</v>
      </c>
      <c r="O399" t="s">
        <v>672</v>
      </c>
      <c r="P399" t="s">
        <v>672</v>
      </c>
      <c r="Q399">
        <v>1</v>
      </c>
      <c r="W399">
        <v>0</v>
      </c>
      <c r="X399">
        <v>476480486</v>
      </c>
      <c r="Y399">
        <f>(AT399*3)</f>
        <v>1.2000000000000002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1</v>
      </c>
      <c r="AJ399">
        <v>1</v>
      </c>
      <c r="AK399">
        <v>1</v>
      </c>
      <c r="AL399">
        <v>1</v>
      </c>
      <c r="AM399">
        <v>-2</v>
      </c>
      <c r="AN399">
        <v>0</v>
      </c>
      <c r="AO399">
        <v>1</v>
      </c>
      <c r="AP399">
        <v>1</v>
      </c>
      <c r="AQ399">
        <v>0</v>
      </c>
      <c r="AR399">
        <v>0</v>
      </c>
      <c r="AS399" t="s">
        <v>3</v>
      </c>
      <c r="AT399">
        <v>0.4</v>
      </c>
      <c r="AU399" t="s">
        <v>449</v>
      </c>
      <c r="AV399">
        <v>1</v>
      </c>
      <c r="AW399">
        <v>2</v>
      </c>
      <c r="AX399">
        <v>1473071948</v>
      </c>
      <c r="AY399">
        <v>1</v>
      </c>
      <c r="AZ399">
        <v>0</v>
      </c>
      <c r="BA399">
        <v>644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0</v>
      </c>
      <c r="BI399">
        <v>0</v>
      </c>
      <c r="BJ399">
        <v>0</v>
      </c>
      <c r="BK399">
        <v>0</v>
      </c>
      <c r="BL399">
        <v>0</v>
      </c>
      <c r="BM399">
        <v>0</v>
      </c>
      <c r="BN399">
        <v>0</v>
      </c>
      <c r="BO399">
        <v>0</v>
      </c>
      <c r="BP399">
        <v>0</v>
      </c>
      <c r="BQ399">
        <v>0</v>
      </c>
      <c r="BR399">
        <v>0</v>
      </c>
      <c r="BS399">
        <v>0</v>
      </c>
      <c r="BT399">
        <v>0</v>
      </c>
      <c r="BU399">
        <v>0</v>
      </c>
      <c r="BV399">
        <v>0</v>
      </c>
      <c r="BW399">
        <v>0</v>
      </c>
      <c r="CU399">
        <f>ROUND(AT399*Source!I512*AH399*AL399,2)</f>
        <v>0</v>
      </c>
      <c r="CV399">
        <f>ROUND(Y399*Source!I512,9)</f>
        <v>1.2</v>
      </c>
      <c r="CW399">
        <v>0</v>
      </c>
      <c r="CX399">
        <f>ROUND(Y399*Source!I512,9)</f>
        <v>1.2</v>
      </c>
      <c r="CY399">
        <f>AD399</f>
        <v>0</v>
      </c>
      <c r="CZ399">
        <f>AH399</f>
        <v>0</v>
      </c>
      <c r="DA399">
        <f>AL399</f>
        <v>1</v>
      </c>
      <c r="DB399">
        <f>ROUND((ROUND(AT399*CZ399,2)*3),6)</f>
        <v>0</v>
      </c>
      <c r="DC399">
        <f>ROUND((ROUND(AT399*AG399,2)*3),6)</f>
        <v>0</v>
      </c>
      <c r="DD399" t="s">
        <v>3</v>
      </c>
      <c r="DE399" t="s">
        <v>3</v>
      </c>
      <c r="DF399">
        <f t="shared" si="131"/>
        <v>0</v>
      </c>
      <c r="DG399">
        <f t="shared" si="132"/>
        <v>0</v>
      </c>
      <c r="DH399">
        <f t="shared" si="133"/>
        <v>0</v>
      </c>
      <c r="DI399">
        <f t="shared" si="134"/>
        <v>0</v>
      </c>
      <c r="DJ399">
        <f>DI399</f>
        <v>0</v>
      </c>
      <c r="DK399">
        <v>0</v>
      </c>
      <c r="DL399" t="s">
        <v>3</v>
      </c>
      <c r="DM399">
        <v>0</v>
      </c>
      <c r="DN399" t="s">
        <v>3</v>
      </c>
      <c r="DO399">
        <v>0</v>
      </c>
    </row>
    <row r="400" spans="1:119" x14ac:dyDescent="0.2">
      <c r="A400">
        <f>ROW(Source!A512)</f>
        <v>512</v>
      </c>
      <c r="B400">
        <v>1473070128</v>
      </c>
      <c r="C400">
        <v>1473071945</v>
      </c>
      <c r="D400">
        <v>1441822228</v>
      </c>
      <c r="E400">
        <v>15514512</v>
      </c>
      <c r="F400">
        <v>1</v>
      </c>
      <c r="G400">
        <v>15514512</v>
      </c>
      <c r="H400">
        <v>3</v>
      </c>
      <c r="I400" t="s">
        <v>749</v>
      </c>
      <c r="J400" t="s">
        <v>3</v>
      </c>
      <c r="K400" t="s">
        <v>750</v>
      </c>
      <c r="L400">
        <v>1346</v>
      </c>
      <c r="N400">
        <v>1009</v>
      </c>
      <c r="O400" t="s">
        <v>680</v>
      </c>
      <c r="P400" t="s">
        <v>680</v>
      </c>
      <c r="Q400">
        <v>1</v>
      </c>
      <c r="W400">
        <v>0</v>
      </c>
      <c r="X400">
        <v>-197379457</v>
      </c>
      <c r="Y400">
        <f>(AT400*3)</f>
        <v>0.03</v>
      </c>
      <c r="AA400">
        <v>73.95</v>
      </c>
      <c r="AB400">
        <v>0</v>
      </c>
      <c r="AC400">
        <v>0</v>
      </c>
      <c r="AD400">
        <v>0</v>
      </c>
      <c r="AE400">
        <v>73.951729999999998</v>
      </c>
      <c r="AF400">
        <v>0</v>
      </c>
      <c r="AG400">
        <v>0</v>
      </c>
      <c r="AH400">
        <v>0</v>
      </c>
      <c r="AI400">
        <v>1</v>
      </c>
      <c r="AJ400">
        <v>1</v>
      </c>
      <c r="AK400">
        <v>1</v>
      </c>
      <c r="AL400">
        <v>1</v>
      </c>
      <c r="AM400">
        <v>-2</v>
      </c>
      <c r="AN400">
        <v>0</v>
      </c>
      <c r="AO400">
        <v>1</v>
      </c>
      <c r="AP400">
        <v>1</v>
      </c>
      <c r="AQ400">
        <v>0</v>
      </c>
      <c r="AR400">
        <v>0</v>
      </c>
      <c r="AS400" t="s">
        <v>3</v>
      </c>
      <c r="AT400">
        <v>0.01</v>
      </c>
      <c r="AU400" t="s">
        <v>449</v>
      </c>
      <c r="AV400">
        <v>0</v>
      </c>
      <c r="AW400">
        <v>2</v>
      </c>
      <c r="AX400">
        <v>1473071949</v>
      </c>
      <c r="AY400">
        <v>1</v>
      </c>
      <c r="AZ400">
        <v>0</v>
      </c>
      <c r="BA400">
        <v>645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0</v>
      </c>
      <c r="BI400">
        <v>0</v>
      </c>
      <c r="BJ400">
        <v>0</v>
      </c>
      <c r="BK400">
        <v>0</v>
      </c>
      <c r="BL400">
        <v>0</v>
      </c>
      <c r="BM400">
        <v>0</v>
      </c>
      <c r="BN400">
        <v>0</v>
      </c>
      <c r="BO400">
        <v>0</v>
      </c>
      <c r="BP400">
        <v>0</v>
      </c>
      <c r="BQ400">
        <v>0</v>
      </c>
      <c r="BR400">
        <v>0</v>
      </c>
      <c r="BS400">
        <v>0</v>
      </c>
      <c r="BT400">
        <v>0</v>
      </c>
      <c r="BU400">
        <v>0</v>
      </c>
      <c r="BV400">
        <v>0</v>
      </c>
      <c r="BW400">
        <v>0</v>
      </c>
      <c r="CV400">
        <v>0</v>
      </c>
      <c r="CW400">
        <v>0</v>
      </c>
      <c r="CX400">
        <f>ROUND(Y400*Source!I512,9)</f>
        <v>0.03</v>
      </c>
      <c r="CY400">
        <f>AA400</f>
        <v>73.95</v>
      </c>
      <c r="CZ400">
        <f>AE400</f>
        <v>73.951729999999998</v>
      </c>
      <c r="DA400">
        <f>AI400</f>
        <v>1</v>
      </c>
      <c r="DB400">
        <f>ROUND((ROUND(AT400*CZ400,2)*3),6)</f>
        <v>2.2200000000000002</v>
      </c>
      <c r="DC400">
        <f>ROUND((ROUND(AT400*AG400,2)*3),6)</f>
        <v>0</v>
      </c>
      <c r="DD400" t="s">
        <v>3</v>
      </c>
      <c r="DE400" t="s">
        <v>3</v>
      </c>
      <c r="DF400">
        <f t="shared" si="131"/>
        <v>2.2200000000000002</v>
      </c>
      <c r="DG400">
        <f t="shared" si="132"/>
        <v>0</v>
      </c>
      <c r="DH400">
        <f t="shared" si="133"/>
        <v>0</v>
      </c>
      <c r="DI400">
        <f t="shared" si="134"/>
        <v>0</v>
      </c>
      <c r="DJ400">
        <f>DF400</f>
        <v>2.2200000000000002</v>
      </c>
      <c r="DK400">
        <v>0</v>
      </c>
      <c r="DL400" t="s">
        <v>3</v>
      </c>
      <c r="DM400">
        <v>0</v>
      </c>
      <c r="DN400" t="s">
        <v>3</v>
      </c>
      <c r="DO400">
        <v>0</v>
      </c>
    </row>
    <row r="401" spans="1:119" x14ac:dyDescent="0.2">
      <c r="A401">
        <f>ROW(Source!A513)</f>
        <v>513</v>
      </c>
      <c r="B401">
        <v>1473070128</v>
      </c>
      <c r="C401">
        <v>1473071950</v>
      </c>
      <c r="D401">
        <v>1441819193</v>
      </c>
      <c r="E401">
        <v>15514512</v>
      </c>
      <c r="F401">
        <v>1</v>
      </c>
      <c r="G401">
        <v>15514512</v>
      </c>
      <c r="H401">
        <v>1</v>
      </c>
      <c r="I401" t="s">
        <v>670</v>
      </c>
      <c r="J401" t="s">
        <v>3</v>
      </c>
      <c r="K401" t="s">
        <v>671</v>
      </c>
      <c r="L401">
        <v>1191</v>
      </c>
      <c r="N401">
        <v>1013</v>
      </c>
      <c r="O401" t="s">
        <v>672</v>
      </c>
      <c r="P401" t="s">
        <v>672</v>
      </c>
      <c r="Q401">
        <v>1</v>
      </c>
      <c r="W401">
        <v>0</v>
      </c>
      <c r="X401">
        <v>476480486</v>
      </c>
      <c r="Y401">
        <f>(AT401*118)</f>
        <v>7.08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1</v>
      </c>
      <c r="AJ401">
        <v>1</v>
      </c>
      <c r="AK401">
        <v>1</v>
      </c>
      <c r="AL401">
        <v>1</v>
      </c>
      <c r="AM401">
        <v>-2</v>
      </c>
      <c r="AN401">
        <v>0</v>
      </c>
      <c r="AO401">
        <v>1</v>
      </c>
      <c r="AP401">
        <v>1</v>
      </c>
      <c r="AQ401">
        <v>0</v>
      </c>
      <c r="AR401">
        <v>0</v>
      </c>
      <c r="AS401" t="s">
        <v>3</v>
      </c>
      <c r="AT401">
        <v>0.06</v>
      </c>
      <c r="AU401" t="s">
        <v>408</v>
      </c>
      <c r="AV401">
        <v>1</v>
      </c>
      <c r="AW401">
        <v>2</v>
      </c>
      <c r="AX401">
        <v>1473071952</v>
      </c>
      <c r="AY401">
        <v>1</v>
      </c>
      <c r="AZ401">
        <v>0</v>
      </c>
      <c r="BA401">
        <v>646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0</v>
      </c>
      <c r="BI401">
        <v>0</v>
      </c>
      <c r="BJ401">
        <v>0</v>
      </c>
      <c r="BK401">
        <v>0</v>
      </c>
      <c r="BL401">
        <v>0</v>
      </c>
      <c r="BM401">
        <v>0</v>
      </c>
      <c r="BN401">
        <v>0</v>
      </c>
      <c r="BO401">
        <v>0</v>
      </c>
      <c r="BP401">
        <v>0</v>
      </c>
      <c r="BQ401">
        <v>0</v>
      </c>
      <c r="BR401">
        <v>0</v>
      </c>
      <c r="BS401">
        <v>0</v>
      </c>
      <c r="BT401">
        <v>0</v>
      </c>
      <c r="BU401">
        <v>0</v>
      </c>
      <c r="BV401">
        <v>0</v>
      </c>
      <c r="BW401">
        <v>0</v>
      </c>
      <c r="CU401">
        <f>ROUND(AT401*Source!I513*AH401*AL401,2)</f>
        <v>0</v>
      </c>
      <c r="CV401">
        <f>ROUND(Y401*Source!I513,9)</f>
        <v>7.08</v>
      </c>
      <c r="CW401">
        <v>0</v>
      </c>
      <c r="CX401">
        <f>ROUND(Y401*Source!I513,9)</f>
        <v>7.08</v>
      </c>
      <c r="CY401">
        <f>AD401</f>
        <v>0</v>
      </c>
      <c r="CZ401">
        <f>AH401</f>
        <v>0</v>
      </c>
      <c r="DA401">
        <f>AL401</f>
        <v>1</v>
      </c>
      <c r="DB401">
        <f>ROUND((ROUND(AT401*CZ401,2)*118),6)</f>
        <v>0</v>
      </c>
      <c r="DC401">
        <f>ROUND((ROUND(AT401*AG401,2)*118),6)</f>
        <v>0</v>
      </c>
      <c r="DD401" t="s">
        <v>3</v>
      </c>
      <c r="DE401" t="s">
        <v>3</v>
      </c>
      <c r="DF401">
        <f t="shared" si="131"/>
        <v>0</v>
      </c>
      <c r="DG401">
        <f t="shared" si="132"/>
        <v>0</v>
      </c>
      <c r="DH401">
        <f t="shared" si="133"/>
        <v>0</v>
      </c>
      <c r="DI401">
        <f t="shared" si="134"/>
        <v>0</v>
      </c>
      <c r="DJ401">
        <f>DI401</f>
        <v>0</v>
      </c>
      <c r="DK401">
        <v>0</v>
      </c>
      <c r="DL401" t="s">
        <v>3</v>
      </c>
      <c r="DM401">
        <v>0</v>
      </c>
      <c r="DN401" t="s">
        <v>3</v>
      </c>
      <c r="DO401">
        <v>0</v>
      </c>
    </row>
    <row r="402" spans="1:119" x14ac:dyDescent="0.2">
      <c r="A402">
        <f>ROW(Source!A514)</f>
        <v>514</v>
      </c>
      <c r="B402">
        <v>1473070128</v>
      </c>
      <c r="C402">
        <v>1473071953</v>
      </c>
      <c r="D402">
        <v>1441819193</v>
      </c>
      <c r="E402">
        <v>15514512</v>
      </c>
      <c r="F402">
        <v>1</v>
      </c>
      <c r="G402">
        <v>15514512</v>
      </c>
      <c r="H402">
        <v>1</v>
      </c>
      <c r="I402" t="s">
        <v>670</v>
      </c>
      <c r="J402" t="s">
        <v>3</v>
      </c>
      <c r="K402" t="s">
        <v>671</v>
      </c>
      <c r="L402">
        <v>1191</v>
      </c>
      <c r="N402">
        <v>1013</v>
      </c>
      <c r="O402" t="s">
        <v>672</v>
      </c>
      <c r="P402" t="s">
        <v>672</v>
      </c>
      <c r="Q402">
        <v>1</v>
      </c>
      <c r="W402">
        <v>0</v>
      </c>
      <c r="X402">
        <v>476480486</v>
      </c>
      <c r="Y402">
        <f>(AT402*4)</f>
        <v>0.76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1</v>
      </c>
      <c r="AJ402">
        <v>1</v>
      </c>
      <c r="AK402">
        <v>1</v>
      </c>
      <c r="AL402">
        <v>1</v>
      </c>
      <c r="AM402">
        <v>-2</v>
      </c>
      <c r="AN402">
        <v>0</v>
      </c>
      <c r="AO402">
        <v>1</v>
      </c>
      <c r="AP402">
        <v>1</v>
      </c>
      <c r="AQ402">
        <v>0</v>
      </c>
      <c r="AR402">
        <v>0</v>
      </c>
      <c r="AS402" t="s">
        <v>3</v>
      </c>
      <c r="AT402">
        <v>0.19</v>
      </c>
      <c r="AU402" t="s">
        <v>66</v>
      </c>
      <c r="AV402">
        <v>1</v>
      </c>
      <c r="AW402">
        <v>2</v>
      </c>
      <c r="AX402">
        <v>1473071956</v>
      </c>
      <c r="AY402">
        <v>1</v>
      </c>
      <c r="AZ402">
        <v>0</v>
      </c>
      <c r="BA402">
        <v>647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0</v>
      </c>
      <c r="BI402">
        <v>0</v>
      </c>
      <c r="BJ402">
        <v>0</v>
      </c>
      <c r="BK402">
        <v>0</v>
      </c>
      <c r="BL402">
        <v>0</v>
      </c>
      <c r="BM402">
        <v>0</v>
      </c>
      <c r="BN402">
        <v>0</v>
      </c>
      <c r="BO402">
        <v>0</v>
      </c>
      <c r="BP402">
        <v>0</v>
      </c>
      <c r="BQ402">
        <v>0</v>
      </c>
      <c r="BR402">
        <v>0</v>
      </c>
      <c r="BS402">
        <v>0</v>
      </c>
      <c r="BT402">
        <v>0</v>
      </c>
      <c r="BU402">
        <v>0</v>
      </c>
      <c r="BV402">
        <v>0</v>
      </c>
      <c r="BW402">
        <v>0</v>
      </c>
      <c r="CU402">
        <f>ROUND(AT402*Source!I514*AH402*AL402,2)</f>
        <v>0</v>
      </c>
      <c r="CV402">
        <f>ROUND(Y402*Source!I514,9)</f>
        <v>0.76</v>
      </c>
      <c r="CW402">
        <v>0</v>
      </c>
      <c r="CX402">
        <f>ROUND(Y402*Source!I514,9)</f>
        <v>0.76</v>
      </c>
      <c r="CY402">
        <f>AD402</f>
        <v>0</v>
      </c>
      <c r="CZ402">
        <f>AH402</f>
        <v>0</v>
      </c>
      <c r="DA402">
        <f>AL402</f>
        <v>1</v>
      </c>
      <c r="DB402">
        <f>ROUND((ROUND(AT402*CZ402,2)*4),6)</f>
        <v>0</v>
      </c>
      <c r="DC402">
        <f>ROUND((ROUND(AT402*AG402,2)*4),6)</f>
        <v>0</v>
      </c>
      <c r="DD402" t="s">
        <v>3</v>
      </c>
      <c r="DE402" t="s">
        <v>3</v>
      </c>
      <c r="DF402">
        <f t="shared" si="131"/>
        <v>0</v>
      </c>
      <c r="DG402">
        <f t="shared" si="132"/>
        <v>0</v>
      </c>
      <c r="DH402">
        <f t="shared" si="133"/>
        <v>0</v>
      </c>
      <c r="DI402">
        <f t="shared" si="134"/>
        <v>0</v>
      </c>
      <c r="DJ402">
        <f>DI402</f>
        <v>0</v>
      </c>
      <c r="DK402">
        <v>0</v>
      </c>
      <c r="DL402" t="s">
        <v>3</v>
      </c>
      <c r="DM402">
        <v>0</v>
      </c>
      <c r="DN402" t="s">
        <v>3</v>
      </c>
      <c r="DO402">
        <v>0</v>
      </c>
    </row>
    <row r="403" spans="1:119" x14ac:dyDescent="0.2">
      <c r="A403">
        <f>ROW(Source!A514)</f>
        <v>514</v>
      </c>
      <c r="B403">
        <v>1473070128</v>
      </c>
      <c r="C403">
        <v>1473071953</v>
      </c>
      <c r="D403">
        <v>1441836235</v>
      </c>
      <c r="E403">
        <v>1</v>
      </c>
      <c r="F403">
        <v>1</v>
      </c>
      <c r="G403">
        <v>15514512</v>
      </c>
      <c r="H403">
        <v>3</v>
      </c>
      <c r="I403" t="s">
        <v>677</v>
      </c>
      <c r="J403" t="s">
        <v>678</v>
      </c>
      <c r="K403" t="s">
        <v>679</v>
      </c>
      <c r="L403">
        <v>1346</v>
      </c>
      <c r="N403">
        <v>1009</v>
      </c>
      <c r="O403" t="s">
        <v>680</v>
      </c>
      <c r="P403" t="s">
        <v>680</v>
      </c>
      <c r="Q403">
        <v>1</v>
      </c>
      <c r="W403">
        <v>0</v>
      </c>
      <c r="X403">
        <v>-1595335418</v>
      </c>
      <c r="Y403">
        <f>(AT403*4)</f>
        <v>0.2</v>
      </c>
      <c r="AA403">
        <v>31.49</v>
      </c>
      <c r="AB403">
        <v>0</v>
      </c>
      <c r="AC403">
        <v>0</v>
      </c>
      <c r="AD403">
        <v>0</v>
      </c>
      <c r="AE403">
        <v>31.49</v>
      </c>
      <c r="AF403">
        <v>0</v>
      </c>
      <c r="AG403">
        <v>0</v>
      </c>
      <c r="AH403">
        <v>0</v>
      </c>
      <c r="AI403">
        <v>1</v>
      </c>
      <c r="AJ403">
        <v>1</v>
      </c>
      <c r="AK403">
        <v>1</v>
      </c>
      <c r="AL403">
        <v>1</v>
      </c>
      <c r="AM403">
        <v>-2</v>
      </c>
      <c r="AN403">
        <v>0</v>
      </c>
      <c r="AO403">
        <v>1</v>
      </c>
      <c r="AP403">
        <v>1</v>
      </c>
      <c r="AQ403">
        <v>0</v>
      </c>
      <c r="AR403">
        <v>0</v>
      </c>
      <c r="AS403" t="s">
        <v>3</v>
      </c>
      <c r="AT403">
        <v>0.05</v>
      </c>
      <c r="AU403" t="s">
        <v>66</v>
      </c>
      <c r="AV403">
        <v>0</v>
      </c>
      <c r="AW403">
        <v>2</v>
      </c>
      <c r="AX403">
        <v>1473071957</v>
      </c>
      <c r="AY403">
        <v>1</v>
      </c>
      <c r="AZ403">
        <v>0</v>
      </c>
      <c r="BA403">
        <v>648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0</v>
      </c>
      <c r="BI403">
        <v>0</v>
      </c>
      <c r="BJ403">
        <v>0</v>
      </c>
      <c r="BK403">
        <v>0</v>
      </c>
      <c r="BL403">
        <v>0</v>
      </c>
      <c r="BM403">
        <v>0</v>
      </c>
      <c r="BN403">
        <v>0</v>
      </c>
      <c r="BO403">
        <v>0</v>
      </c>
      <c r="BP403">
        <v>0</v>
      </c>
      <c r="BQ403">
        <v>0</v>
      </c>
      <c r="BR403">
        <v>0</v>
      </c>
      <c r="BS403">
        <v>0</v>
      </c>
      <c r="BT403">
        <v>0</v>
      </c>
      <c r="BU403">
        <v>0</v>
      </c>
      <c r="BV403">
        <v>0</v>
      </c>
      <c r="BW403">
        <v>0</v>
      </c>
      <c r="CV403">
        <v>0</v>
      </c>
      <c r="CW403">
        <v>0</v>
      </c>
      <c r="CX403">
        <f>ROUND(Y403*Source!I514,9)</f>
        <v>0.2</v>
      </c>
      <c r="CY403">
        <f>AA403</f>
        <v>31.49</v>
      </c>
      <c r="CZ403">
        <f>AE403</f>
        <v>31.49</v>
      </c>
      <c r="DA403">
        <f>AI403</f>
        <v>1</v>
      </c>
      <c r="DB403">
        <f>ROUND((ROUND(AT403*CZ403,2)*4),6)</f>
        <v>6.28</v>
      </c>
      <c r="DC403">
        <f>ROUND((ROUND(AT403*AG403,2)*4),6)</f>
        <v>0</v>
      </c>
      <c r="DD403" t="s">
        <v>3</v>
      </c>
      <c r="DE403" t="s">
        <v>3</v>
      </c>
      <c r="DF403">
        <f t="shared" si="131"/>
        <v>6.3</v>
      </c>
      <c r="DG403">
        <f t="shared" si="132"/>
        <v>0</v>
      </c>
      <c r="DH403">
        <f t="shared" si="133"/>
        <v>0</v>
      </c>
      <c r="DI403">
        <f t="shared" si="134"/>
        <v>0</v>
      </c>
      <c r="DJ403">
        <f>DF403</f>
        <v>6.3</v>
      </c>
      <c r="DK403">
        <v>0</v>
      </c>
      <c r="DL403" t="s">
        <v>3</v>
      </c>
      <c r="DM403">
        <v>0</v>
      </c>
      <c r="DN403" t="s">
        <v>3</v>
      </c>
      <c r="DO403">
        <v>0</v>
      </c>
    </row>
    <row r="404" spans="1:119" x14ac:dyDescent="0.2">
      <c r="A404">
        <f>ROW(Source!A515)</f>
        <v>515</v>
      </c>
      <c r="B404">
        <v>1473070128</v>
      </c>
      <c r="C404">
        <v>1473071958</v>
      </c>
      <c r="D404">
        <v>1441819193</v>
      </c>
      <c r="E404">
        <v>15514512</v>
      </c>
      <c r="F404">
        <v>1</v>
      </c>
      <c r="G404">
        <v>15514512</v>
      </c>
      <c r="H404">
        <v>1</v>
      </c>
      <c r="I404" t="s">
        <v>670</v>
      </c>
      <c r="J404" t="s">
        <v>3</v>
      </c>
      <c r="K404" t="s">
        <v>671</v>
      </c>
      <c r="L404">
        <v>1191</v>
      </c>
      <c r="N404">
        <v>1013</v>
      </c>
      <c r="O404" t="s">
        <v>672</v>
      </c>
      <c r="P404" t="s">
        <v>672</v>
      </c>
      <c r="Q404">
        <v>1</v>
      </c>
      <c r="W404">
        <v>0</v>
      </c>
      <c r="X404">
        <v>476480486</v>
      </c>
      <c r="Y404">
        <f>AT404</f>
        <v>15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1</v>
      </c>
      <c r="AJ404">
        <v>1</v>
      </c>
      <c r="AK404">
        <v>1</v>
      </c>
      <c r="AL404">
        <v>1</v>
      </c>
      <c r="AM404">
        <v>-2</v>
      </c>
      <c r="AN404">
        <v>0</v>
      </c>
      <c r="AO404">
        <v>1</v>
      </c>
      <c r="AP404">
        <v>1</v>
      </c>
      <c r="AQ404">
        <v>0</v>
      </c>
      <c r="AR404">
        <v>0</v>
      </c>
      <c r="AS404" t="s">
        <v>3</v>
      </c>
      <c r="AT404">
        <v>15</v>
      </c>
      <c r="AU404" t="s">
        <v>3</v>
      </c>
      <c r="AV404">
        <v>1</v>
      </c>
      <c r="AW404">
        <v>2</v>
      </c>
      <c r="AX404">
        <v>1473071964</v>
      </c>
      <c r="AY404">
        <v>1</v>
      </c>
      <c r="AZ404">
        <v>0</v>
      </c>
      <c r="BA404">
        <v>649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0</v>
      </c>
      <c r="BI404">
        <v>0</v>
      </c>
      <c r="BJ404">
        <v>0</v>
      </c>
      <c r="BK404">
        <v>0</v>
      </c>
      <c r="BL404">
        <v>0</v>
      </c>
      <c r="BM404">
        <v>0</v>
      </c>
      <c r="BN404">
        <v>0</v>
      </c>
      <c r="BO404">
        <v>0</v>
      </c>
      <c r="BP404">
        <v>0</v>
      </c>
      <c r="BQ404">
        <v>0</v>
      </c>
      <c r="BR404">
        <v>0</v>
      </c>
      <c r="BS404">
        <v>0</v>
      </c>
      <c r="BT404">
        <v>0</v>
      </c>
      <c r="BU404">
        <v>0</v>
      </c>
      <c r="BV404">
        <v>0</v>
      </c>
      <c r="BW404">
        <v>0</v>
      </c>
      <c r="CU404">
        <f>ROUND(AT404*Source!I515*AH404*AL404,2)</f>
        <v>0</v>
      </c>
      <c r="CV404">
        <f>ROUND(Y404*Source!I515,9)</f>
        <v>15</v>
      </c>
      <c r="CW404">
        <v>0</v>
      </c>
      <c r="CX404">
        <f>ROUND(Y404*Source!I515,9)</f>
        <v>15</v>
      </c>
      <c r="CY404">
        <f>AD404</f>
        <v>0</v>
      </c>
      <c r="CZ404">
        <f>AH404</f>
        <v>0</v>
      </c>
      <c r="DA404">
        <f>AL404</f>
        <v>1</v>
      </c>
      <c r="DB404">
        <f>ROUND(ROUND(AT404*CZ404,2),6)</f>
        <v>0</v>
      </c>
      <c r="DC404">
        <f>ROUND(ROUND(AT404*AG404,2),6)</f>
        <v>0</v>
      </c>
      <c r="DD404" t="s">
        <v>3</v>
      </c>
      <c r="DE404" t="s">
        <v>3</v>
      </c>
      <c r="DF404">
        <f t="shared" si="131"/>
        <v>0</v>
      </c>
      <c r="DG404">
        <f t="shared" si="132"/>
        <v>0</v>
      </c>
      <c r="DH404">
        <f t="shared" si="133"/>
        <v>0</v>
      </c>
      <c r="DI404">
        <f t="shared" si="134"/>
        <v>0</v>
      </c>
      <c r="DJ404">
        <f>DI404</f>
        <v>0</v>
      </c>
      <c r="DK404">
        <v>0</v>
      </c>
      <c r="DL404" t="s">
        <v>3</v>
      </c>
      <c r="DM404">
        <v>0</v>
      </c>
      <c r="DN404" t="s">
        <v>3</v>
      </c>
      <c r="DO404">
        <v>0</v>
      </c>
    </row>
    <row r="405" spans="1:119" x14ac:dyDescent="0.2">
      <c r="A405">
        <f>ROW(Source!A515)</f>
        <v>515</v>
      </c>
      <c r="B405">
        <v>1473070128</v>
      </c>
      <c r="C405">
        <v>1473071958</v>
      </c>
      <c r="D405">
        <v>1441836237</v>
      </c>
      <c r="E405">
        <v>1</v>
      </c>
      <c r="F405">
        <v>1</v>
      </c>
      <c r="G405">
        <v>15514512</v>
      </c>
      <c r="H405">
        <v>3</v>
      </c>
      <c r="I405" t="s">
        <v>746</v>
      </c>
      <c r="J405" t="s">
        <v>747</v>
      </c>
      <c r="K405" t="s">
        <v>748</v>
      </c>
      <c r="L405">
        <v>1346</v>
      </c>
      <c r="N405">
        <v>1009</v>
      </c>
      <c r="O405" t="s">
        <v>680</v>
      </c>
      <c r="P405" t="s">
        <v>680</v>
      </c>
      <c r="Q405">
        <v>1</v>
      </c>
      <c r="W405">
        <v>0</v>
      </c>
      <c r="X405">
        <v>-1733743716</v>
      </c>
      <c r="Y405">
        <f>AT405</f>
        <v>0.3</v>
      </c>
      <c r="AA405">
        <v>375.16</v>
      </c>
      <c r="AB405">
        <v>0</v>
      </c>
      <c r="AC405">
        <v>0</v>
      </c>
      <c r="AD405">
        <v>0</v>
      </c>
      <c r="AE405">
        <v>375.16</v>
      </c>
      <c r="AF405">
        <v>0</v>
      </c>
      <c r="AG405">
        <v>0</v>
      </c>
      <c r="AH405">
        <v>0</v>
      </c>
      <c r="AI405">
        <v>1</v>
      </c>
      <c r="AJ405">
        <v>1</v>
      </c>
      <c r="AK405">
        <v>1</v>
      </c>
      <c r="AL405">
        <v>1</v>
      </c>
      <c r="AM405">
        <v>-2</v>
      </c>
      <c r="AN405">
        <v>0</v>
      </c>
      <c r="AO405">
        <v>1</v>
      </c>
      <c r="AP405">
        <v>1</v>
      </c>
      <c r="AQ405">
        <v>0</v>
      </c>
      <c r="AR405">
        <v>0</v>
      </c>
      <c r="AS405" t="s">
        <v>3</v>
      </c>
      <c r="AT405">
        <v>0.3</v>
      </c>
      <c r="AU405" t="s">
        <v>3</v>
      </c>
      <c r="AV405">
        <v>0</v>
      </c>
      <c r="AW405">
        <v>2</v>
      </c>
      <c r="AX405">
        <v>1473071966</v>
      </c>
      <c r="AY405">
        <v>1</v>
      </c>
      <c r="AZ405">
        <v>0</v>
      </c>
      <c r="BA405">
        <v>650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0</v>
      </c>
      <c r="BI405">
        <v>0</v>
      </c>
      <c r="BJ405">
        <v>0</v>
      </c>
      <c r="BK405">
        <v>0</v>
      </c>
      <c r="BL405">
        <v>0</v>
      </c>
      <c r="BM405">
        <v>0</v>
      </c>
      <c r="BN405">
        <v>0</v>
      </c>
      <c r="BO405">
        <v>0</v>
      </c>
      <c r="BP405">
        <v>0</v>
      </c>
      <c r="BQ405">
        <v>0</v>
      </c>
      <c r="BR405">
        <v>0</v>
      </c>
      <c r="BS405">
        <v>0</v>
      </c>
      <c r="BT405">
        <v>0</v>
      </c>
      <c r="BU405">
        <v>0</v>
      </c>
      <c r="BV405">
        <v>0</v>
      </c>
      <c r="BW405">
        <v>0</v>
      </c>
      <c r="CV405">
        <v>0</v>
      </c>
      <c r="CW405">
        <v>0</v>
      </c>
      <c r="CX405">
        <f>ROUND(Y405*Source!I515,9)</f>
        <v>0.3</v>
      </c>
      <c r="CY405">
        <f>AA405</f>
        <v>375.16</v>
      </c>
      <c r="CZ405">
        <f>AE405</f>
        <v>375.16</v>
      </c>
      <c r="DA405">
        <f>AI405</f>
        <v>1</v>
      </c>
      <c r="DB405">
        <f>ROUND(ROUND(AT405*CZ405,2),6)</f>
        <v>112.55</v>
      </c>
      <c r="DC405">
        <f>ROUND(ROUND(AT405*AG405,2),6)</f>
        <v>0</v>
      </c>
      <c r="DD405" t="s">
        <v>3</v>
      </c>
      <c r="DE405" t="s">
        <v>3</v>
      </c>
      <c r="DF405">
        <f t="shared" si="131"/>
        <v>112.55</v>
      </c>
      <c r="DG405">
        <f t="shared" si="132"/>
        <v>0</v>
      </c>
      <c r="DH405">
        <f t="shared" si="133"/>
        <v>0</v>
      </c>
      <c r="DI405">
        <f t="shared" si="134"/>
        <v>0</v>
      </c>
      <c r="DJ405">
        <f>DF405</f>
        <v>112.55</v>
      </c>
      <c r="DK405">
        <v>0</v>
      </c>
      <c r="DL405" t="s">
        <v>3</v>
      </c>
      <c r="DM405">
        <v>0</v>
      </c>
      <c r="DN405" t="s">
        <v>3</v>
      </c>
      <c r="DO405">
        <v>0</v>
      </c>
    </row>
    <row r="406" spans="1:119" x14ac:dyDescent="0.2">
      <c r="A406">
        <f>ROW(Source!A515)</f>
        <v>515</v>
      </c>
      <c r="B406">
        <v>1473070128</v>
      </c>
      <c r="C406">
        <v>1473071958</v>
      </c>
      <c r="D406">
        <v>1441836235</v>
      </c>
      <c r="E406">
        <v>1</v>
      </c>
      <c r="F406">
        <v>1</v>
      </c>
      <c r="G406">
        <v>15514512</v>
      </c>
      <c r="H406">
        <v>3</v>
      </c>
      <c r="I406" t="s">
        <v>677</v>
      </c>
      <c r="J406" t="s">
        <v>678</v>
      </c>
      <c r="K406" t="s">
        <v>679</v>
      </c>
      <c r="L406">
        <v>1346</v>
      </c>
      <c r="N406">
        <v>1009</v>
      </c>
      <c r="O406" t="s">
        <v>680</v>
      </c>
      <c r="P406" t="s">
        <v>680</v>
      </c>
      <c r="Q406">
        <v>1</v>
      </c>
      <c r="W406">
        <v>0</v>
      </c>
      <c r="X406">
        <v>-1595335418</v>
      </c>
      <c r="Y406">
        <f>AT406</f>
        <v>0.09</v>
      </c>
      <c r="AA406">
        <v>31.49</v>
      </c>
      <c r="AB406">
        <v>0</v>
      </c>
      <c r="AC406">
        <v>0</v>
      </c>
      <c r="AD406">
        <v>0</v>
      </c>
      <c r="AE406">
        <v>31.49</v>
      </c>
      <c r="AF406">
        <v>0</v>
      </c>
      <c r="AG406">
        <v>0</v>
      </c>
      <c r="AH406">
        <v>0</v>
      </c>
      <c r="AI406">
        <v>1</v>
      </c>
      <c r="AJ406">
        <v>1</v>
      </c>
      <c r="AK406">
        <v>1</v>
      </c>
      <c r="AL406">
        <v>1</v>
      </c>
      <c r="AM406">
        <v>-2</v>
      </c>
      <c r="AN406">
        <v>0</v>
      </c>
      <c r="AO406">
        <v>1</v>
      </c>
      <c r="AP406">
        <v>1</v>
      </c>
      <c r="AQ406">
        <v>0</v>
      </c>
      <c r="AR406">
        <v>0</v>
      </c>
      <c r="AS406" t="s">
        <v>3</v>
      </c>
      <c r="AT406">
        <v>0.09</v>
      </c>
      <c r="AU406" t="s">
        <v>3</v>
      </c>
      <c r="AV406">
        <v>0</v>
      </c>
      <c r="AW406">
        <v>2</v>
      </c>
      <c r="AX406">
        <v>1473071967</v>
      </c>
      <c r="AY406">
        <v>1</v>
      </c>
      <c r="AZ406">
        <v>0</v>
      </c>
      <c r="BA406">
        <v>651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0</v>
      </c>
      <c r="BI406">
        <v>0</v>
      </c>
      <c r="BJ406">
        <v>0</v>
      </c>
      <c r="BK406">
        <v>0</v>
      </c>
      <c r="BL406">
        <v>0</v>
      </c>
      <c r="BM406">
        <v>0</v>
      </c>
      <c r="BN406">
        <v>0</v>
      </c>
      <c r="BO406">
        <v>0</v>
      </c>
      <c r="BP406">
        <v>0</v>
      </c>
      <c r="BQ406">
        <v>0</v>
      </c>
      <c r="BR406">
        <v>0</v>
      </c>
      <c r="BS406">
        <v>0</v>
      </c>
      <c r="BT406">
        <v>0</v>
      </c>
      <c r="BU406">
        <v>0</v>
      </c>
      <c r="BV406">
        <v>0</v>
      </c>
      <c r="BW406">
        <v>0</v>
      </c>
      <c r="CV406">
        <v>0</v>
      </c>
      <c r="CW406">
        <v>0</v>
      </c>
      <c r="CX406">
        <f>ROUND(Y406*Source!I515,9)</f>
        <v>0.09</v>
      </c>
      <c r="CY406">
        <f>AA406</f>
        <v>31.49</v>
      </c>
      <c r="CZ406">
        <f>AE406</f>
        <v>31.49</v>
      </c>
      <c r="DA406">
        <f>AI406</f>
        <v>1</v>
      </c>
      <c r="DB406">
        <f>ROUND(ROUND(AT406*CZ406,2),6)</f>
        <v>2.83</v>
      </c>
      <c r="DC406">
        <f>ROUND(ROUND(AT406*AG406,2),6)</f>
        <v>0</v>
      </c>
      <c r="DD406" t="s">
        <v>3</v>
      </c>
      <c r="DE406" t="s">
        <v>3</v>
      </c>
      <c r="DF406">
        <f t="shared" si="131"/>
        <v>2.83</v>
      </c>
      <c r="DG406">
        <f t="shared" si="132"/>
        <v>0</v>
      </c>
      <c r="DH406">
        <f t="shared" si="133"/>
        <v>0</v>
      </c>
      <c r="DI406">
        <f t="shared" si="134"/>
        <v>0</v>
      </c>
      <c r="DJ406">
        <f>DF406</f>
        <v>2.83</v>
      </c>
      <c r="DK406">
        <v>0</v>
      </c>
      <c r="DL406" t="s">
        <v>3</v>
      </c>
      <c r="DM406">
        <v>0</v>
      </c>
      <c r="DN406" t="s">
        <v>3</v>
      </c>
      <c r="DO406">
        <v>0</v>
      </c>
    </row>
    <row r="407" spans="1:119" x14ac:dyDescent="0.2">
      <c r="A407">
        <f>ROW(Source!A515)</f>
        <v>515</v>
      </c>
      <c r="B407">
        <v>1473070128</v>
      </c>
      <c r="C407">
        <v>1473071958</v>
      </c>
      <c r="D407">
        <v>1441822228</v>
      </c>
      <c r="E407">
        <v>15514512</v>
      </c>
      <c r="F407">
        <v>1</v>
      </c>
      <c r="G407">
        <v>15514512</v>
      </c>
      <c r="H407">
        <v>3</v>
      </c>
      <c r="I407" t="s">
        <v>749</v>
      </c>
      <c r="J407" t="s">
        <v>3</v>
      </c>
      <c r="K407" t="s">
        <v>750</v>
      </c>
      <c r="L407">
        <v>1346</v>
      </c>
      <c r="N407">
        <v>1009</v>
      </c>
      <c r="O407" t="s">
        <v>680</v>
      </c>
      <c r="P407" t="s">
        <v>680</v>
      </c>
      <c r="Q407">
        <v>1</v>
      </c>
      <c r="W407">
        <v>0</v>
      </c>
      <c r="X407">
        <v>-197379457</v>
      </c>
      <c r="Y407">
        <f>AT407</f>
        <v>0.09</v>
      </c>
      <c r="AA407">
        <v>73.95</v>
      </c>
      <c r="AB407">
        <v>0</v>
      </c>
      <c r="AC407">
        <v>0</v>
      </c>
      <c r="AD407">
        <v>0</v>
      </c>
      <c r="AE407">
        <v>73.951729999999998</v>
      </c>
      <c r="AF407">
        <v>0</v>
      </c>
      <c r="AG407">
        <v>0</v>
      </c>
      <c r="AH407">
        <v>0</v>
      </c>
      <c r="AI407">
        <v>1</v>
      </c>
      <c r="AJ407">
        <v>1</v>
      </c>
      <c r="AK407">
        <v>1</v>
      </c>
      <c r="AL407">
        <v>1</v>
      </c>
      <c r="AM407">
        <v>-2</v>
      </c>
      <c r="AN407">
        <v>0</v>
      </c>
      <c r="AO407">
        <v>1</v>
      </c>
      <c r="AP407">
        <v>1</v>
      </c>
      <c r="AQ407">
        <v>0</v>
      </c>
      <c r="AR407">
        <v>0</v>
      </c>
      <c r="AS407" t="s">
        <v>3</v>
      </c>
      <c r="AT407">
        <v>0.09</v>
      </c>
      <c r="AU407" t="s">
        <v>3</v>
      </c>
      <c r="AV407">
        <v>0</v>
      </c>
      <c r="AW407">
        <v>2</v>
      </c>
      <c r="AX407">
        <v>1473071965</v>
      </c>
      <c r="AY407">
        <v>1</v>
      </c>
      <c r="AZ407">
        <v>0</v>
      </c>
      <c r="BA407">
        <v>652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0</v>
      </c>
      <c r="BI407">
        <v>0</v>
      </c>
      <c r="BJ407">
        <v>0</v>
      </c>
      <c r="BK407">
        <v>0</v>
      </c>
      <c r="BL407">
        <v>0</v>
      </c>
      <c r="BM407">
        <v>0</v>
      </c>
      <c r="BN407">
        <v>0</v>
      </c>
      <c r="BO407">
        <v>0</v>
      </c>
      <c r="BP407">
        <v>0</v>
      </c>
      <c r="BQ407">
        <v>0</v>
      </c>
      <c r="BR407">
        <v>0</v>
      </c>
      <c r="BS407">
        <v>0</v>
      </c>
      <c r="BT407">
        <v>0</v>
      </c>
      <c r="BU407">
        <v>0</v>
      </c>
      <c r="BV407">
        <v>0</v>
      </c>
      <c r="BW407">
        <v>0</v>
      </c>
      <c r="CV407">
        <v>0</v>
      </c>
      <c r="CW407">
        <v>0</v>
      </c>
      <c r="CX407">
        <f>ROUND(Y407*Source!I515,9)</f>
        <v>0.09</v>
      </c>
      <c r="CY407">
        <f>AA407</f>
        <v>73.95</v>
      </c>
      <c r="CZ407">
        <f>AE407</f>
        <v>73.951729999999998</v>
      </c>
      <c r="DA407">
        <f>AI407</f>
        <v>1</v>
      </c>
      <c r="DB407">
        <f>ROUND(ROUND(AT407*CZ407,2),6)</f>
        <v>6.66</v>
      </c>
      <c r="DC407">
        <f>ROUND(ROUND(AT407*AG407,2),6)</f>
        <v>0</v>
      </c>
      <c r="DD407" t="s">
        <v>3</v>
      </c>
      <c r="DE407" t="s">
        <v>3</v>
      </c>
      <c r="DF407">
        <f t="shared" si="131"/>
        <v>6.66</v>
      </c>
      <c r="DG407">
        <f t="shared" si="132"/>
        <v>0</v>
      </c>
      <c r="DH407">
        <f t="shared" si="133"/>
        <v>0</v>
      </c>
      <c r="DI407">
        <f t="shared" si="134"/>
        <v>0</v>
      </c>
      <c r="DJ407">
        <f>DF407</f>
        <v>6.66</v>
      </c>
      <c r="DK407">
        <v>0</v>
      </c>
      <c r="DL407" t="s">
        <v>3</v>
      </c>
      <c r="DM407">
        <v>0</v>
      </c>
      <c r="DN407" t="s">
        <v>3</v>
      </c>
      <c r="DO407">
        <v>0</v>
      </c>
    </row>
    <row r="408" spans="1:119" x14ac:dyDescent="0.2">
      <c r="A408">
        <f>ROW(Source!A515)</f>
        <v>515</v>
      </c>
      <c r="B408">
        <v>1473070128</v>
      </c>
      <c r="C408">
        <v>1473071958</v>
      </c>
      <c r="D408">
        <v>1441834920</v>
      </c>
      <c r="E408">
        <v>1</v>
      </c>
      <c r="F408">
        <v>1</v>
      </c>
      <c r="G408">
        <v>15514512</v>
      </c>
      <c r="H408">
        <v>3</v>
      </c>
      <c r="I408" t="s">
        <v>751</v>
      </c>
      <c r="J408" t="s">
        <v>752</v>
      </c>
      <c r="K408" t="s">
        <v>753</v>
      </c>
      <c r="L408">
        <v>1346</v>
      </c>
      <c r="N408">
        <v>1009</v>
      </c>
      <c r="O408" t="s">
        <v>680</v>
      </c>
      <c r="P408" t="s">
        <v>680</v>
      </c>
      <c r="Q408">
        <v>1</v>
      </c>
      <c r="W408">
        <v>0</v>
      </c>
      <c r="X408">
        <v>707796009</v>
      </c>
      <c r="Y408">
        <f>AT408</f>
        <v>0.06</v>
      </c>
      <c r="AA408">
        <v>106.87</v>
      </c>
      <c r="AB408">
        <v>0</v>
      </c>
      <c r="AC408">
        <v>0</v>
      </c>
      <c r="AD408">
        <v>0</v>
      </c>
      <c r="AE408">
        <v>106.87</v>
      </c>
      <c r="AF408">
        <v>0</v>
      </c>
      <c r="AG408">
        <v>0</v>
      </c>
      <c r="AH408">
        <v>0</v>
      </c>
      <c r="AI408">
        <v>1</v>
      </c>
      <c r="AJ408">
        <v>1</v>
      </c>
      <c r="AK408">
        <v>1</v>
      </c>
      <c r="AL408">
        <v>1</v>
      </c>
      <c r="AM408">
        <v>-2</v>
      </c>
      <c r="AN408">
        <v>0</v>
      </c>
      <c r="AO408">
        <v>1</v>
      </c>
      <c r="AP408">
        <v>1</v>
      </c>
      <c r="AQ408">
        <v>0</v>
      </c>
      <c r="AR408">
        <v>0</v>
      </c>
      <c r="AS408" t="s">
        <v>3</v>
      </c>
      <c r="AT408">
        <v>0.06</v>
      </c>
      <c r="AU408" t="s">
        <v>3</v>
      </c>
      <c r="AV408">
        <v>0</v>
      </c>
      <c r="AW408">
        <v>2</v>
      </c>
      <c r="AX408">
        <v>1473071968</v>
      </c>
      <c r="AY408">
        <v>1</v>
      </c>
      <c r="AZ408">
        <v>0</v>
      </c>
      <c r="BA408">
        <v>653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0</v>
      </c>
      <c r="BI408">
        <v>0</v>
      </c>
      <c r="BJ408">
        <v>0</v>
      </c>
      <c r="BK408">
        <v>0</v>
      </c>
      <c r="BL408">
        <v>0</v>
      </c>
      <c r="BM408">
        <v>0</v>
      </c>
      <c r="BN408">
        <v>0</v>
      </c>
      <c r="BO408">
        <v>0</v>
      </c>
      <c r="BP408">
        <v>0</v>
      </c>
      <c r="BQ408">
        <v>0</v>
      </c>
      <c r="BR408">
        <v>0</v>
      </c>
      <c r="BS408">
        <v>0</v>
      </c>
      <c r="BT408">
        <v>0</v>
      </c>
      <c r="BU408">
        <v>0</v>
      </c>
      <c r="BV408">
        <v>0</v>
      </c>
      <c r="BW408">
        <v>0</v>
      </c>
      <c r="CV408">
        <v>0</v>
      </c>
      <c r="CW408">
        <v>0</v>
      </c>
      <c r="CX408">
        <f>ROUND(Y408*Source!I515,9)</f>
        <v>0.06</v>
      </c>
      <c r="CY408">
        <f>AA408</f>
        <v>106.87</v>
      </c>
      <c r="CZ408">
        <f>AE408</f>
        <v>106.87</v>
      </c>
      <c r="DA408">
        <f>AI408</f>
        <v>1</v>
      </c>
      <c r="DB408">
        <f>ROUND(ROUND(AT408*CZ408,2),6)</f>
        <v>6.41</v>
      </c>
      <c r="DC408">
        <f>ROUND(ROUND(AT408*AG408,2),6)</f>
        <v>0</v>
      </c>
      <c r="DD408" t="s">
        <v>3</v>
      </c>
      <c r="DE408" t="s">
        <v>3</v>
      </c>
      <c r="DF408">
        <f t="shared" si="131"/>
        <v>6.41</v>
      </c>
      <c r="DG408">
        <f t="shared" si="132"/>
        <v>0</v>
      </c>
      <c r="DH408">
        <f t="shared" si="133"/>
        <v>0</v>
      </c>
      <c r="DI408">
        <f t="shared" si="134"/>
        <v>0</v>
      </c>
      <c r="DJ408">
        <f>DF408</f>
        <v>6.41</v>
      </c>
      <c r="DK408">
        <v>0</v>
      </c>
      <c r="DL408" t="s">
        <v>3</v>
      </c>
      <c r="DM408">
        <v>0</v>
      </c>
      <c r="DN408" t="s">
        <v>3</v>
      </c>
      <c r="DO408">
        <v>0</v>
      </c>
    </row>
    <row r="409" spans="1:119" x14ac:dyDescent="0.2">
      <c r="A409">
        <f>ROW(Source!A516)</f>
        <v>516</v>
      </c>
      <c r="B409">
        <v>1473070128</v>
      </c>
      <c r="C409">
        <v>1473071969</v>
      </c>
      <c r="D409">
        <v>1441819193</v>
      </c>
      <c r="E409">
        <v>15514512</v>
      </c>
      <c r="F409">
        <v>1</v>
      </c>
      <c r="G409">
        <v>15514512</v>
      </c>
      <c r="H409">
        <v>1</v>
      </c>
      <c r="I409" t="s">
        <v>670</v>
      </c>
      <c r="J409" t="s">
        <v>3</v>
      </c>
      <c r="K409" t="s">
        <v>671</v>
      </c>
      <c r="L409">
        <v>1191</v>
      </c>
      <c r="N409">
        <v>1013</v>
      </c>
      <c r="O409" t="s">
        <v>672</v>
      </c>
      <c r="P409" t="s">
        <v>672</v>
      </c>
      <c r="Q409">
        <v>1</v>
      </c>
      <c r="W409">
        <v>0</v>
      </c>
      <c r="X409">
        <v>476480486</v>
      </c>
      <c r="Y409">
        <f>(AT409*3)</f>
        <v>1.5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1</v>
      </c>
      <c r="AJ409">
        <v>1</v>
      </c>
      <c r="AK409">
        <v>1</v>
      </c>
      <c r="AL409">
        <v>1</v>
      </c>
      <c r="AM409">
        <v>-2</v>
      </c>
      <c r="AN409">
        <v>0</v>
      </c>
      <c r="AO409">
        <v>1</v>
      </c>
      <c r="AP409">
        <v>1</v>
      </c>
      <c r="AQ409">
        <v>0</v>
      </c>
      <c r="AR409">
        <v>0</v>
      </c>
      <c r="AS409" t="s">
        <v>3</v>
      </c>
      <c r="AT409">
        <v>0.5</v>
      </c>
      <c r="AU409" t="s">
        <v>449</v>
      </c>
      <c r="AV409">
        <v>1</v>
      </c>
      <c r="AW409">
        <v>2</v>
      </c>
      <c r="AX409">
        <v>1473071972</v>
      </c>
      <c r="AY409">
        <v>1</v>
      </c>
      <c r="AZ409">
        <v>0</v>
      </c>
      <c r="BA409">
        <v>654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0</v>
      </c>
      <c r="BI409">
        <v>0</v>
      </c>
      <c r="BJ409">
        <v>0</v>
      </c>
      <c r="BK409">
        <v>0</v>
      </c>
      <c r="BL409">
        <v>0</v>
      </c>
      <c r="BM409">
        <v>0</v>
      </c>
      <c r="BN409">
        <v>0</v>
      </c>
      <c r="BO409">
        <v>0</v>
      </c>
      <c r="BP409">
        <v>0</v>
      </c>
      <c r="BQ409">
        <v>0</v>
      </c>
      <c r="BR409">
        <v>0</v>
      </c>
      <c r="BS409">
        <v>0</v>
      </c>
      <c r="BT409">
        <v>0</v>
      </c>
      <c r="BU409">
        <v>0</v>
      </c>
      <c r="BV409">
        <v>0</v>
      </c>
      <c r="BW409">
        <v>0</v>
      </c>
      <c r="CU409">
        <f>ROUND(AT409*Source!I516*AH409*AL409,2)</f>
        <v>0</v>
      </c>
      <c r="CV409">
        <f>ROUND(Y409*Source!I516,9)</f>
        <v>1.5</v>
      </c>
      <c r="CW409">
        <v>0</v>
      </c>
      <c r="CX409">
        <f>ROUND(Y409*Source!I516,9)</f>
        <v>1.5</v>
      </c>
      <c r="CY409">
        <f>AD409</f>
        <v>0</v>
      </c>
      <c r="CZ409">
        <f>AH409</f>
        <v>0</v>
      </c>
      <c r="DA409">
        <f>AL409</f>
        <v>1</v>
      </c>
      <c r="DB409">
        <f>ROUND((ROUND(AT409*CZ409,2)*3),6)</f>
        <v>0</v>
      </c>
      <c r="DC409">
        <f>ROUND((ROUND(AT409*AG409,2)*3),6)</f>
        <v>0</v>
      </c>
      <c r="DD409" t="s">
        <v>3</v>
      </c>
      <c r="DE409" t="s">
        <v>3</v>
      </c>
      <c r="DF409">
        <f t="shared" si="131"/>
        <v>0</v>
      </c>
      <c r="DG409">
        <f t="shared" si="132"/>
        <v>0</v>
      </c>
      <c r="DH409">
        <f t="shared" si="133"/>
        <v>0</v>
      </c>
      <c r="DI409">
        <f t="shared" si="134"/>
        <v>0</v>
      </c>
      <c r="DJ409">
        <f>DI409</f>
        <v>0</v>
      </c>
      <c r="DK409">
        <v>0</v>
      </c>
      <c r="DL409" t="s">
        <v>3</v>
      </c>
      <c r="DM409">
        <v>0</v>
      </c>
      <c r="DN409" t="s">
        <v>3</v>
      </c>
      <c r="DO409">
        <v>0</v>
      </c>
    </row>
    <row r="410" spans="1:119" x14ac:dyDescent="0.2">
      <c r="A410">
        <f>ROW(Source!A516)</f>
        <v>516</v>
      </c>
      <c r="B410">
        <v>1473070128</v>
      </c>
      <c r="C410">
        <v>1473071969</v>
      </c>
      <c r="D410">
        <v>1441822228</v>
      </c>
      <c r="E410">
        <v>15514512</v>
      </c>
      <c r="F410">
        <v>1</v>
      </c>
      <c r="G410">
        <v>15514512</v>
      </c>
      <c r="H410">
        <v>3</v>
      </c>
      <c r="I410" t="s">
        <v>749</v>
      </c>
      <c r="J410" t="s">
        <v>3</v>
      </c>
      <c r="K410" t="s">
        <v>750</v>
      </c>
      <c r="L410">
        <v>1346</v>
      </c>
      <c r="N410">
        <v>1009</v>
      </c>
      <c r="O410" t="s">
        <v>680</v>
      </c>
      <c r="P410" t="s">
        <v>680</v>
      </c>
      <c r="Q410">
        <v>1</v>
      </c>
      <c r="W410">
        <v>0</v>
      </c>
      <c r="X410">
        <v>-197379457</v>
      </c>
      <c r="Y410">
        <f>(AT410*3)</f>
        <v>0.03</v>
      </c>
      <c r="AA410">
        <v>73.95</v>
      </c>
      <c r="AB410">
        <v>0</v>
      </c>
      <c r="AC410">
        <v>0</v>
      </c>
      <c r="AD410">
        <v>0</v>
      </c>
      <c r="AE410">
        <v>73.951729999999998</v>
      </c>
      <c r="AF410">
        <v>0</v>
      </c>
      <c r="AG410">
        <v>0</v>
      </c>
      <c r="AH410">
        <v>0</v>
      </c>
      <c r="AI410">
        <v>1</v>
      </c>
      <c r="AJ410">
        <v>1</v>
      </c>
      <c r="AK410">
        <v>1</v>
      </c>
      <c r="AL410">
        <v>1</v>
      </c>
      <c r="AM410">
        <v>-2</v>
      </c>
      <c r="AN410">
        <v>0</v>
      </c>
      <c r="AO410">
        <v>1</v>
      </c>
      <c r="AP410">
        <v>1</v>
      </c>
      <c r="AQ410">
        <v>0</v>
      </c>
      <c r="AR410">
        <v>0</v>
      </c>
      <c r="AS410" t="s">
        <v>3</v>
      </c>
      <c r="AT410">
        <v>0.01</v>
      </c>
      <c r="AU410" t="s">
        <v>449</v>
      </c>
      <c r="AV410">
        <v>0</v>
      </c>
      <c r="AW410">
        <v>2</v>
      </c>
      <c r="AX410">
        <v>1473071973</v>
      </c>
      <c r="AY410">
        <v>1</v>
      </c>
      <c r="AZ410">
        <v>0</v>
      </c>
      <c r="BA410">
        <v>655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0</v>
      </c>
      <c r="BI410">
        <v>0</v>
      </c>
      <c r="BJ410">
        <v>0</v>
      </c>
      <c r="BK410">
        <v>0</v>
      </c>
      <c r="BL410">
        <v>0</v>
      </c>
      <c r="BM410">
        <v>0</v>
      </c>
      <c r="BN410">
        <v>0</v>
      </c>
      <c r="BO410">
        <v>0</v>
      </c>
      <c r="BP410">
        <v>0</v>
      </c>
      <c r="BQ410">
        <v>0</v>
      </c>
      <c r="BR410">
        <v>0</v>
      </c>
      <c r="BS410">
        <v>0</v>
      </c>
      <c r="BT410">
        <v>0</v>
      </c>
      <c r="BU410">
        <v>0</v>
      </c>
      <c r="BV410">
        <v>0</v>
      </c>
      <c r="BW410">
        <v>0</v>
      </c>
      <c r="CV410">
        <v>0</v>
      </c>
      <c r="CW410">
        <v>0</v>
      </c>
      <c r="CX410">
        <f>ROUND(Y410*Source!I516,9)</f>
        <v>0.03</v>
      </c>
      <c r="CY410">
        <f>AA410</f>
        <v>73.95</v>
      </c>
      <c r="CZ410">
        <f>AE410</f>
        <v>73.951729999999998</v>
      </c>
      <c r="DA410">
        <f>AI410</f>
        <v>1</v>
      </c>
      <c r="DB410">
        <f>ROUND((ROUND(AT410*CZ410,2)*3),6)</f>
        <v>2.2200000000000002</v>
      </c>
      <c r="DC410">
        <f>ROUND((ROUND(AT410*AG410,2)*3),6)</f>
        <v>0</v>
      </c>
      <c r="DD410" t="s">
        <v>3</v>
      </c>
      <c r="DE410" t="s">
        <v>3</v>
      </c>
      <c r="DF410">
        <f t="shared" si="131"/>
        <v>2.2200000000000002</v>
      </c>
      <c r="DG410">
        <f t="shared" si="132"/>
        <v>0</v>
      </c>
      <c r="DH410">
        <f t="shared" si="133"/>
        <v>0</v>
      </c>
      <c r="DI410">
        <f t="shared" si="134"/>
        <v>0</v>
      </c>
      <c r="DJ410">
        <f>DF410</f>
        <v>2.2200000000000002</v>
      </c>
      <c r="DK410">
        <v>0</v>
      </c>
      <c r="DL410" t="s">
        <v>3</v>
      </c>
      <c r="DM410">
        <v>0</v>
      </c>
      <c r="DN410" t="s">
        <v>3</v>
      </c>
      <c r="DO410">
        <v>0</v>
      </c>
    </row>
    <row r="411" spans="1:119" x14ac:dyDescent="0.2">
      <c r="A411">
        <f>ROW(Source!A517)</f>
        <v>517</v>
      </c>
      <c r="B411">
        <v>1473070128</v>
      </c>
      <c r="C411">
        <v>1473071974</v>
      </c>
      <c r="D411">
        <v>1441819193</v>
      </c>
      <c r="E411">
        <v>15514512</v>
      </c>
      <c r="F411">
        <v>1</v>
      </c>
      <c r="G411">
        <v>15514512</v>
      </c>
      <c r="H411">
        <v>1</v>
      </c>
      <c r="I411" t="s">
        <v>670</v>
      </c>
      <c r="J411" t="s">
        <v>3</v>
      </c>
      <c r="K411" t="s">
        <v>671</v>
      </c>
      <c r="L411">
        <v>1191</v>
      </c>
      <c r="N411">
        <v>1013</v>
      </c>
      <c r="O411" t="s">
        <v>672</v>
      </c>
      <c r="P411" t="s">
        <v>672</v>
      </c>
      <c r="Q411">
        <v>1</v>
      </c>
      <c r="W411">
        <v>0</v>
      </c>
      <c r="X411">
        <v>476480486</v>
      </c>
      <c r="Y411">
        <f>AT411</f>
        <v>12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1</v>
      </c>
      <c r="AJ411">
        <v>1</v>
      </c>
      <c r="AK411">
        <v>1</v>
      </c>
      <c r="AL411">
        <v>1</v>
      </c>
      <c r="AM411">
        <v>-2</v>
      </c>
      <c r="AN411">
        <v>0</v>
      </c>
      <c r="AO411">
        <v>1</v>
      </c>
      <c r="AP411">
        <v>1</v>
      </c>
      <c r="AQ411">
        <v>0</v>
      </c>
      <c r="AR411">
        <v>0</v>
      </c>
      <c r="AS411" t="s">
        <v>3</v>
      </c>
      <c r="AT411">
        <v>12</v>
      </c>
      <c r="AU411" t="s">
        <v>3</v>
      </c>
      <c r="AV411">
        <v>1</v>
      </c>
      <c r="AW411">
        <v>2</v>
      </c>
      <c r="AX411">
        <v>1473071980</v>
      </c>
      <c r="AY411">
        <v>1</v>
      </c>
      <c r="AZ411">
        <v>0</v>
      </c>
      <c r="BA411">
        <v>656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0</v>
      </c>
      <c r="BI411">
        <v>0</v>
      </c>
      <c r="BJ411">
        <v>0</v>
      </c>
      <c r="BK411">
        <v>0</v>
      </c>
      <c r="BL411">
        <v>0</v>
      </c>
      <c r="BM411">
        <v>0</v>
      </c>
      <c r="BN411">
        <v>0</v>
      </c>
      <c r="BO411">
        <v>0</v>
      </c>
      <c r="BP411">
        <v>0</v>
      </c>
      <c r="BQ411">
        <v>0</v>
      </c>
      <c r="BR411">
        <v>0</v>
      </c>
      <c r="BS411">
        <v>0</v>
      </c>
      <c r="BT411">
        <v>0</v>
      </c>
      <c r="BU411">
        <v>0</v>
      </c>
      <c r="BV411">
        <v>0</v>
      </c>
      <c r="BW411">
        <v>0</v>
      </c>
      <c r="CU411">
        <f>ROUND(AT411*Source!I517*AH411*AL411,2)</f>
        <v>0</v>
      </c>
      <c r="CV411">
        <f>ROUND(Y411*Source!I517,9)</f>
        <v>12</v>
      </c>
      <c r="CW411">
        <v>0</v>
      </c>
      <c r="CX411">
        <f>ROUND(Y411*Source!I517,9)</f>
        <v>12</v>
      </c>
      <c r="CY411">
        <f>AD411</f>
        <v>0</v>
      </c>
      <c r="CZ411">
        <f>AH411</f>
        <v>0</v>
      </c>
      <c r="DA411">
        <f>AL411</f>
        <v>1</v>
      </c>
      <c r="DB411">
        <f>ROUND(ROUND(AT411*CZ411,2),6)</f>
        <v>0</v>
      </c>
      <c r="DC411">
        <f>ROUND(ROUND(AT411*AG411,2),6)</f>
        <v>0</v>
      </c>
      <c r="DD411" t="s">
        <v>3</v>
      </c>
      <c r="DE411" t="s">
        <v>3</v>
      </c>
      <c r="DF411">
        <f t="shared" si="131"/>
        <v>0</v>
      </c>
      <c r="DG411">
        <f t="shared" si="132"/>
        <v>0</v>
      </c>
      <c r="DH411">
        <f t="shared" si="133"/>
        <v>0</v>
      </c>
      <c r="DI411">
        <f t="shared" si="134"/>
        <v>0</v>
      </c>
      <c r="DJ411">
        <f>DI411</f>
        <v>0</v>
      </c>
      <c r="DK411">
        <v>0</v>
      </c>
      <c r="DL411" t="s">
        <v>3</v>
      </c>
      <c r="DM411">
        <v>0</v>
      </c>
      <c r="DN411" t="s">
        <v>3</v>
      </c>
      <c r="DO411">
        <v>0</v>
      </c>
    </row>
    <row r="412" spans="1:119" x14ac:dyDescent="0.2">
      <c r="A412">
        <f>ROW(Source!A517)</f>
        <v>517</v>
      </c>
      <c r="B412">
        <v>1473070128</v>
      </c>
      <c r="C412">
        <v>1473071974</v>
      </c>
      <c r="D412">
        <v>1441836237</v>
      </c>
      <c r="E412">
        <v>1</v>
      </c>
      <c r="F412">
        <v>1</v>
      </c>
      <c r="G412">
        <v>15514512</v>
      </c>
      <c r="H412">
        <v>3</v>
      </c>
      <c r="I412" t="s">
        <v>746</v>
      </c>
      <c r="J412" t="s">
        <v>747</v>
      </c>
      <c r="K412" t="s">
        <v>748</v>
      </c>
      <c r="L412">
        <v>1346</v>
      </c>
      <c r="N412">
        <v>1009</v>
      </c>
      <c r="O412" t="s">
        <v>680</v>
      </c>
      <c r="P412" t="s">
        <v>680</v>
      </c>
      <c r="Q412">
        <v>1</v>
      </c>
      <c r="W412">
        <v>0</v>
      </c>
      <c r="X412">
        <v>-1733743716</v>
      </c>
      <c r="Y412">
        <f>AT412</f>
        <v>0.24</v>
      </c>
      <c r="AA412">
        <v>375.16</v>
      </c>
      <c r="AB412">
        <v>0</v>
      </c>
      <c r="AC412">
        <v>0</v>
      </c>
      <c r="AD412">
        <v>0</v>
      </c>
      <c r="AE412">
        <v>375.16</v>
      </c>
      <c r="AF412">
        <v>0</v>
      </c>
      <c r="AG412">
        <v>0</v>
      </c>
      <c r="AH412">
        <v>0</v>
      </c>
      <c r="AI412">
        <v>1</v>
      </c>
      <c r="AJ412">
        <v>1</v>
      </c>
      <c r="AK412">
        <v>1</v>
      </c>
      <c r="AL412">
        <v>1</v>
      </c>
      <c r="AM412">
        <v>-2</v>
      </c>
      <c r="AN412">
        <v>0</v>
      </c>
      <c r="AO412">
        <v>1</v>
      </c>
      <c r="AP412">
        <v>1</v>
      </c>
      <c r="AQ412">
        <v>0</v>
      </c>
      <c r="AR412">
        <v>0</v>
      </c>
      <c r="AS412" t="s">
        <v>3</v>
      </c>
      <c r="AT412">
        <v>0.24</v>
      </c>
      <c r="AU412" t="s">
        <v>3</v>
      </c>
      <c r="AV412">
        <v>0</v>
      </c>
      <c r="AW412">
        <v>2</v>
      </c>
      <c r="AX412">
        <v>1473071982</v>
      </c>
      <c r="AY412">
        <v>1</v>
      </c>
      <c r="AZ412">
        <v>0</v>
      </c>
      <c r="BA412">
        <v>657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0</v>
      </c>
      <c r="BI412">
        <v>0</v>
      </c>
      <c r="BJ412">
        <v>0</v>
      </c>
      <c r="BK412">
        <v>0</v>
      </c>
      <c r="BL412">
        <v>0</v>
      </c>
      <c r="BM412">
        <v>0</v>
      </c>
      <c r="BN412">
        <v>0</v>
      </c>
      <c r="BO412">
        <v>0</v>
      </c>
      <c r="BP412">
        <v>0</v>
      </c>
      <c r="BQ412">
        <v>0</v>
      </c>
      <c r="BR412">
        <v>0</v>
      </c>
      <c r="BS412">
        <v>0</v>
      </c>
      <c r="BT412">
        <v>0</v>
      </c>
      <c r="BU412">
        <v>0</v>
      </c>
      <c r="BV412">
        <v>0</v>
      </c>
      <c r="BW412">
        <v>0</v>
      </c>
      <c r="CV412">
        <v>0</v>
      </c>
      <c r="CW412">
        <v>0</v>
      </c>
      <c r="CX412">
        <f>ROUND(Y412*Source!I517,9)</f>
        <v>0.24</v>
      </c>
      <c r="CY412">
        <f>AA412</f>
        <v>375.16</v>
      </c>
      <c r="CZ412">
        <f>AE412</f>
        <v>375.16</v>
      </c>
      <c r="DA412">
        <f>AI412</f>
        <v>1</v>
      </c>
      <c r="DB412">
        <f>ROUND(ROUND(AT412*CZ412,2),6)</f>
        <v>90.04</v>
      </c>
      <c r="DC412">
        <f>ROUND(ROUND(AT412*AG412,2),6)</f>
        <v>0</v>
      </c>
      <c r="DD412" t="s">
        <v>3</v>
      </c>
      <c r="DE412" t="s">
        <v>3</v>
      </c>
      <c r="DF412">
        <f t="shared" si="131"/>
        <v>90.04</v>
      </c>
      <c r="DG412">
        <f t="shared" si="132"/>
        <v>0</v>
      </c>
      <c r="DH412">
        <f t="shared" si="133"/>
        <v>0</v>
      </c>
      <c r="DI412">
        <f t="shared" si="134"/>
        <v>0</v>
      </c>
      <c r="DJ412">
        <f>DF412</f>
        <v>90.04</v>
      </c>
      <c r="DK412">
        <v>0</v>
      </c>
      <c r="DL412" t="s">
        <v>3</v>
      </c>
      <c r="DM412">
        <v>0</v>
      </c>
      <c r="DN412" t="s">
        <v>3</v>
      </c>
      <c r="DO412">
        <v>0</v>
      </c>
    </row>
    <row r="413" spans="1:119" x14ac:dyDescent="0.2">
      <c r="A413">
        <f>ROW(Source!A517)</f>
        <v>517</v>
      </c>
      <c r="B413">
        <v>1473070128</v>
      </c>
      <c r="C413">
        <v>1473071974</v>
      </c>
      <c r="D413">
        <v>1441836235</v>
      </c>
      <c r="E413">
        <v>1</v>
      </c>
      <c r="F413">
        <v>1</v>
      </c>
      <c r="G413">
        <v>15514512</v>
      </c>
      <c r="H413">
        <v>3</v>
      </c>
      <c r="I413" t="s">
        <v>677</v>
      </c>
      <c r="J413" t="s">
        <v>678</v>
      </c>
      <c r="K413" t="s">
        <v>679</v>
      </c>
      <c r="L413">
        <v>1346</v>
      </c>
      <c r="N413">
        <v>1009</v>
      </c>
      <c r="O413" t="s">
        <v>680</v>
      </c>
      <c r="P413" t="s">
        <v>680</v>
      </c>
      <c r="Q413">
        <v>1</v>
      </c>
      <c r="W413">
        <v>0</v>
      </c>
      <c r="X413">
        <v>-1595335418</v>
      </c>
      <c r="Y413">
        <f>AT413</f>
        <v>7.0000000000000007E-2</v>
      </c>
      <c r="AA413">
        <v>31.49</v>
      </c>
      <c r="AB413">
        <v>0</v>
      </c>
      <c r="AC413">
        <v>0</v>
      </c>
      <c r="AD413">
        <v>0</v>
      </c>
      <c r="AE413">
        <v>31.49</v>
      </c>
      <c r="AF413">
        <v>0</v>
      </c>
      <c r="AG413">
        <v>0</v>
      </c>
      <c r="AH413">
        <v>0</v>
      </c>
      <c r="AI413">
        <v>1</v>
      </c>
      <c r="AJ413">
        <v>1</v>
      </c>
      <c r="AK413">
        <v>1</v>
      </c>
      <c r="AL413">
        <v>1</v>
      </c>
      <c r="AM413">
        <v>-2</v>
      </c>
      <c r="AN413">
        <v>0</v>
      </c>
      <c r="AO413">
        <v>1</v>
      </c>
      <c r="AP413">
        <v>1</v>
      </c>
      <c r="AQ413">
        <v>0</v>
      </c>
      <c r="AR413">
        <v>0</v>
      </c>
      <c r="AS413" t="s">
        <v>3</v>
      </c>
      <c r="AT413">
        <v>7.0000000000000007E-2</v>
      </c>
      <c r="AU413" t="s">
        <v>3</v>
      </c>
      <c r="AV413">
        <v>0</v>
      </c>
      <c r="AW413">
        <v>2</v>
      </c>
      <c r="AX413">
        <v>1473071983</v>
      </c>
      <c r="AY413">
        <v>1</v>
      </c>
      <c r="AZ413">
        <v>0</v>
      </c>
      <c r="BA413">
        <v>658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0</v>
      </c>
      <c r="BI413">
        <v>0</v>
      </c>
      <c r="BJ413">
        <v>0</v>
      </c>
      <c r="BK413">
        <v>0</v>
      </c>
      <c r="BL413">
        <v>0</v>
      </c>
      <c r="BM413">
        <v>0</v>
      </c>
      <c r="BN413">
        <v>0</v>
      </c>
      <c r="BO413">
        <v>0</v>
      </c>
      <c r="BP413">
        <v>0</v>
      </c>
      <c r="BQ413">
        <v>0</v>
      </c>
      <c r="BR413">
        <v>0</v>
      </c>
      <c r="BS413">
        <v>0</v>
      </c>
      <c r="BT413">
        <v>0</v>
      </c>
      <c r="BU413">
        <v>0</v>
      </c>
      <c r="BV413">
        <v>0</v>
      </c>
      <c r="BW413">
        <v>0</v>
      </c>
      <c r="CV413">
        <v>0</v>
      </c>
      <c r="CW413">
        <v>0</v>
      </c>
      <c r="CX413">
        <f>ROUND(Y413*Source!I517,9)</f>
        <v>7.0000000000000007E-2</v>
      </c>
      <c r="CY413">
        <f>AA413</f>
        <v>31.49</v>
      </c>
      <c r="CZ413">
        <f>AE413</f>
        <v>31.49</v>
      </c>
      <c r="DA413">
        <f>AI413</f>
        <v>1</v>
      </c>
      <c r="DB413">
        <f>ROUND(ROUND(AT413*CZ413,2),6)</f>
        <v>2.2000000000000002</v>
      </c>
      <c r="DC413">
        <f>ROUND(ROUND(AT413*AG413,2),6)</f>
        <v>0</v>
      </c>
      <c r="DD413" t="s">
        <v>3</v>
      </c>
      <c r="DE413" t="s">
        <v>3</v>
      </c>
      <c r="DF413">
        <f t="shared" si="131"/>
        <v>2.2000000000000002</v>
      </c>
      <c r="DG413">
        <f t="shared" si="132"/>
        <v>0</v>
      </c>
      <c r="DH413">
        <f t="shared" si="133"/>
        <v>0</v>
      </c>
      <c r="DI413">
        <f t="shared" si="134"/>
        <v>0</v>
      </c>
      <c r="DJ413">
        <f>DF413</f>
        <v>2.2000000000000002</v>
      </c>
      <c r="DK413">
        <v>0</v>
      </c>
      <c r="DL413" t="s">
        <v>3</v>
      </c>
      <c r="DM413">
        <v>0</v>
      </c>
      <c r="DN413" t="s">
        <v>3</v>
      </c>
      <c r="DO413">
        <v>0</v>
      </c>
    </row>
    <row r="414" spans="1:119" x14ac:dyDescent="0.2">
      <c r="A414">
        <f>ROW(Source!A517)</f>
        <v>517</v>
      </c>
      <c r="B414">
        <v>1473070128</v>
      </c>
      <c r="C414">
        <v>1473071974</v>
      </c>
      <c r="D414">
        <v>1441822228</v>
      </c>
      <c r="E414">
        <v>15514512</v>
      </c>
      <c r="F414">
        <v>1</v>
      </c>
      <c r="G414">
        <v>15514512</v>
      </c>
      <c r="H414">
        <v>3</v>
      </c>
      <c r="I414" t="s">
        <v>749</v>
      </c>
      <c r="J414" t="s">
        <v>3</v>
      </c>
      <c r="K414" t="s">
        <v>750</v>
      </c>
      <c r="L414">
        <v>1346</v>
      </c>
      <c r="N414">
        <v>1009</v>
      </c>
      <c r="O414" t="s">
        <v>680</v>
      </c>
      <c r="P414" t="s">
        <v>680</v>
      </c>
      <c r="Q414">
        <v>1</v>
      </c>
      <c r="W414">
        <v>0</v>
      </c>
      <c r="X414">
        <v>-197379457</v>
      </c>
      <c r="Y414">
        <f>AT414</f>
        <v>7.0000000000000007E-2</v>
      </c>
      <c r="AA414">
        <v>73.95</v>
      </c>
      <c r="AB414">
        <v>0</v>
      </c>
      <c r="AC414">
        <v>0</v>
      </c>
      <c r="AD414">
        <v>0</v>
      </c>
      <c r="AE414">
        <v>73.951729999999998</v>
      </c>
      <c r="AF414">
        <v>0</v>
      </c>
      <c r="AG414">
        <v>0</v>
      </c>
      <c r="AH414">
        <v>0</v>
      </c>
      <c r="AI414">
        <v>1</v>
      </c>
      <c r="AJ414">
        <v>1</v>
      </c>
      <c r="AK414">
        <v>1</v>
      </c>
      <c r="AL414">
        <v>1</v>
      </c>
      <c r="AM414">
        <v>-2</v>
      </c>
      <c r="AN414">
        <v>0</v>
      </c>
      <c r="AO414">
        <v>1</v>
      </c>
      <c r="AP414">
        <v>1</v>
      </c>
      <c r="AQ414">
        <v>0</v>
      </c>
      <c r="AR414">
        <v>0</v>
      </c>
      <c r="AS414" t="s">
        <v>3</v>
      </c>
      <c r="AT414">
        <v>7.0000000000000007E-2</v>
      </c>
      <c r="AU414" t="s">
        <v>3</v>
      </c>
      <c r="AV414">
        <v>0</v>
      </c>
      <c r="AW414">
        <v>2</v>
      </c>
      <c r="AX414">
        <v>1473071981</v>
      </c>
      <c r="AY414">
        <v>1</v>
      </c>
      <c r="AZ414">
        <v>0</v>
      </c>
      <c r="BA414">
        <v>659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0</v>
      </c>
      <c r="BI414">
        <v>0</v>
      </c>
      <c r="BJ414">
        <v>0</v>
      </c>
      <c r="BK414">
        <v>0</v>
      </c>
      <c r="BL414">
        <v>0</v>
      </c>
      <c r="BM414">
        <v>0</v>
      </c>
      <c r="BN414">
        <v>0</v>
      </c>
      <c r="BO414">
        <v>0</v>
      </c>
      <c r="BP414">
        <v>0</v>
      </c>
      <c r="BQ414">
        <v>0</v>
      </c>
      <c r="BR414">
        <v>0</v>
      </c>
      <c r="BS414">
        <v>0</v>
      </c>
      <c r="BT414">
        <v>0</v>
      </c>
      <c r="BU414">
        <v>0</v>
      </c>
      <c r="BV414">
        <v>0</v>
      </c>
      <c r="BW414">
        <v>0</v>
      </c>
      <c r="CV414">
        <v>0</v>
      </c>
      <c r="CW414">
        <v>0</v>
      </c>
      <c r="CX414">
        <f>ROUND(Y414*Source!I517,9)</f>
        <v>7.0000000000000007E-2</v>
      </c>
      <c r="CY414">
        <f>AA414</f>
        <v>73.95</v>
      </c>
      <c r="CZ414">
        <f>AE414</f>
        <v>73.951729999999998</v>
      </c>
      <c r="DA414">
        <f>AI414</f>
        <v>1</v>
      </c>
      <c r="DB414">
        <f>ROUND(ROUND(AT414*CZ414,2),6)</f>
        <v>5.18</v>
      </c>
      <c r="DC414">
        <f>ROUND(ROUND(AT414*AG414,2),6)</f>
        <v>0</v>
      </c>
      <c r="DD414" t="s">
        <v>3</v>
      </c>
      <c r="DE414" t="s">
        <v>3</v>
      </c>
      <c r="DF414">
        <f t="shared" si="131"/>
        <v>5.18</v>
      </c>
      <c r="DG414">
        <f t="shared" si="132"/>
        <v>0</v>
      </c>
      <c r="DH414">
        <f t="shared" si="133"/>
        <v>0</v>
      </c>
      <c r="DI414">
        <f t="shared" si="134"/>
        <v>0</v>
      </c>
      <c r="DJ414">
        <f>DF414</f>
        <v>5.18</v>
      </c>
      <c r="DK414">
        <v>0</v>
      </c>
      <c r="DL414" t="s">
        <v>3</v>
      </c>
      <c r="DM414">
        <v>0</v>
      </c>
      <c r="DN414" t="s">
        <v>3</v>
      </c>
      <c r="DO414">
        <v>0</v>
      </c>
    </row>
    <row r="415" spans="1:119" x14ac:dyDescent="0.2">
      <c r="A415">
        <f>ROW(Source!A517)</f>
        <v>517</v>
      </c>
      <c r="B415">
        <v>1473070128</v>
      </c>
      <c r="C415">
        <v>1473071974</v>
      </c>
      <c r="D415">
        <v>1441834920</v>
      </c>
      <c r="E415">
        <v>1</v>
      </c>
      <c r="F415">
        <v>1</v>
      </c>
      <c r="G415">
        <v>15514512</v>
      </c>
      <c r="H415">
        <v>3</v>
      </c>
      <c r="I415" t="s">
        <v>751</v>
      </c>
      <c r="J415" t="s">
        <v>752</v>
      </c>
      <c r="K415" t="s">
        <v>753</v>
      </c>
      <c r="L415">
        <v>1346</v>
      </c>
      <c r="N415">
        <v>1009</v>
      </c>
      <c r="O415" t="s">
        <v>680</v>
      </c>
      <c r="P415" t="s">
        <v>680</v>
      </c>
      <c r="Q415">
        <v>1</v>
      </c>
      <c r="W415">
        <v>0</v>
      </c>
      <c r="X415">
        <v>707796009</v>
      </c>
      <c r="Y415">
        <f>AT415</f>
        <v>0.05</v>
      </c>
      <c r="AA415">
        <v>106.87</v>
      </c>
      <c r="AB415">
        <v>0</v>
      </c>
      <c r="AC415">
        <v>0</v>
      </c>
      <c r="AD415">
        <v>0</v>
      </c>
      <c r="AE415">
        <v>106.87</v>
      </c>
      <c r="AF415">
        <v>0</v>
      </c>
      <c r="AG415">
        <v>0</v>
      </c>
      <c r="AH415">
        <v>0</v>
      </c>
      <c r="AI415">
        <v>1</v>
      </c>
      <c r="AJ415">
        <v>1</v>
      </c>
      <c r="AK415">
        <v>1</v>
      </c>
      <c r="AL415">
        <v>1</v>
      </c>
      <c r="AM415">
        <v>-2</v>
      </c>
      <c r="AN415">
        <v>0</v>
      </c>
      <c r="AO415">
        <v>1</v>
      </c>
      <c r="AP415">
        <v>1</v>
      </c>
      <c r="AQ415">
        <v>0</v>
      </c>
      <c r="AR415">
        <v>0</v>
      </c>
      <c r="AS415" t="s">
        <v>3</v>
      </c>
      <c r="AT415">
        <v>0.05</v>
      </c>
      <c r="AU415" t="s">
        <v>3</v>
      </c>
      <c r="AV415">
        <v>0</v>
      </c>
      <c r="AW415">
        <v>2</v>
      </c>
      <c r="AX415">
        <v>1473071984</v>
      </c>
      <c r="AY415">
        <v>1</v>
      </c>
      <c r="AZ415">
        <v>0</v>
      </c>
      <c r="BA415">
        <v>660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0</v>
      </c>
      <c r="BI415">
        <v>0</v>
      </c>
      <c r="BJ415">
        <v>0</v>
      </c>
      <c r="BK415">
        <v>0</v>
      </c>
      <c r="BL415">
        <v>0</v>
      </c>
      <c r="BM415">
        <v>0</v>
      </c>
      <c r="BN415">
        <v>0</v>
      </c>
      <c r="BO415">
        <v>0</v>
      </c>
      <c r="BP415">
        <v>0</v>
      </c>
      <c r="BQ415">
        <v>0</v>
      </c>
      <c r="BR415">
        <v>0</v>
      </c>
      <c r="BS415">
        <v>0</v>
      </c>
      <c r="BT415">
        <v>0</v>
      </c>
      <c r="BU415">
        <v>0</v>
      </c>
      <c r="BV415">
        <v>0</v>
      </c>
      <c r="BW415">
        <v>0</v>
      </c>
      <c r="CV415">
        <v>0</v>
      </c>
      <c r="CW415">
        <v>0</v>
      </c>
      <c r="CX415">
        <f>ROUND(Y415*Source!I517,9)</f>
        <v>0.05</v>
      </c>
      <c r="CY415">
        <f>AA415</f>
        <v>106.87</v>
      </c>
      <c r="CZ415">
        <f>AE415</f>
        <v>106.87</v>
      </c>
      <c r="DA415">
        <f>AI415</f>
        <v>1</v>
      </c>
      <c r="DB415">
        <f>ROUND(ROUND(AT415*CZ415,2),6)</f>
        <v>5.34</v>
      </c>
      <c r="DC415">
        <f>ROUND(ROUND(AT415*AG415,2),6)</f>
        <v>0</v>
      </c>
      <c r="DD415" t="s">
        <v>3</v>
      </c>
      <c r="DE415" t="s">
        <v>3</v>
      </c>
      <c r="DF415">
        <f t="shared" si="131"/>
        <v>5.34</v>
      </c>
      <c r="DG415">
        <f t="shared" si="132"/>
        <v>0</v>
      </c>
      <c r="DH415">
        <f t="shared" si="133"/>
        <v>0</v>
      </c>
      <c r="DI415">
        <f t="shared" si="134"/>
        <v>0</v>
      </c>
      <c r="DJ415">
        <f>DF415</f>
        <v>5.34</v>
      </c>
      <c r="DK415">
        <v>0</v>
      </c>
      <c r="DL415" t="s">
        <v>3</v>
      </c>
      <c r="DM415">
        <v>0</v>
      </c>
      <c r="DN415" t="s">
        <v>3</v>
      </c>
      <c r="DO415">
        <v>0</v>
      </c>
    </row>
    <row r="416" spans="1:119" x14ac:dyDescent="0.2">
      <c r="A416">
        <f>ROW(Source!A518)</f>
        <v>518</v>
      </c>
      <c r="B416">
        <v>1473070128</v>
      </c>
      <c r="C416">
        <v>1473071985</v>
      </c>
      <c r="D416">
        <v>1441819193</v>
      </c>
      <c r="E416">
        <v>15514512</v>
      </c>
      <c r="F416">
        <v>1</v>
      </c>
      <c r="G416">
        <v>15514512</v>
      </c>
      <c r="H416">
        <v>1</v>
      </c>
      <c r="I416" t="s">
        <v>670</v>
      </c>
      <c r="J416" t="s">
        <v>3</v>
      </c>
      <c r="K416" t="s">
        <v>671</v>
      </c>
      <c r="L416">
        <v>1191</v>
      </c>
      <c r="N416">
        <v>1013</v>
      </c>
      <c r="O416" t="s">
        <v>672</v>
      </c>
      <c r="P416" t="s">
        <v>672</v>
      </c>
      <c r="Q416">
        <v>1</v>
      </c>
      <c r="W416">
        <v>0</v>
      </c>
      <c r="X416">
        <v>476480486</v>
      </c>
      <c r="Y416">
        <f>(AT416*3)</f>
        <v>1.2000000000000002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1</v>
      </c>
      <c r="AJ416">
        <v>1</v>
      </c>
      <c r="AK416">
        <v>1</v>
      </c>
      <c r="AL416">
        <v>1</v>
      </c>
      <c r="AM416">
        <v>-2</v>
      </c>
      <c r="AN416">
        <v>0</v>
      </c>
      <c r="AO416">
        <v>1</v>
      </c>
      <c r="AP416">
        <v>1</v>
      </c>
      <c r="AQ416">
        <v>0</v>
      </c>
      <c r="AR416">
        <v>0</v>
      </c>
      <c r="AS416" t="s">
        <v>3</v>
      </c>
      <c r="AT416">
        <v>0.4</v>
      </c>
      <c r="AU416" t="s">
        <v>449</v>
      </c>
      <c r="AV416">
        <v>1</v>
      </c>
      <c r="AW416">
        <v>2</v>
      </c>
      <c r="AX416">
        <v>1473071988</v>
      </c>
      <c r="AY416">
        <v>1</v>
      </c>
      <c r="AZ416">
        <v>0</v>
      </c>
      <c r="BA416">
        <v>661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0</v>
      </c>
      <c r="BI416">
        <v>0</v>
      </c>
      <c r="BJ416">
        <v>0</v>
      </c>
      <c r="BK416">
        <v>0</v>
      </c>
      <c r="BL416">
        <v>0</v>
      </c>
      <c r="BM416">
        <v>0</v>
      </c>
      <c r="BN416">
        <v>0</v>
      </c>
      <c r="BO416">
        <v>0</v>
      </c>
      <c r="BP416">
        <v>0</v>
      </c>
      <c r="BQ416">
        <v>0</v>
      </c>
      <c r="BR416">
        <v>0</v>
      </c>
      <c r="BS416">
        <v>0</v>
      </c>
      <c r="BT416">
        <v>0</v>
      </c>
      <c r="BU416">
        <v>0</v>
      </c>
      <c r="BV416">
        <v>0</v>
      </c>
      <c r="BW416">
        <v>0</v>
      </c>
      <c r="CU416">
        <f>ROUND(AT416*Source!I518*AH416*AL416,2)</f>
        <v>0</v>
      </c>
      <c r="CV416">
        <f>ROUND(Y416*Source!I518,9)</f>
        <v>1.2</v>
      </c>
      <c r="CW416">
        <v>0</v>
      </c>
      <c r="CX416">
        <f>ROUND(Y416*Source!I518,9)</f>
        <v>1.2</v>
      </c>
      <c r="CY416">
        <f>AD416</f>
        <v>0</v>
      </c>
      <c r="CZ416">
        <f>AH416</f>
        <v>0</v>
      </c>
      <c r="DA416">
        <f>AL416</f>
        <v>1</v>
      </c>
      <c r="DB416">
        <f>ROUND((ROUND(AT416*CZ416,2)*3),6)</f>
        <v>0</v>
      </c>
      <c r="DC416">
        <f>ROUND((ROUND(AT416*AG416,2)*3),6)</f>
        <v>0</v>
      </c>
      <c r="DD416" t="s">
        <v>3</v>
      </c>
      <c r="DE416" t="s">
        <v>3</v>
      </c>
      <c r="DF416">
        <f t="shared" si="131"/>
        <v>0</v>
      </c>
      <c r="DG416">
        <f t="shared" si="132"/>
        <v>0</v>
      </c>
      <c r="DH416">
        <f t="shared" si="133"/>
        <v>0</v>
      </c>
      <c r="DI416">
        <f t="shared" si="134"/>
        <v>0</v>
      </c>
      <c r="DJ416">
        <f>DI416</f>
        <v>0</v>
      </c>
      <c r="DK416">
        <v>0</v>
      </c>
      <c r="DL416" t="s">
        <v>3</v>
      </c>
      <c r="DM416">
        <v>0</v>
      </c>
      <c r="DN416" t="s">
        <v>3</v>
      </c>
      <c r="DO416">
        <v>0</v>
      </c>
    </row>
    <row r="417" spans="1:119" x14ac:dyDescent="0.2">
      <c r="A417">
        <f>ROW(Source!A518)</f>
        <v>518</v>
      </c>
      <c r="B417">
        <v>1473070128</v>
      </c>
      <c r="C417">
        <v>1473071985</v>
      </c>
      <c r="D417">
        <v>1441822228</v>
      </c>
      <c r="E417">
        <v>15514512</v>
      </c>
      <c r="F417">
        <v>1</v>
      </c>
      <c r="G417">
        <v>15514512</v>
      </c>
      <c r="H417">
        <v>3</v>
      </c>
      <c r="I417" t="s">
        <v>749</v>
      </c>
      <c r="J417" t="s">
        <v>3</v>
      </c>
      <c r="K417" t="s">
        <v>750</v>
      </c>
      <c r="L417">
        <v>1346</v>
      </c>
      <c r="N417">
        <v>1009</v>
      </c>
      <c r="O417" t="s">
        <v>680</v>
      </c>
      <c r="P417" t="s">
        <v>680</v>
      </c>
      <c r="Q417">
        <v>1</v>
      </c>
      <c r="W417">
        <v>0</v>
      </c>
      <c r="X417">
        <v>-197379457</v>
      </c>
      <c r="Y417">
        <f>(AT417*3)</f>
        <v>0.03</v>
      </c>
      <c r="AA417">
        <v>73.95</v>
      </c>
      <c r="AB417">
        <v>0</v>
      </c>
      <c r="AC417">
        <v>0</v>
      </c>
      <c r="AD417">
        <v>0</v>
      </c>
      <c r="AE417">
        <v>73.951729999999998</v>
      </c>
      <c r="AF417">
        <v>0</v>
      </c>
      <c r="AG417">
        <v>0</v>
      </c>
      <c r="AH417">
        <v>0</v>
      </c>
      <c r="AI417">
        <v>1</v>
      </c>
      <c r="AJ417">
        <v>1</v>
      </c>
      <c r="AK417">
        <v>1</v>
      </c>
      <c r="AL417">
        <v>1</v>
      </c>
      <c r="AM417">
        <v>-2</v>
      </c>
      <c r="AN417">
        <v>0</v>
      </c>
      <c r="AO417">
        <v>1</v>
      </c>
      <c r="AP417">
        <v>1</v>
      </c>
      <c r="AQ417">
        <v>0</v>
      </c>
      <c r="AR417">
        <v>0</v>
      </c>
      <c r="AS417" t="s">
        <v>3</v>
      </c>
      <c r="AT417">
        <v>0.01</v>
      </c>
      <c r="AU417" t="s">
        <v>449</v>
      </c>
      <c r="AV417">
        <v>0</v>
      </c>
      <c r="AW417">
        <v>2</v>
      </c>
      <c r="AX417">
        <v>1473071989</v>
      </c>
      <c r="AY417">
        <v>1</v>
      </c>
      <c r="AZ417">
        <v>0</v>
      </c>
      <c r="BA417">
        <v>662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0</v>
      </c>
      <c r="BI417">
        <v>0</v>
      </c>
      <c r="BJ417">
        <v>0</v>
      </c>
      <c r="BK417">
        <v>0</v>
      </c>
      <c r="BL417">
        <v>0</v>
      </c>
      <c r="BM417">
        <v>0</v>
      </c>
      <c r="BN417">
        <v>0</v>
      </c>
      <c r="BO417">
        <v>0</v>
      </c>
      <c r="BP417">
        <v>0</v>
      </c>
      <c r="BQ417">
        <v>0</v>
      </c>
      <c r="BR417">
        <v>0</v>
      </c>
      <c r="BS417">
        <v>0</v>
      </c>
      <c r="BT417">
        <v>0</v>
      </c>
      <c r="BU417">
        <v>0</v>
      </c>
      <c r="BV417">
        <v>0</v>
      </c>
      <c r="BW417">
        <v>0</v>
      </c>
      <c r="CV417">
        <v>0</v>
      </c>
      <c r="CW417">
        <v>0</v>
      </c>
      <c r="CX417">
        <f>ROUND(Y417*Source!I518,9)</f>
        <v>0.03</v>
      </c>
      <c r="CY417">
        <f>AA417</f>
        <v>73.95</v>
      </c>
      <c r="CZ417">
        <f>AE417</f>
        <v>73.951729999999998</v>
      </c>
      <c r="DA417">
        <f>AI417</f>
        <v>1</v>
      </c>
      <c r="DB417">
        <f>ROUND((ROUND(AT417*CZ417,2)*3),6)</f>
        <v>2.2200000000000002</v>
      </c>
      <c r="DC417">
        <f>ROUND((ROUND(AT417*AG417,2)*3),6)</f>
        <v>0</v>
      </c>
      <c r="DD417" t="s">
        <v>3</v>
      </c>
      <c r="DE417" t="s">
        <v>3</v>
      </c>
      <c r="DF417">
        <f t="shared" si="131"/>
        <v>2.2200000000000002</v>
      </c>
      <c r="DG417">
        <f t="shared" si="132"/>
        <v>0</v>
      </c>
      <c r="DH417">
        <f t="shared" si="133"/>
        <v>0</v>
      </c>
      <c r="DI417">
        <f t="shared" si="134"/>
        <v>0</v>
      </c>
      <c r="DJ417">
        <f>DF417</f>
        <v>2.2200000000000002</v>
      </c>
      <c r="DK417">
        <v>0</v>
      </c>
      <c r="DL417" t="s">
        <v>3</v>
      </c>
      <c r="DM417">
        <v>0</v>
      </c>
      <c r="DN417" t="s">
        <v>3</v>
      </c>
      <c r="DO417">
        <v>0</v>
      </c>
    </row>
    <row r="418" spans="1:119" x14ac:dyDescent="0.2">
      <c r="A418">
        <f>ROW(Source!A519)</f>
        <v>519</v>
      </c>
      <c r="B418">
        <v>1473070128</v>
      </c>
      <c r="C418">
        <v>1473071990</v>
      </c>
      <c r="D418">
        <v>1441819193</v>
      </c>
      <c r="E418">
        <v>15514512</v>
      </c>
      <c r="F418">
        <v>1</v>
      </c>
      <c r="G418">
        <v>15514512</v>
      </c>
      <c r="H418">
        <v>1</v>
      </c>
      <c r="I418" t="s">
        <v>670</v>
      </c>
      <c r="J418" t="s">
        <v>3</v>
      </c>
      <c r="K418" t="s">
        <v>671</v>
      </c>
      <c r="L418">
        <v>1191</v>
      </c>
      <c r="N418">
        <v>1013</v>
      </c>
      <c r="O418" t="s">
        <v>672</v>
      </c>
      <c r="P418" t="s">
        <v>672</v>
      </c>
      <c r="Q418">
        <v>1</v>
      </c>
      <c r="W418">
        <v>0</v>
      </c>
      <c r="X418">
        <v>476480486</v>
      </c>
      <c r="Y418">
        <f>AT418</f>
        <v>9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1</v>
      </c>
      <c r="AJ418">
        <v>1</v>
      </c>
      <c r="AK418">
        <v>1</v>
      </c>
      <c r="AL418">
        <v>1</v>
      </c>
      <c r="AM418">
        <v>-2</v>
      </c>
      <c r="AN418">
        <v>0</v>
      </c>
      <c r="AO418">
        <v>1</v>
      </c>
      <c r="AP418">
        <v>1</v>
      </c>
      <c r="AQ418">
        <v>0</v>
      </c>
      <c r="AR418">
        <v>0</v>
      </c>
      <c r="AS418" t="s">
        <v>3</v>
      </c>
      <c r="AT418">
        <v>9</v>
      </c>
      <c r="AU418" t="s">
        <v>3</v>
      </c>
      <c r="AV418">
        <v>1</v>
      </c>
      <c r="AW418">
        <v>2</v>
      </c>
      <c r="AX418">
        <v>1473071996</v>
      </c>
      <c r="AY418">
        <v>1</v>
      </c>
      <c r="AZ418">
        <v>0</v>
      </c>
      <c r="BA418">
        <v>663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0</v>
      </c>
      <c r="BI418">
        <v>0</v>
      </c>
      <c r="BJ418">
        <v>0</v>
      </c>
      <c r="BK418">
        <v>0</v>
      </c>
      <c r="BL418">
        <v>0</v>
      </c>
      <c r="BM418">
        <v>0</v>
      </c>
      <c r="BN418">
        <v>0</v>
      </c>
      <c r="BO418">
        <v>0</v>
      </c>
      <c r="BP418">
        <v>0</v>
      </c>
      <c r="BQ418">
        <v>0</v>
      </c>
      <c r="BR418">
        <v>0</v>
      </c>
      <c r="BS418">
        <v>0</v>
      </c>
      <c r="BT418">
        <v>0</v>
      </c>
      <c r="BU418">
        <v>0</v>
      </c>
      <c r="BV418">
        <v>0</v>
      </c>
      <c r="BW418">
        <v>0</v>
      </c>
      <c r="CU418">
        <f>ROUND(AT418*Source!I519*AH418*AL418,2)</f>
        <v>0</v>
      </c>
      <c r="CV418">
        <f>ROUND(Y418*Source!I519,9)</f>
        <v>9</v>
      </c>
      <c r="CW418">
        <v>0</v>
      </c>
      <c r="CX418">
        <f>ROUND(Y418*Source!I519,9)</f>
        <v>9</v>
      </c>
      <c r="CY418">
        <f>AD418</f>
        <v>0</v>
      </c>
      <c r="CZ418">
        <f>AH418</f>
        <v>0</v>
      </c>
      <c r="DA418">
        <f>AL418</f>
        <v>1</v>
      </c>
      <c r="DB418">
        <f>ROUND(ROUND(AT418*CZ418,2),6)</f>
        <v>0</v>
      </c>
      <c r="DC418">
        <f>ROUND(ROUND(AT418*AG418,2),6)</f>
        <v>0</v>
      </c>
      <c r="DD418" t="s">
        <v>3</v>
      </c>
      <c r="DE418" t="s">
        <v>3</v>
      </c>
      <c r="DF418">
        <f t="shared" si="131"/>
        <v>0</v>
      </c>
      <c r="DG418">
        <f t="shared" si="132"/>
        <v>0</v>
      </c>
      <c r="DH418">
        <f t="shared" si="133"/>
        <v>0</v>
      </c>
      <c r="DI418">
        <f t="shared" si="134"/>
        <v>0</v>
      </c>
      <c r="DJ418">
        <f>DI418</f>
        <v>0</v>
      </c>
      <c r="DK418">
        <v>0</v>
      </c>
      <c r="DL418" t="s">
        <v>3</v>
      </c>
      <c r="DM418">
        <v>0</v>
      </c>
      <c r="DN418" t="s">
        <v>3</v>
      </c>
      <c r="DO418">
        <v>0</v>
      </c>
    </row>
    <row r="419" spans="1:119" x14ac:dyDescent="0.2">
      <c r="A419">
        <f>ROW(Source!A519)</f>
        <v>519</v>
      </c>
      <c r="B419">
        <v>1473070128</v>
      </c>
      <c r="C419">
        <v>1473071990</v>
      </c>
      <c r="D419">
        <v>1441836237</v>
      </c>
      <c r="E419">
        <v>1</v>
      </c>
      <c r="F419">
        <v>1</v>
      </c>
      <c r="G419">
        <v>15514512</v>
      </c>
      <c r="H419">
        <v>3</v>
      </c>
      <c r="I419" t="s">
        <v>746</v>
      </c>
      <c r="J419" t="s">
        <v>747</v>
      </c>
      <c r="K419" t="s">
        <v>748</v>
      </c>
      <c r="L419">
        <v>1346</v>
      </c>
      <c r="N419">
        <v>1009</v>
      </c>
      <c r="O419" t="s">
        <v>680</v>
      </c>
      <c r="P419" t="s">
        <v>680</v>
      </c>
      <c r="Q419">
        <v>1</v>
      </c>
      <c r="W419">
        <v>0</v>
      </c>
      <c r="X419">
        <v>-1733743716</v>
      </c>
      <c r="Y419">
        <f>AT419</f>
        <v>0.18</v>
      </c>
      <c r="AA419">
        <v>375.16</v>
      </c>
      <c r="AB419">
        <v>0</v>
      </c>
      <c r="AC419">
        <v>0</v>
      </c>
      <c r="AD419">
        <v>0</v>
      </c>
      <c r="AE419">
        <v>375.16</v>
      </c>
      <c r="AF419">
        <v>0</v>
      </c>
      <c r="AG419">
        <v>0</v>
      </c>
      <c r="AH419">
        <v>0</v>
      </c>
      <c r="AI419">
        <v>1</v>
      </c>
      <c r="AJ419">
        <v>1</v>
      </c>
      <c r="AK419">
        <v>1</v>
      </c>
      <c r="AL419">
        <v>1</v>
      </c>
      <c r="AM419">
        <v>-2</v>
      </c>
      <c r="AN419">
        <v>0</v>
      </c>
      <c r="AO419">
        <v>1</v>
      </c>
      <c r="AP419">
        <v>1</v>
      </c>
      <c r="AQ419">
        <v>0</v>
      </c>
      <c r="AR419">
        <v>0</v>
      </c>
      <c r="AS419" t="s">
        <v>3</v>
      </c>
      <c r="AT419">
        <v>0.18</v>
      </c>
      <c r="AU419" t="s">
        <v>3</v>
      </c>
      <c r="AV419">
        <v>0</v>
      </c>
      <c r="AW419">
        <v>2</v>
      </c>
      <c r="AX419">
        <v>1473071998</v>
      </c>
      <c r="AY419">
        <v>1</v>
      </c>
      <c r="AZ419">
        <v>0</v>
      </c>
      <c r="BA419">
        <v>664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0</v>
      </c>
      <c r="BI419">
        <v>0</v>
      </c>
      <c r="BJ419">
        <v>0</v>
      </c>
      <c r="BK419">
        <v>0</v>
      </c>
      <c r="BL419">
        <v>0</v>
      </c>
      <c r="BM419">
        <v>0</v>
      </c>
      <c r="BN419">
        <v>0</v>
      </c>
      <c r="BO419">
        <v>0</v>
      </c>
      <c r="BP419">
        <v>0</v>
      </c>
      <c r="BQ419">
        <v>0</v>
      </c>
      <c r="BR419">
        <v>0</v>
      </c>
      <c r="BS419">
        <v>0</v>
      </c>
      <c r="BT419">
        <v>0</v>
      </c>
      <c r="BU419">
        <v>0</v>
      </c>
      <c r="BV419">
        <v>0</v>
      </c>
      <c r="BW419">
        <v>0</v>
      </c>
      <c r="CV419">
        <v>0</v>
      </c>
      <c r="CW419">
        <v>0</v>
      </c>
      <c r="CX419">
        <f>ROUND(Y419*Source!I519,9)</f>
        <v>0.18</v>
      </c>
      <c r="CY419">
        <f>AA419</f>
        <v>375.16</v>
      </c>
      <c r="CZ419">
        <f>AE419</f>
        <v>375.16</v>
      </c>
      <c r="DA419">
        <f>AI419</f>
        <v>1</v>
      </c>
      <c r="DB419">
        <f>ROUND(ROUND(AT419*CZ419,2),6)</f>
        <v>67.53</v>
      </c>
      <c r="DC419">
        <f>ROUND(ROUND(AT419*AG419,2),6)</f>
        <v>0</v>
      </c>
      <c r="DD419" t="s">
        <v>3</v>
      </c>
      <c r="DE419" t="s">
        <v>3</v>
      </c>
      <c r="DF419">
        <f t="shared" si="131"/>
        <v>67.53</v>
      </c>
      <c r="DG419">
        <f t="shared" si="132"/>
        <v>0</v>
      </c>
      <c r="DH419">
        <f t="shared" si="133"/>
        <v>0</v>
      </c>
      <c r="DI419">
        <f t="shared" si="134"/>
        <v>0</v>
      </c>
      <c r="DJ419">
        <f>DF419</f>
        <v>67.53</v>
      </c>
      <c r="DK419">
        <v>0</v>
      </c>
      <c r="DL419" t="s">
        <v>3</v>
      </c>
      <c r="DM419">
        <v>0</v>
      </c>
      <c r="DN419" t="s">
        <v>3</v>
      </c>
      <c r="DO419">
        <v>0</v>
      </c>
    </row>
    <row r="420" spans="1:119" x14ac:dyDescent="0.2">
      <c r="A420">
        <f>ROW(Source!A519)</f>
        <v>519</v>
      </c>
      <c r="B420">
        <v>1473070128</v>
      </c>
      <c r="C420">
        <v>1473071990</v>
      </c>
      <c r="D420">
        <v>1441836235</v>
      </c>
      <c r="E420">
        <v>1</v>
      </c>
      <c r="F420">
        <v>1</v>
      </c>
      <c r="G420">
        <v>15514512</v>
      </c>
      <c r="H420">
        <v>3</v>
      </c>
      <c r="I420" t="s">
        <v>677</v>
      </c>
      <c r="J420" t="s">
        <v>678</v>
      </c>
      <c r="K420" t="s">
        <v>679</v>
      </c>
      <c r="L420">
        <v>1346</v>
      </c>
      <c r="N420">
        <v>1009</v>
      </c>
      <c r="O420" t="s">
        <v>680</v>
      </c>
      <c r="P420" t="s">
        <v>680</v>
      </c>
      <c r="Q420">
        <v>1</v>
      </c>
      <c r="W420">
        <v>0</v>
      </c>
      <c r="X420">
        <v>-1595335418</v>
      </c>
      <c r="Y420">
        <f>AT420</f>
        <v>0.05</v>
      </c>
      <c r="AA420">
        <v>31.49</v>
      </c>
      <c r="AB420">
        <v>0</v>
      </c>
      <c r="AC420">
        <v>0</v>
      </c>
      <c r="AD420">
        <v>0</v>
      </c>
      <c r="AE420">
        <v>31.49</v>
      </c>
      <c r="AF420">
        <v>0</v>
      </c>
      <c r="AG420">
        <v>0</v>
      </c>
      <c r="AH420">
        <v>0</v>
      </c>
      <c r="AI420">
        <v>1</v>
      </c>
      <c r="AJ420">
        <v>1</v>
      </c>
      <c r="AK420">
        <v>1</v>
      </c>
      <c r="AL420">
        <v>1</v>
      </c>
      <c r="AM420">
        <v>-2</v>
      </c>
      <c r="AN420">
        <v>0</v>
      </c>
      <c r="AO420">
        <v>1</v>
      </c>
      <c r="AP420">
        <v>1</v>
      </c>
      <c r="AQ420">
        <v>0</v>
      </c>
      <c r="AR420">
        <v>0</v>
      </c>
      <c r="AS420" t="s">
        <v>3</v>
      </c>
      <c r="AT420">
        <v>0.05</v>
      </c>
      <c r="AU420" t="s">
        <v>3</v>
      </c>
      <c r="AV420">
        <v>0</v>
      </c>
      <c r="AW420">
        <v>2</v>
      </c>
      <c r="AX420">
        <v>1473071999</v>
      </c>
      <c r="AY420">
        <v>1</v>
      </c>
      <c r="AZ420">
        <v>0</v>
      </c>
      <c r="BA420">
        <v>665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0</v>
      </c>
      <c r="BI420">
        <v>0</v>
      </c>
      <c r="BJ420">
        <v>0</v>
      </c>
      <c r="BK420">
        <v>0</v>
      </c>
      <c r="BL420">
        <v>0</v>
      </c>
      <c r="BM420">
        <v>0</v>
      </c>
      <c r="BN420">
        <v>0</v>
      </c>
      <c r="BO420">
        <v>0</v>
      </c>
      <c r="BP420">
        <v>0</v>
      </c>
      <c r="BQ420">
        <v>0</v>
      </c>
      <c r="BR420">
        <v>0</v>
      </c>
      <c r="BS420">
        <v>0</v>
      </c>
      <c r="BT420">
        <v>0</v>
      </c>
      <c r="BU420">
        <v>0</v>
      </c>
      <c r="BV420">
        <v>0</v>
      </c>
      <c r="BW420">
        <v>0</v>
      </c>
      <c r="CV420">
        <v>0</v>
      </c>
      <c r="CW420">
        <v>0</v>
      </c>
      <c r="CX420">
        <f>ROUND(Y420*Source!I519,9)</f>
        <v>0.05</v>
      </c>
      <c r="CY420">
        <f>AA420</f>
        <v>31.49</v>
      </c>
      <c r="CZ420">
        <f>AE420</f>
        <v>31.49</v>
      </c>
      <c r="DA420">
        <f>AI420</f>
        <v>1</v>
      </c>
      <c r="DB420">
        <f>ROUND(ROUND(AT420*CZ420,2),6)</f>
        <v>1.57</v>
      </c>
      <c r="DC420">
        <f>ROUND(ROUND(AT420*AG420,2),6)</f>
        <v>0</v>
      </c>
      <c r="DD420" t="s">
        <v>3</v>
      </c>
      <c r="DE420" t="s">
        <v>3</v>
      </c>
      <c r="DF420">
        <f t="shared" si="131"/>
        <v>1.57</v>
      </c>
      <c r="DG420">
        <f t="shared" si="132"/>
        <v>0</v>
      </c>
      <c r="DH420">
        <f t="shared" si="133"/>
        <v>0</v>
      </c>
      <c r="DI420">
        <f t="shared" si="134"/>
        <v>0</v>
      </c>
      <c r="DJ420">
        <f>DF420</f>
        <v>1.57</v>
      </c>
      <c r="DK420">
        <v>0</v>
      </c>
      <c r="DL420" t="s">
        <v>3</v>
      </c>
      <c r="DM420">
        <v>0</v>
      </c>
      <c r="DN420" t="s">
        <v>3</v>
      </c>
      <c r="DO420">
        <v>0</v>
      </c>
    </row>
    <row r="421" spans="1:119" x14ac:dyDescent="0.2">
      <c r="A421">
        <f>ROW(Source!A519)</f>
        <v>519</v>
      </c>
      <c r="B421">
        <v>1473070128</v>
      </c>
      <c r="C421">
        <v>1473071990</v>
      </c>
      <c r="D421">
        <v>1441822228</v>
      </c>
      <c r="E421">
        <v>15514512</v>
      </c>
      <c r="F421">
        <v>1</v>
      </c>
      <c r="G421">
        <v>15514512</v>
      </c>
      <c r="H421">
        <v>3</v>
      </c>
      <c r="I421" t="s">
        <v>749</v>
      </c>
      <c r="J421" t="s">
        <v>3</v>
      </c>
      <c r="K421" t="s">
        <v>750</v>
      </c>
      <c r="L421">
        <v>1346</v>
      </c>
      <c r="N421">
        <v>1009</v>
      </c>
      <c r="O421" t="s">
        <v>680</v>
      </c>
      <c r="P421" t="s">
        <v>680</v>
      </c>
      <c r="Q421">
        <v>1</v>
      </c>
      <c r="W421">
        <v>0</v>
      </c>
      <c r="X421">
        <v>-197379457</v>
      </c>
      <c r="Y421">
        <f>AT421</f>
        <v>0.05</v>
      </c>
      <c r="AA421">
        <v>73.95</v>
      </c>
      <c r="AB421">
        <v>0</v>
      </c>
      <c r="AC421">
        <v>0</v>
      </c>
      <c r="AD421">
        <v>0</v>
      </c>
      <c r="AE421">
        <v>73.951729999999998</v>
      </c>
      <c r="AF421">
        <v>0</v>
      </c>
      <c r="AG421">
        <v>0</v>
      </c>
      <c r="AH421">
        <v>0</v>
      </c>
      <c r="AI421">
        <v>1</v>
      </c>
      <c r="AJ421">
        <v>1</v>
      </c>
      <c r="AK421">
        <v>1</v>
      </c>
      <c r="AL421">
        <v>1</v>
      </c>
      <c r="AM421">
        <v>-2</v>
      </c>
      <c r="AN421">
        <v>0</v>
      </c>
      <c r="AO421">
        <v>1</v>
      </c>
      <c r="AP421">
        <v>1</v>
      </c>
      <c r="AQ421">
        <v>0</v>
      </c>
      <c r="AR421">
        <v>0</v>
      </c>
      <c r="AS421" t="s">
        <v>3</v>
      </c>
      <c r="AT421">
        <v>0.05</v>
      </c>
      <c r="AU421" t="s">
        <v>3</v>
      </c>
      <c r="AV421">
        <v>0</v>
      </c>
      <c r="AW421">
        <v>2</v>
      </c>
      <c r="AX421">
        <v>1473071997</v>
      </c>
      <c r="AY421">
        <v>1</v>
      </c>
      <c r="AZ421">
        <v>0</v>
      </c>
      <c r="BA421">
        <v>666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0</v>
      </c>
      <c r="BI421">
        <v>0</v>
      </c>
      <c r="BJ421">
        <v>0</v>
      </c>
      <c r="BK421">
        <v>0</v>
      </c>
      <c r="BL421">
        <v>0</v>
      </c>
      <c r="BM421">
        <v>0</v>
      </c>
      <c r="BN421">
        <v>0</v>
      </c>
      <c r="BO421">
        <v>0</v>
      </c>
      <c r="BP421">
        <v>0</v>
      </c>
      <c r="BQ421">
        <v>0</v>
      </c>
      <c r="BR421">
        <v>0</v>
      </c>
      <c r="BS421">
        <v>0</v>
      </c>
      <c r="BT421">
        <v>0</v>
      </c>
      <c r="BU421">
        <v>0</v>
      </c>
      <c r="BV421">
        <v>0</v>
      </c>
      <c r="BW421">
        <v>0</v>
      </c>
      <c r="CV421">
        <v>0</v>
      </c>
      <c r="CW421">
        <v>0</v>
      </c>
      <c r="CX421">
        <f>ROUND(Y421*Source!I519,9)</f>
        <v>0.05</v>
      </c>
      <c r="CY421">
        <f>AA421</f>
        <v>73.95</v>
      </c>
      <c r="CZ421">
        <f>AE421</f>
        <v>73.951729999999998</v>
      </c>
      <c r="DA421">
        <f>AI421</f>
        <v>1</v>
      </c>
      <c r="DB421">
        <f>ROUND(ROUND(AT421*CZ421,2),6)</f>
        <v>3.7</v>
      </c>
      <c r="DC421">
        <f>ROUND(ROUND(AT421*AG421,2),6)</f>
        <v>0</v>
      </c>
      <c r="DD421" t="s">
        <v>3</v>
      </c>
      <c r="DE421" t="s">
        <v>3</v>
      </c>
      <c r="DF421">
        <f t="shared" si="131"/>
        <v>3.7</v>
      </c>
      <c r="DG421">
        <f t="shared" si="132"/>
        <v>0</v>
      </c>
      <c r="DH421">
        <f t="shared" si="133"/>
        <v>0</v>
      </c>
      <c r="DI421">
        <f t="shared" si="134"/>
        <v>0</v>
      </c>
      <c r="DJ421">
        <f>DF421</f>
        <v>3.7</v>
      </c>
      <c r="DK421">
        <v>0</v>
      </c>
      <c r="DL421" t="s">
        <v>3</v>
      </c>
      <c r="DM421">
        <v>0</v>
      </c>
      <c r="DN421" t="s">
        <v>3</v>
      </c>
      <c r="DO421">
        <v>0</v>
      </c>
    </row>
    <row r="422" spans="1:119" x14ac:dyDescent="0.2">
      <c r="A422">
        <f>ROW(Source!A519)</f>
        <v>519</v>
      </c>
      <c r="B422">
        <v>1473070128</v>
      </c>
      <c r="C422">
        <v>1473071990</v>
      </c>
      <c r="D422">
        <v>1441834920</v>
      </c>
      <c r="E422">
        <v>1</v>
      </c>
      <c r="F422">
        <v>1</v>
      </c>
      <c r="G422">
        <v>15514512</v>
      </c>
      <c r="H422">
        <v>3</v>
      </c>
      <c r="I422" t="s">
        <v>751</v>
      </c>
      <c r="J422" t="s">
        <v>752</v>
      </c>
      <c r="K422" t="s">
        <v>753</v>
      </c>
      <c r="L422">
        <v>1346</v>
      </c>
      <c r="N422">
        <v>1009</v>
      </c>
      <c r="O422" t="s">
        <v>680</v>
      </c>
      <c r="P422" t="s">
        <v>680</v>
      </c>
      <c r="Q422">
        <v>1</v>
      </c>
      <c r="W422">
        <v>0</v>
      </c>
      <c r="X422">
        <v>707796009</v>
      </c>
      <c r="Y422">
        <f>AT422</f>
        <v>0.04</v>
      </c>
      <c r="AA422">
        <v>106.87</v>
      </c>
      <c r="AB422">
        <v>0</v>
      </c>
      <c r="AC422">
        <v>0</v>
      </c>
      <c r="AD422">
        <v>0</v>
      </c>
      <c r="AE422">
        <v>106.87</v>
      </c>
      <c r="AF422">
        <v>0</v>
      </c>
      <c r="AG422">
        <v>0</v>
      </c>
      <c r="AH422">
        <v>0</v>
      </c>
      <c r="AI422">
        <v>1</v>
      </c>
      <c r="AJ422">
        <v>1</v>
      </c>
      <c r="AK422">
        <v>1</v>
      </c>
      <c r="AL422">
        <v>1</v>
      </c>
      <c r="AM422">
        <v>-2</v>
      </c>
      <c r="AN422">
        <v>0</v>
      </c>
      <c r="AO422">
        <v>1</v>
      </c>
      <c r="AP422">
        <v>1</v>
      </c>
      <c r="AQ422">
        <v>0</v>
      </c>
      <c r="AR422">
        <v>0</v>
      </c>
      <c r="AS422" t="s">
        <v>3</v>
      </c>
      <c r="AT422">
        <v>0.04</v>
      </c>
      <c r="AU422" t="s">
        <v>3</v>
      </c>
      <c r="AV422">
        <v>0</v>
      </c>
      <c r="AW422">
        <v>2</v>
      </c>
      <c r="AX422">
        <v>1473072000</v>
      </c>
      <c r="AY422">
        <v>1</v>
      </c>
      <c r="AZ422">
        <v>0</v>
      </c>
      <c r="BA422">
        <v>667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0</v>
      </c>
      <c r="BI422">
        <v>0</v>
      </c>
      <c r="BJ422">
        <v>0</v>
      </c>
      <c r="BK422">
        <v>0</v>
      </c>
      <c r="BL422">
        <v>0</v>
      </c>
      <c r="BM422">
        <v>0</v>
      </c>
      <c r="BN422">
        <v>0</v>
      </c>
      <c r="BO422">
        <v>0</v>
      </c>
      <c r="BP422">
        <v>0</v>
      </c>
      <c r="BQ422">
        <v>0</v>
      </c>
      <c r="BR422">
        <v>0</v>
      </c>
      <c r="BS422">
        <v>0</v>
      </c>
      <c r="BT422">
        <v>0</v>
      </c>
      <c r="BU422">
        <v>0</v>
      </c>
      <c r="BV422">
        <v>0</v>
      </c>
      <c r="BW422">
        <v>0</v>
      </c>
      <c r="CV422">
        <v>0</v>
      </c>
      <c r="CW422">
        <v>0</v>
      </c>
      <c r="CX422">
        <f>ROUND(Y422*Source!I519,9)</f>
        <v>0.04</v>
      </c>
      <c r="CY422">
        <f>AA422</f>
        <v>106.87</v>
      </c>
      <c r="CZ422">
        <f>AE422</f>
        <v>106.87</v>
      </c>
      <c r="DA422">
        <f>AI422</f>
        <v>1</v>
      </c>
      <c r="DB422">
        <f>ROUND(ROUND(AT422*CZ422,2),6)</f>
        <v>4.2699999999999996</v>
      </c>
      <c r="DC422">
        <f>ROUND(ROUND(AT422*AG422,2),6)</f>
        <v>0</v>
      </c>
      <c r="DD422" t="s">
        <v>3</v>
      </c>
      <c r="DE422" t="s">
        <v>3</v>
      </c>
      <c r="DF422">
        <f t="shared" si="131"/>
        <v>4.2699999999999996</v>
      </c>
      <c r="DG422">
        <f t="shared" si="132"/>
        <v>0</v>
      </c>
      <c r="DH422">
        <f t="shared" si="133"/>
        <v>0</v>
      </c>
      <c r="DI422">
        <f t="shared" si="134"/>
        <v>0</v>
      </c>
      <c r="DJ422">
        <f>DF422</f>
        <v>4.2699999999999996</v>
      </c>
      <c r="DK422">
        <v>0</v>
      </c>
      <c r="DL422" t="s">
        <v>3</v>
      </c>
      <c r="DM422">
        <v>0</v>
      </c>
      <c r="DN422" t="s">
        <v>3</v>
      </c>
      <c r="DO422">
        <v>0</v>
      </c>
    </row>
    <row r="423" spans="1:119" x14ac:dyDescent="0.2">
      <c r="A423">
        <f>ROW(Source!A520)</f>
        <v>520</v>
      </c>
      <c r="B423">
        <v>1473070128</v>
      </c>
      <c r="C423">
        <v>1473072001</v>
      </c>
      <c r="D423">
        <v>1441819193</v>
      </c>
      <c r="E423">
        <v>15514512</v>
      </c>
      <c r="F423">
        <v>1</v>
      </c>
      <c r="G423">
        <v>15514512</v>
      </c>
      <c r="H423">
        <v>1</v>
      </c>
      <c r="I423" t="s">
        <v>670</v>
      </c>
      <c r="J423" t="s">
        <v>3</v>
      </c>
      <c r="K423" t="s">
        <v>671</v>
      </c>
      <c r="L423">
        <v>1191</v>
      </c>
      <c r="N423">
        <v>1013</v>
      </c>
      <c r="O423" t="s">
        <v>672</v>
      </c>
      <c r="P423" t="s">
        <v>672</v>
      </c>
      <c r="Q423">
        <v>1</v>
      </c>
      <c r="W423">
        <v>0</v>
      </c>
      <c r="X423">
        <v>476480486</v>
      </c>
      <c r="Y423">
        <f>(AT423*3)</f>
        <v>0.89999999999999991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1</v>
      </c>
      <c r="AJ423">
        <v>1</v>
      </c>
      <c r="AK423">
        <v>1</v>
      </c>
      <c r="AL423">
        <v>1</v>
      </c>
      <c r="AM423">
        <v>-2</v>
      </c>
      <c r="AN423">
        <v>0</v>
      </c>
      <c r="AO423">
        <v>1</v>
      </c>
      <c r="AP423">
        <v>1</v>
      </c>
      <c r="AQ423">
        <v>0</v>
      </c>
      <c r="AR423">
        <v>0</v>
      </c>
      <c r="AS423" t="s">
        <v>3</v>
      </c>
      <c r="AT423">
        <v>0.3</v>
      </c>
      <c r="AU423" t="s">
        <v>449</v>
      </c>
      <c r="AV423">
        <v>1</v>
      </c>
      <c r="AW423">
        <v>2</v>
      </c>
      <c r="AX423">
        <v>1473072003</v>
      </c>
      <c r="AY423">
        <v>1</v>
      </c>
      <c r="AZ423">
        <v>0</v>
      </c>
      <c r="BA423">
        <v>668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0</v>
      </c>
      <c r="BI423">
        <v>0</v>
      </c>
      <c r="BJ423">
        <v>0</v>
      </c>
      <c r="BK423">
        <v>0</v>
      </c>
      <c r="BL423">
        <v>0</v>
      </c>
      <c r="BM423">
        <v>0</v>
      </c>
      <c r="BN423">
        <v>0</v>
      </c>
      <c r="BO423">
        <v>0</v>
      </c>
      <c r="BP423">
        <v>0</v>
      </c>
      <c r="BQ423">
        <v>0</v>
      </c>
      <c r="BR423">
        <v>0</v>
      </c>
      <c r="BS423">
        <v>0</v>
      </c>
      <c r="BT423">
        <v>0</v>
      </c>
      <c r="BU423">
        <v>0</v>
      </c>
      <c r="BV423">
        <v>0</v>
      </c>
      <c r="BW423">
        <v>0</v>
      </c>
      <c r="CU423">
        <f>ROUND(AT423*Source!I520*AH423*AL423,2)</f>
        <v>0</v>
      </c>
      <c r="CV423">
        <f>ROUND(Y423*Source!I520,9)</f>
        <v>0.9</v>
      </c>
      <c r="CW423">
        <v>0</v>
      </c>
      <c r="CX423">
        <f>ROUND(Y423*Source!I520,9)</f>
        <v>0.9</v>
      </c>
      <c r="CY423">
        <f>AD423</f>
        <v>0</v>
      </c>
      <c r="CZ423">
        <f>AH423</f>
        <v>0</v>
      </c>
      <c r="DA423">
        <f>AL423</f>
        <v>1</v>
      </c>
      <c r="DB423">
        <f>ROUND((ROUND(AT423*CZ423,2)*3),6)</f>
        <v>0</v>
      </c>
      <c r="DC423">
        <f>ROUND((ROUND(AT423*AG423,2)*3),6)</f>
        <v>0</v>
      </c>
      <c r="DD423" t="s">
        <v>3</v>
      </c>
      <c r="DE423" t="s">
        <v>3</v>
      </c>
      <c r="DF423">
        <f t="shared" si="131"/>
        <v>0</v>
      </c>
      <c r="DG423">
        <f t="shared" si="132"/>
        <v>0</v>
      </c>
      <c r="DH423">
        <f t="shared" si="133"/>
        <v>0</v>
      </c>
      <c r="DI423">
        <f t="shared" si="134"/>
        <v>0</v>
      </c>
      <c r="DJ423">
        <f>DI423</f>
        <v>0</v>
      </c>
      <c r="DK423">
        <v>0</v>
      </c>
      <c r="DL423" t="s">
        <v>3</v>
      </c>
      <c r="DM423">
        <v>0</v>
      </c>
      <c r="DN423" t="s">
        <v>3</v>
      </c>
      <c r="DO423">
        <v>0</v>
      </c>
    </row>
    <row r="424" spans="1:119" x14ac:dyDescent="0.2">
      <c r="A424">
        <f>ROW(Source!A521)</f>
        <v>521</v>
      </c>
      <c r="B424">
        <v>1473070128</v>
      </c>
      <c r="C424">
        <v>1473072004</v>
      </c>
      <c r="D424">
        <v>1441819193</v>
      </c>
      <c r="E424">
        <v>15514512</v>
      </c>
      <c r="F424">
        <v>1</v>
      </c>
      <c r="G424">
        <v>15514512</v>
      </c>
      <c r="H424">
        <v>1</v>
      </c>
      <c r="I424" t="s">
        <v>670</v>
      </c>
      <c r="J424" t="s">
        <v>3</v>
      </c>
      <c r="K424" t="s">
        <v>671</v>
      </c>
      <c r="L424">
        <v>1191</v>
      </c>
      <c r="N424">
        <v>1013</v>
      </c>
      <c r="O424" t="s">
        <v>672</v>
      </c>
      <c r="P424" t="s">
        <v>672</v>
      </c>
      <c r="Q424">
        <v>1</v>
      </c>
      <c r="W424">
        <v>0</v>
      </c>
      <c r="X424">
        <v>476480486</v>
      </c>
      <c r="Y424">
        <f>AT424</f>
        <v>15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1</v>
      </c>
      <c r="AJ424">
        <v>1</v>
      </c>
      <c r="AK424">
        <v>1</v>
      </c>
      <c r="AL424">
        <v>1</v>
      </c>
      <c r="AM424">
        <v>-2</v>
      </c>
      <c r="AN424">
        <v>0</v>
      </c>
      <c r="AO424">
        <v>1</v>
      </c>
      <c r="AP424">
        <v>1</v>
      </c>
      <c r="AQ424">
        <v>0</v>
      </c>
      <c r="AR424">
        <v>0</v>
      </c>
      <c r="AS424" t="s">
        <v>3</v>
      </c>
      <c r="AT424">
        <v>15</v>
      </c>
      <c r="AU424" t="s">
        <v>3</v>
      </c>
      <c r="AV424">
        <v>1</v>
      </c>
      <c r="AW424">
        <v>2</v>
      </c>
      <c r="AX424">
        <v>1473072010</v>
      </c>
      <c r="AY424">
        <v>1</v>
      </c>
      <c r="AZ424">
        <v>0</v>
      </c>
      <c r="BA424">
        <v>669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0</v>
      </c>
      <c r="BI424">
        <v>0</v>
      </c>
      <c r="BJ424">
        <v>0</v>
      </c>
      <c r="BK424">
        <v>0</v>
      </c>
      <c r="BL424">
        <v>0</v>
      </c>
      <c r="BM424">
        <v>0</v>
      </c>
      <c r="BN424">
        <v>0</v>
      </c>
      <c r="BO424">
        <v>0</v>
      </c>
      <c r="BP424">
        <v>0</v>
      </c>
      <c r="BQ424">
        <v>0</v>
      </c>
      <c r="BR424">
        <v>0</v>
      </c>
      <c r="BS424">
        <v>0</v>
      </c>
      <c r="BT424">
        <v>0</v>
      </c>
      <c r="BU424">
        <v>0</v>
      </c>
      <c r="BV424">
        <v>0</v>
      </c>
      <c r="BW424">
        <v>0</v>
      </c>
      <c r="CU424">
        <f>ROUND(AT424*Source!I521*AH424*AL424,2)</f>
        <v>0</v>
      </c>
      <c r="CV424">
        <f>ROUND(Y424*Source!I521,9)</f>
        <v>510</v>
      </c>
      <c r="CW424">
        <v>0</v>
      </c>
      <c r="CX424">
        <f>ROUND(Y424*Source!I521,9)</f>
        <v>510</v>
      </c>
      <c r="CY424">
        <f>AD424</f>
        <v>0</v>
      </c>
      <c r="CZ424">
        <f>AH424</f>
        <v>0</v>
      </c>
      <c r="DA424">
        <f>AL424</f>
        <v>1</v>
      </c>
      <c r="DB424">
        <f>ROUND(ROUND(AT424*CZ424,2),6)</f>
        <v>0</v>
      </c>
      <c r="DC424">
        <f>ROUND(ROUND(AT424*AG424,2),6)</f>
        <v>0</v>
      </c>
      <c r="DD424" t="s">
        <v>3</v>
      </c>
      <c r="DE424" t="s">
        <v>3</v>
      </c>
      <c r="DF424">
        <f t="shared" si="131"/>
        <v>0</v>
      </c>
      <c r="DG424">
        <f t="shared" si="132"/>
        <v>0</v>
      </c>
      <c r="DH424">
        <f t="shared" si="133"/>
        <v>0</v>
      </c>
      <c r="DI424">
        <f t="shared" si="134"/>
        <v>0</v>
      </c>
      <c r="DJ424">
        <f>DI424</f>
        <v>0</v>
      </c>
      <c r="DK424">
        <v>0</v>
      </c>
      <c r="DL424" t="s">
        <v>3</v>
      </c>
      <c r="DM424">
        <v>0</v>
      </c>
      <c r="DN424" t="s">
        <v>3</v>
      </c>
      <c r="DO424">
        <v>0</v>
      </c>
    </row>
    <row r="425" spans="1:119" x14ac:dyDescent="0.2">
      <c r="A425">
        <f>ROW(Source!A521)</f>
        <v>521</v>
      </c>
      <c r="B425">
        <v>1473070128</v>
      </c>
      <c r="C425">
        <v>1473072004</v>
      </c>
      <c r="D425">
        <v>1441836237</v>
      </c>
      <c r="E425">
        <v>1</v>
      </c>
      <c r="F425">
        <v>1</v>
      </c>
      <c r="G425">
        <v>15514512</v>
      </c>
      <c r="H425">
        <v>3</v>
      </c>
      <c r="I425" t="s">
        <v>746</v>
      </c>
      <c r="J425" t="s">
        <v>747</v>
      </c>
      <c r="K425" t="s">
        <v>748</v>
      </c>
      <c r="L425">
        <v>1346</v>
      </c>
      <c r="N425">
        <v>1009</v>
      </c>
      <c r="O425" t="s">
        <v>680</v>
      </c>
      <c r="P425" t="s">
        <v>680</v>
      </c>
      <c r="Q425">
        <v>1</v>
      </c>
      <c r="W425">
        <v>0</v>
      </c>
      <c r="X425">
        <v>-1733743716</v>
      </c>
      <c r="Y425">
        <f>AT425</f>
        <v>0.3</v>
      </c>
      <c r="AA425">
        <v>375.16</v>
      </c>
      <c r="AB425">
        <v>0</v>
      </c>
      <c r="AC425">
        <v>0</v>
      </c>
      <c r="AD425">
        <v>0</v>
      </c>
      <c r="AE425">
        <v>375.16</v>
      </c>
      <c r="AF425">
        <v>0</v>
      </c>
      <c r="AG425">
        <v>0</v>
      </c>
      <c r="AH425">
        <v>0</v>
      </c>
      <c r="AI425">
        <v>1</v>
      </c>
      <c r="AJ425">
        <v>1</v>
      </c>
      <c r="AK425">
        <v>1</v>
      </c>
      <c r="AL425">
        <v>1</v>
      </c>
      <c r="AM425">
        <v>-2</v>
      </c>
      <c r="AN425">
        <v>0</v>
      </c>
      <c r="AO425">
        <v>1</v>
      </c>
      <c r="AP425">
        <v>1</v>
      </c>
      <c r="AQ425">
        <v>0</v>
      </c>
      <c r="AR425">
        <v>0</v>
      </c>
      <c r="AS425" t="s">
        <v>3</v>
      </c>
      <c r="AT425">
        <v>0.3</v>
      </c>
      <c r="AU425" t="s">
        <v>3</v>
      </c>
      <c r="AV425">
        <v>0</v>
      </c>
      <c r="AW425">
        <v>2</v>
      </c>
      <c r="AX425">
        <v>1473072012</v>
      </c>
      <c r="AY425">
        <v>1</v>
      </c>
      <c r="AZ425">
        <v>0</v>
      </c>
      <c r="BA425">
        <v>670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0</v>
      </c>
      <c r="BI425">
        <v>0</v>
      </c>
      <c r="BJ425">
        <v>0</v>
      </c>
      <c r="BK425">
        <v>0</v>
      </c>
      <c r="BL425">
        <v>0</v>
      </c>
      <c r="BM425">
        <v>0</v>
      </c>
      <c r="BN425">
        <v>0</v>
      </c>
      <c r="BO425">
        <v>0</v>
      </c>
      <c r="BP425">
        <v>0</v>
      </c>
      <c r="BQ425">
        <v>0</v>
      </c>
      <c r="BR425">
        <v>0</v>
      </c>
      <c r="BS425">
        <v>0</v>
      </c>
      <c r="BT425">
        <v>0</v>
      </c>
      <c r="BU425">
        <v>0</v>
      </c>
      <c r="BV425">
        <v>0</v>
      </c>
      <c r="BW425">
        <v>0</v>
      </c>
      <c r="CV425">
        <v>0</v>
      </c>
      <c r="CW425">
        <v>0</v>
      </c>
      <c r="CX425">
        <f>ROUND(Y425*Source!I521,9)</f>
        <v>10.199999999999999</v>
      </c>
      <c r="CY425">
        <f>AA425</f>
        <v>375.16</v>
      </c>
      <c r="CZ425">
        <f>AE425</f>
        <v>375.16</v>
      </c>
      <c r="DA425">
        <f>AI425</f>
        <v>1</v>
      </c>
      <c r="DB425">
        <f>ROUND(ROUND(AT425*CZ425,2),6)</f>
        <v>112.55</v>
      </c>
      <c r="DC425">
        <f>ROUND(ROUND(AT425*AG425,2),6)</f>
        <v>0</v>
      </c>
      <c r="DD425" t="s">
        <v>3</v>
      </c>
      <c r="DE425" t="s">
        <v>3</v>
      </c>
      <c r="DF425">
        <f t="shared" si="131"/>
        <v>3826.63</v>
      </c>
      <c r="DG425">
        <f t="shared" si="132"/>
        <v>0</v>
      </c>
      <c r="DH425">
        <f t="shared" si="133"/>
        <v>0</v>
      </c>
      <c r="DI425">
        <f t="shared" si="134"/>
        <v>0</v>
      </c>
      <c r="DJ425">
        <f>DF425</f>
        <v>3826.63</v>
      </c>
      <c r="DK425">
        <v>0</v>
      </c>
      <c r="DL425" t="s">
        <v>3</v>
      </c>
      <c r="DM425">
        <v>0</v>
      </c>
      <c r="DN425" t="s">
        <v>3</v>
      </c>
      <c r="DO425">
        <v>0</v>
      </c>
    </row>
    <row r="426" spans="1:119" x14ac:dyDescent="0.2">
      <c r="A426">
        <f>ROW(Source!A521)</f>
        <v>521</v>
      </c>
      <c r="B426">
        <v>1473070128</v>
      </c>
      <c r="C426">
        <v>1473072004</v>
      </c>
      <c r="D426">
        <v>1441836235</v>
      </c>
      <c r="E426">
        <v>1</v>
      </c>
      <c r="F426">
        <v>1</v>
      </c>
      <c r="G426">
        <v>15514512</v>
      </c>
      <c r="H426">
        <v>3</v>
      </c>
      <c r="I426" t="s">
        <v>677</v>
      </c>
      <c r="J426" t="s">
        <v>678</v>
      </c>
      <c r="K426" t="s">
        <v>679</v>
      </c>
      <c r="L426">
        <v>1346</v>
      </c>
      <c r="N426">
        <v>1009</v>
      </c>
      <c r="O426" t="s">
        <v>680</v>
      </c>
      <c r="P426" t="s">
        <v>680</v>
      </c>
      <c r="Q426">
        <v>1</v>
      </c>
      <c r="W426">
        <v>0</v>
      </c>
      <c r="X426">
        <v>-1595335418</v>
      </c>
      <c r="Y426">
        <f>AT426</f>
        <v>0.09</v>
      </c>
      <c r="AA426">
        <v>31.49</v>
      </c>
      <c r="AB426">
        <v>0</v>
      </c>
      <c r="AC426">
        <v>0</v>
      </c>
      <c r="AD426">
        <v>0</v>
      </c>
      <c r="AE426">
        <v>31.49</v>
      </c>
      <c r="AF426">
        <v>0</v>
      </c>
      <c r="AG426">
        <v>0</v>
      </c>
      <c r="AH426">
        <v>0</v>
      </c>
      <c r="AI426">
        <v>1</v>
      </c>
      <c r="AJ426">
        <v>1</v>
      </c>
      <c r="AK426">
        <v>1</v>
      </c>
      <c r="AL426">
        <v>1</v>
      </c>
      <c r="AM426">
        <v>-2</v>
      </c>
      <c r="AN426">
        <v>0</v>
      </c>
      <c r="AO426">
        <v>1</v>
      </c>
      <c r="AP426">
        <v>1</v>
      </c>
      <c r="AQ426">
        <v>0</v>
      </c>
      <c r="AR426">
        <v>0</v>
      </c>
      <c r="AS426" t="s">
        <v>3</v>
      </c>
      <c r="AT426">
        <v>0.09</v>
      </c>
      <c r="AU426" t="s">
        <v>3</v>
      </c>
      <c r="AV426">
        <v>0</v>
      </c>
      <c r="AW426">
        <v>2</v>
      </c>
      <c r="AX426">
        <v>1473072013</v>
      </c>
      <c r="AY426">
        <v>1</v>
      </c>
      <c r="AZ426">
        <v>0</v>
      </c>
      <c r="BA426">
        <v>671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0</v>
      </c>
      <c r="BI426">
        <v>0</v>
      </c>
      <c r="BJ426">
        <v>0</v>
      </c>
      <c r="BK426">
        <v>0</v>
      </c>
      <c r="BL426">
        <v>0</v>
      </c>
      <c r="BM426">
        <v>0</v>
      </c>
      <c r="BN426">
        <v>0</v>
      </c>
      <c r="BO426">
        <v>0</v>
      </c>
      <c r="BP426">
        <v>0</v>
      </c>
      <c r="BQ426">
        <v>0</v>
      </c>
      <c r="BR426">
        <v>0</v>
      </c>
      <c r="BS426">
        <v>0</v>
      </c>
      <c r="BT426">
        <v>0</v>
      </c>
      <c r="BU426">
        <v>0</v>
      </c>
      <c r="BV426">
        <v>0</v>
      </c>
      <c r="BW426">
        <v>0</v>
      </c>
      <c r="CV426">
        <v>0</v>
      </c>
      <c r="CW426">
        <v>0</v>
      </c>
      <c r="CX426">
        <f>ROUND(Y426*Source!I521,9)</f>
        <v>3.06</v>
      </c>
      <c r="CY426">
        <f>AA426</f>
        <v>31.49</v>
      </c>
      <c r="CZ426">
        <f>AE426</f>
        <v>31.49</v>
      </c>
      <c r="DA426">
        <f>AI426</f>
        <v>1</v>
      </c>
      <c r="DB426">
        <f>ROUND(ROUND(AT426*CZ426,2),6)</f>
        <v>2.83</v>
      </c>
      <c r="DC426">
        <f>ROUND(ROUND(AT426*AG426,2),6)</f>
        <v>0</v>
      </c>
      <c r="DD426" t="s">
        <v>3</v>
      </c>
      <c r="DE426" t="s">
        <v>3</v>
      </c>
      <c r="DF426">
        <f t="shared" si="131"/>
        <v>96.36</v>
      </c>
      <c r="DG426">
        <f t="shared" si="132"/>
        <v>0</v>
      </c>
      <c r="DH426">
        <f t="shared" si="133"/>
        <v>0</v>
      </c>
      <c r="DI426">
        <f t="shared" si="134"/>
        <v>0</v>
      </c>
      <c r="DJ426">
        <f>DF426</f>
        <v>96.36</v>
      </c>
      <c r="DK426">
        <v>0</v>
      </c>
      <c r="DL426" t="s">
        <v>3</v>
      </c>
      <c r="DM426">
        <v>0</v>
      </c>
      <c r="DN426" t="s">
        <v>3</v>
      </c>
      <c r="DO426">
        <v>0</v>
      </c>
    </row>
    <row r="427" spans="1:119" x14ac:dyDescent="0.2">
      <c r="A427">
        <f>ROW(Source!A521)</f>
        <v>521</v>
      </c>
      <c r="B427">
        <v>1473070128</v>
      </c>
      <c r="C427">
        <v>1473072004</v>
      </c>
      <c r="D427">
        <v>1441822228</v>
      </c>
      <c r="E427">
        <v>15514512</v>
      </c>
      <c r="F427">
        <v>1</v>
      </c>
      <c r="G427">
        <v>15514512</v>
      </c>
      <c r="H427">
        <v>3</v>
      </c>
      <c r="I427" t="s">
        <v>749</v>
      </c>
      <c r="J427" t="s">
        <v>3</v>
      </c>
      <c r="K427" t="s">
        <v>750</v>
      </c>
      <c r="L427">
        <v>1346</v>
      </c>
      <c r="N427">
        <v>1009</v>
      </c>
      <c r="O427" t="s">
        <v>680</v>
      </c>
      <c r="P427" t="s">
        <v>680</v>
      </c>
      <c r="Q427">
        <v>1</v>
      </c>
      <c r="W427">
        <v>0</v>
      </c>
      <c r="X427">
        <v>-197379457</v>
      </c>
      <c r="Y427">
        <f>AT427</f>
        <v>0.09</v>
      </c>
      <c r="AA427">
        <v>73.95</v>
      </c>
      <c r="AB427">
        <v>0</v>
      </c>
      <c r="AC427">
        <v>0</v>
      </c>
      <c r="AD427">
        <v>0</v>
      </c>
      <c r="AE427">
        <v>73.951729999999998</v>
      </c>
      <c r="AF427">
        <v>0</v>
      </c>
      <c r="AG427">
        <v>0</v>
      </c>
      <c r="AH427">
        <v>0</v>
      </c>
      <c r="AI427">
        <v>1</v>
      </c>
      <c r="AJ427">
        <v>1</v>
      </c>
      <c r="AK427">
        <v>1</v>
      </c>
      <c r="AL427">
        <v>1</v>
      </c>
      <c r="AM427">
        <v>-2</v>
      </c>
      <c r="AN427">
        <v>0</v>
      </c>
      <c r="AO427">
        <v>1</v>
      </c>
      <c r="AP427">
        <v>1</v>
      </c>
      <c r="AQ427">
        <v>0</v>
      </c>
      <c r="AR427">
        <v>0</v>
      </c>
      <c r="AS427" t="s">
        <v>3</v>
      </c>
      <c r="AT427">
        <v>0.09</v>
      </c>
      <c r="AU427" t="s">
        <v>3</v>
      </c>
      <c r="AV427">
        <v>0</v>
      </c>
      <c r="AW427">
        <v>2</v>
      </c>
      <c r="AX427">
        <v>1473072011</v>
      </c>
      <c r="AY427">
        <v>1</v>
      </c>
      <c r="AZ427">
        <v>0</v>
      </c>
      <c r="BA427">
        <v>672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0</v>
      </c>
      <c r="BI427">
        <v>0</v>
      </c>
      <c r="BJ427">
        <v>0</v>
      </c>
      <c r="BK427">
        <v>0</v>
      </c>
      <c r="BL427">
        <v>0</v>
      </c>
      <c r="BM427">
        <v>0</v>
      </c>
      <c r="BN427">
        <v>0</v>
      </c>
      <c r="BO427">
        <v>0</v>
      </c>
      <c r="BP427">
        <v>0</v>
      </c>
      <c r="BQ427">
        <v>0</v>
      </c>
      <c r="BR427">
        <v>0</v>
      </c>
      <c r="BS427">
        <v>0</v>
      </c>
      <c r="BT427">
        <v>0</v>
      </c>
      <c r="BU427">
        <v>0</v>
      </c>
      <c r="BV427">
        <v>0</v>
      </c>
      <c r="BW427">
        <v>0</v>
      </c>
      <c r="CV427">
        <v>0</v>
      </c>
      <c r="CW427">
        <v>0</v>
      </c>
      <c r="CX427">
        <f>ROUND(Y427*Source!I521,9)</f>
        <v>3.06</v>
      </c>
      <c r="CY427">
        <f>AA427</f>
        <v>73.95</v>
      </c>
      <c r="CZ427">
        <f>AE427</f>
        <v>73.951729999999998</v>
      </c>
      <c r="DA427">
        <f>AI427</f>
        <v>1</v>
      </c>
      <c r="DB427">
        <f>ROUND(ROUND(AT427*CZ427,2),6)</f>
        <v>6.66</v>
      </c>
      <c r="DC427">
        <f>ROUND(ROUND(AT427*AG427,2),6)</f>
        <v>0</v>
      </c>
      <c r="DD427" t="s">
        <v>3</v>
      </c>
      <c r="DE427" t="s">
        <v>3</v>
      </c>
      <c r="DF427">
        <f t="shared" si="131"/>
        <v>226.29</v>
      </c>
      <c r="DG427">
        <f t="shared" si="132"/>
        <v>0</v>
      </c>
      <c r="DH427">
        <f t="shared" si="133"/>
        <v>0</v>
      </c>
      <c r="DI427">
        <f t="shared" si="134"/>
        <v>0</v>
      </c>
      <c r="DJ427">
        <f>DF427</f>
        <v>226.29</v>
      </c>
      <c r="DK427">
        <v>0</v>
      </c>
      <c r="DL427" t="s">
        <v>3</v>
      </c>
      <c r="DM427">
        <v>0</v>
      </c>
      <c r="DN427" t="s">
        <v>3</v>
      </c>
      <c r="DO427">
        <v>0</v>
      </c>
    </row>
    <row r="428" spans="1:119" x14ac:dyDescent="0.2">
      <c r="A428">
        <f>ROW(Source!A521)</f>
        <v>521</v>
      </c>
      <c r="B428">
        <v>1473070128</v>
      </c>
      <c r="C428">
        <v>1473072004</v>
      </c>
      <c r="D428">
        <v>1441834920</v>
      </c>
      <c r="E428">
        <v>1</v>
      </c>
      <c r="F428">
        <v>1</v>
      </c>
      <c r="G428">
        <v>15514512</v>
      </c>
      <c r="H428">
        <v>3</v>
      </c>
      <c r="I428" t="s">
        <v>751</v>
      </c>
      <c r="J428" t="s">
        <v>752</v>
      </c>
      <c r="K428" t="s">
        <v>753</v>
      </c>
      <c r="L428">
        <v>1346</v>
      </c>
      <c r="N428">
        <v>1009</v>
      </c>
      <c r="O428" t="s">
        <v>680</v>
      </c>
      <c r="P428" t="s">
        <v>680</v>
      </c>
      <c r="Q428">
        <v>1</v>
      </c>
      <c r="W428">
        <v>0</v>
      </c>
      <c r="X428">
        <v>707796009</v>
      </c>
      <c r="Y428">
        <f>AT428</f>
        <v>0.06</v>
      </c>
      <c r="AA428">
        <v>106.87</v>
      </c>
      <c r="AB428">
        <v>0</v>
      </c>
      <c r="AC428">
        <v>0</v>
      </c>
      <c r="AD428">
        <v>0</v>
      </c>
      <c r="AE428">
        <v>106.87</v>
      </c>
      <c r="AF428">
        <v>0</v>
      </c>
      <c r="AG428">
        <v>0</v>
      </c>
      <c r="AH428">
        <v>0</v>
      </c>
      <c r="AI428">
        <v>1</v>
      </c>
      <c r="AJ428">
        <v>1</v>
      </c>
      <c r="AK428">
        <v>1</v>
      </c>
      <c r="AL428">
        <v>1</v>
      </c>
      <c r="AM428">
        <v>-2</v>
      </c>
      <c r="AN428">
        <v>0</v>
      </c>
      <c r="AO428">
        <v>1</v>
      </c>
      <c r="AP428">
        <v>1</v>
      </c>
      <c r="AQ428">
        <v>0</v>
      </c>
      <c r="AR428">
        <v>0</v>
      </c>
      <c r="AS428" t="s">
        <v>3</v>
      </c>
      <c r="AT428">
        <v>0.06</v>
      </c>
      <c r="AU428" t="s">
        <v>3</v>
      </c>
      <c r="AV428">
        <v>0</v>
      </c>
      <c r="AW428">
        <v>2</v>
      </c>
      <c r="AX428">
        <v>1473072014</v>
      </c>
      <c r="AY428">
        <v>1</v>
      </c>
      <c r="AZ428">
        <v>0</v>
      </c>
      <c r="BA428">
        <v>673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0</v>
      </c>
      <c r="BI428">
        <v>0</v>
      </c>
      <c r="BJ428">
        <v>0</v>
      </c>
      <c r="BK428">
        <v>0</v>
      </c>
      <c r="BL428">
        <v>0</v>
      </c>
      <c r="BM428">
        <v>0</v>
      </c>
      <c r="BN428">
        <v>0</v>
      </c>
      <c r="BO428">
        <v>0</v>
      </c>
      <c r="BP428">
        <v>0</v>
      </c>
      <c r="BQ428">
        <v>0</v>
      </c>
      <c r="BR428">
        <v>0</v>
      </c>
      <c r="BS428">
        <v>0</v>
      </c>
      <c r="BT428">
        <v>0</v>
      </c>
      <c r="BU428">
        <v>0</v>
      </c>
      <c r="BV428">
        <v>0</v>
      </c>
      <c r="BW428">
        <v>0</v>
      </c>
      <c r="CV428">
        <v>0</v>
      </c>
      <c r="CW428">
        <v>0</v>
      </c>
      <c r="CX428">
        <f>ROUND(Y428*Source!I521,9)</f>
        <v>2.04</v>
      </c>
      <c r="CY428">
        <f>AA428</f>
        <v>106.87</v>
      </c>
      <c r="CZ428">
        <f>AE428</f>
        <v>106.87</v>
      </c>
      <c r="DA428">
        <f>AI428</f>
        <v>1</v>
      </c>
      <c r="DB428">
        <f>ROUND(ROUND(AT428*CZ428,2),6)</f>
        <v>6.41</v>
      </c>
      <c r="DC428">
        <f>ROUND(ROUND(AT428*AG428,2),6)</f>
        <v>0</v>
      </c>
      <c r="DD428" t="s">
        <v>3</v>
      </c>
      <c r="DE428" t="s">
        <v>3</v>
      </c>
      <c r="DF428">
        <f t="shared" si="131"/>
        <v>218.01</v>
      </c>
      <c r="DG428">
        <f t="shared" si="132"/>
        <v>0</v>
      </c>
      <c r="DH428">
        <f t="shared" si="133"/>
        <v>0</v>
      </c>
      <c r="DI428">
        <f t="shared" si="134"/>
        <v>0</v>
      </c>
      <c r="DJ428">
        <f>DF428</f>
        <v>218.01</v>
      </c>
      <c r="DK428">
        <v>0</v>
      </c>
      <c r="DL428" t="s">
        <v>3</v>
      </c>
      <c r="DM428">
        <v>0</v>
      </c>
      <c r="DN428" t="s">
        <v>3</v>
      </c>
      <c r="DO428">
        <v>0</v>
      </c>
    </row>
    <row r="429" spans="1:119" x14ac:dyDescent="0.2">
      <c r="A429">
        <f>ROW(Source!A522)</f>
        <v>522</v>
      </c>
      <c r="B429">
        <v>1473070128</v>
      </c>
      <c r="C429">
        <v>1473072015</v>
      </c>
      <c r="D429">
        <v>1441819193</v>
      </c>
      <c r="E429">
        <v>15514512</v>
      </c>
      <c r="F429">
        <v>1</v>
      </c>
      <c r="G429">
        <v>15514512</v>
      </c>
      <c r="H429">
        <v>1</v>
      </c>
      <c r="I429" t="s">
        <v>670</v>
      </c>
      <c r="J429" t="s">
        <v>3</v>
      </c>
      <c r="K429" t="s">
        <v>671</v>
      </c>
      <c r="L429">
        <v>1191</v>
      </c>
      <c r="N429">
        <v>1013</v>
      </c>
      <c r="O429" t="s">
        <v>672</v>
      </c>
      <c r="P429" t="s">
        <v>672</v>
      </c>
      <c r="Q429">
        <v>1</v>
      </c>
      <c r="W429">
        <v>0</v>
      </c>
      <c r="X429">
        <v>476480486</v>
      </c>
      <c r="Y429">
        <f>(AT429*3)</f>
        <v>1.5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1</v>
      </c>
      <c r="AJ429">
        <v>1</v>
      </c>
      <c r="AK429">
        <v>1</v>
      </c>
      <c r="AL429">
        <v>1</v>
      </c>
      <c r="AM429">
        <v>-2</v>
      </c>
      <c r="AN429">
        <v>0</v>
      </c>
      <c r="AO429">
        <v>1</v>
      </c>
      <c r="AP429">
        <v>1</v>
      </c>
      <c r="AQ429">
        <v>0</v>
      </c>
      <c r="AR429">
        <v>0</v>
      </c>
      <c r="AS429" t="s">
        <v>3</v>
      </c>
      <c r="AT429">
        <v>0.5</v>
      </c>
      <c r="AU429" t="s">
        <v>449</v>
      </c>
      <c r="AV429">
        <v>1</v>
      </c>
      <c r="AW429">
        <v>2</v>
      </c>
      <c r="AX429">
        <v>1473072018</v>
      </c>
      <c r="AY429">
        <v>1</v>
      </c>
      <c r="AZ429">
        <v>0</v>
      </c>
      <c r="BA429">
        <v>674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0</v>
      </c>
      <c r="BI429">
        <v>0</v>
      </c>
      <c r="BJ429">
        <v>0</v>
      </c>
      <c r="BK429">
        <v>0</v>
      </c>
      <c r="BL429">
        <v>0</v>
      </c>
      <c r="BM429">
        <v>0</v>
      </c>
      <c r="BN429">
        <v>0</v>
      </c>
      <c r="BO429">
        <v>0</v>
      </c>
      <c r="BP429">
        <v>0</v>
      </c>
      <c r="BQ429">
        <v>0</v>
      </c>
      <c r="BR429">
        <v>0</v>
      </c>
      <c r="BS429">
        <v>0</v>
      </c>
      <c r="BT429">
        <v>0</v>
      </c>
      <c r="BU429">
        <v>0</v>
      </c>
      <c r="BV429">
        <v>0</v>
      </c>
      <c r="BW429">
        <v>0</v>
      </c>
      <c r="CU429">
        <f>ROUND(AT429*Source!I522*AH429*AL429,2)</f>
        <v>0</v>
      </c>
      <c r="CV429">
        <f>ROUND(Y429*Source!I522,9)</f>
        <v>51</v>
      </c>
      <c r="CW429">
        <v>0</v>
      </c>
      <c r="CX429">
        <f>ROUND(Y429*Source!I522,9)</f>
        <v>51</v>
      </c>
      <c r="CY429">
        <f>AD429</f>
        <v>0</v>
      </c>
      <c r="CZ429">
        <f>AH429</f>
        <v>0</v>
      </c>
      <c r="DA429">
        <f>AL429</f>
        <v>1</v>
      </c>
      <c r="DB429">
        <f>ROUND((ROUND(AT429*CZ429,2)*3),6)</f>
        <v>0</v>
      </c>
      <c r="DC429">
        <f>ROUND((ROUND(AT429*AG429,2)*3),6)</f>
        <v>0</v>
      </c>
      <c r="DD429" t="s">
        <v>3</v>
      </c>
      <c r="DE429" t="s">
        <v>3</v>
      </c>
      <c r="DF429">
        <f t="shared" si="131"/>
        <v>0</v>
      </c>
      <c r="DG429">
        <f t="shared" si="132"/>
        <v>0</v>
      </c>
      <c r="DH429">
        <f t="shared" si="133"/>
        <v>0</v>
      </c>
      <c r="DI429">
        <f t="shared" si="134"/>
        <v>0</v>
      </c>
      <c r="DJ429">
        <f>DI429</f>
        <v>0</v>
      </c>
      <c r="DK429">
        <v>0</v>
      </c>
      <c r="DL429" t="s">
        <v>3</v>
      </c>
      <c r="DM429">
        <v>0</v>
      </c>
      <c r="DN429" t="s">
        <v>3</v>
      </c>
      <c r="DO429">
        <v>0</v>
      </c>
    </row>
    <row r="430" spans="1:119" x14ac:dyDescent="0.2">
      <c r="A430">
        <f>ROW(Source!A522)</f>
        <v>522</v>
      </c>
      <c r="B430">
        <v>1473070128</v>
      </c>
      <c r="C430">
        <v>1473072015</v>
      </c>
      <c r="D430">
        <v>1441822228</v>
      </c>
      <c r="E430">
        <v>15514512</v>
      </c>
      <c r="F430">
        <v>1</v>
      </c>
      <c r="G430">
        <v>15514512</v>
      </c>
      <c r="H430">
        <v>3</v>
      </c>
      <c r="I430" t="s">
        <v>749</v>
      </c>
      <c r="J430" t="s">
        <v>3</v>
      </c>
      <c r="K430" t="s">
        <v>750</v>
      </c>
      <c r="L430">
        <v>1346</v>
      </c>
      <c r="N430">
        <v>1009</v>
      </c>
      <c r="O430" t="s">
        <v>680</v>
      </c>
      <c r="P430" t="s">
        <v>680</v>
      </c>
      <c r="Q430">
        <v>1</v>
      </c>
      <c r="W430">
        <v>0</v>
      </c>
      <c r="X430">
        <v>-197379457</v>
      </c>
      <c r="Y430">
        <f>(AT430*3)</f>
        <v>0.03</v>
      </c>
      <c r="AA430">
        <v>73.95</v>
      </c>
      <c r="AB430">
        <v>0</v>
      </c>
      <c r="AC430">
        <v>0</v>
      </c>
      <c r="AD430">
        <v>0</v>
      </c>
      <c r="AE430">
        <v>73.951729999999998</v>
      </c>
      <c r="AF430">
        <v>0</v>
      </c>
      <c r="AG430">
        <v>0</v>
      </c>
      <c r="AH430">
        <v>0</v>
      </c>
      <c r="AI430">
        <v>1</v>
      </c>
      <c r="AJ430">
        <v>1</v>
      </c>
      <c r="AK430">
        <v>1</v>
      </c>
      <c r="AL430">
        <v>1</v>
      </c>
      <c r="AM430">
        <v>-2</v>
      </c>
      <c r="AN430">
        <v>0</v>
      </c>
      <c r="AO430">
        <v>1</v>
      </c>
      <c r="AP430">
        <v>1</v>
      </c>
      <c r="AQ430">
        <v>0</v>
      </c>
      <c r="AR430">
        <v>0</v>
      </c>
      <c r="AS430" t="s">
        <v>3</v>
      </c>
      <c r="AT430">
        <v>0.01</v>
      </c>
      <c r="AU430" t="s">
        <v>449</v>
      </c>
      <c r="AV430">
        <v>0</v>
      </c>
      <c r="AW430">
        <v>2</v>
      </c>
      <c r="AX430">
        <v>1473072019</v>
      </c>
      <c r="AY430">
        <v>1</v>
      </c>
      <c r="AZ430">
        <v>0</v>
      </c>
      <c r="BA430">
        <v>675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0</v>
      </c>
      <c r="BI430">
        <v>0</v>
      </c>
      <c r="BJ430">
        <v>0</v>
      </c>
      <c r="BK430">
        <v>0</v>
      </c>
      <c r="BL430">
        <v>0</v>
      </c>
      <c r="BM430">
        <v>0</v>
      </c>
      <c r="BN430">
        <v>0</v>
      </c>
      <c r="BO430">
        <v>0</v>
      </c>
      <c r="BP430">
        <v>0</v>
      </c>
      <c r="BQ430">
        <v>0</v>
      </c>
      <c r="BR430">
        <v>0</v>
      </c>
      <c r="BS430">
        <v>0</v>
      </c>
      <c r="BT430">
        <v>0</v>
      </c>
      <c r="BU430">
        <v>0</v>
      </c>
      <c r="BV430">
        <v>0</v>
      </c>
      <c r="BW430">
        <v>0</v>
      </c>
      <c r="CV430">
        <v>0</v>
      </c>
      <c r="CW430">
        <v>0</v>
      </c>
      <c r="CX430">
        <f>ROUND(Y430*Source!I522,9)</f>
        <v>1.02</v>
      </c>
      <c r="CY430">
        <f>AA430</f>
        <v>73.95</v>
      </c>
      <c r="CZ430">
        <f>AE430</f>
        <v>73.951729999999998</v>
      </c>
      <c r="DA430">
        <f>AI430</f>
        <v>1</v>
      </c>
      <c r="DB430">
        <f>ROUND((ROUND(AT430*CZ430,2)*3),6)</f>
        <v>2.2200000000000002</v>
      </c>
      <c r="DC430">
        <f>ROUND((ROUND(AT430*AG430,2)*3),6)</f>
        <v>0</v>
      </c>
      <c r="DD430" t="s">
        <v>3</v>
      </c>
      <c r="DE430" t="s">
        <v>3</v>
      </c>
      <c r="DF430">
        <f t="shared" si="131"/>
        <v>75.430000000000007</v>
      </c>
      <c r="DG430">
        <f t="shared" si="132"/>
        <v>0</v>
      </c>
      <c r="DH430">
        <f t="shared" si="133"/>
        <v>0</v>
      </c>
      <c r="DI430">
        <f t="shared" si="134"/>
        <v>0</v>
      </c>
      <c r="DJ430">
        <f>DF430</f>
        <v>75.430000000000007</v>
      </c>
      <c r="DK430">
        <v>0</v>
      </c>
      <c r="DL430" t="s">
        <v>3</v>
      </c>
      <c r="DM430">
        <v>0</v>
      </c>
      <c r="DN430" t="s">
        <v>3</v>
      </c>
      <c r="DO430">
        <v>0</v>
      </c>
    </row>
    <row r="431" spans="1:119" x14ac:dyDescent="0.2">
      <c r="A431">
        <f>ROW(Source!A523)</f>
        <v>523</v>
      </c>
      <c r="B431">
        <v>1473070128</v>
      </c>
      <c r="C431">
        <v>1473072020</v>
      </c>
      <c r="D431">
        <v>1441819193</v>
      </c>
      <c r="E431">
        <v>15514512</v>
      </c>
      <c r="F431">
        <v>1</v>
      </c>
      <c r="G431">
        <v>15514512</v>
      </c>
      <c r="H431">
        <v>1</v>
      </c>
      <c r="I431" t="s">
        <v>670</v>
      </c>
      <c r="J431" t="s">
        <v>3</v>
      </c>
      <c r="K431" t="s">
        <v>671</v>
      </c>
      <c r="L431">
        <v>1191</v>
      </c>
      <c r="N431">
        <v>1013</v>
      </c>
      <c r="O431" t="s">
        <v>672</v>
      </c>
      <c r="P431" t="s">
        <v>672</v>
      </c>
      <c r="Q431">
        <v>1</v>
      </c>
      <c r="W431">
        <v>0</v>
      </c>
      <c r="X431">
        <v>476480486</v>
      </c>
      <c r="Y431">
        <f>AT431</f>
        <v>18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1</v>
      </c>
      <c r="AJ431">
        <v>1</v>
      </c>
      <c r="AK431">
        <v>1</v>
      </c>
      <c r="AL431">
        <v>1</v>
      </c>
      <c r="AM431">
        <v>-2</v>
      </c>
      <c r="AN431">
        <v>0</v>
      </c>
      <c r="AO431">
        <v>1</v>
      </c>
      <c r="AP431">
        <v>1</v>
      </c>
      <c r="AQ431">
        <v>0</v>
      </c>
      <c r="AR431">
        <v>0</v>
      </c>
      <c r="AS431" t="s">
        <v>3</v>
      </c>
      <c r="AT431">
        <v>18</v>
      </c>
      <c r="AU431" t="s">
        <v>3</v>
      </c>
      <c r="AV431">
        <v>1</v>
      </c>
      <c r="AW431">
        <v>2</v>
      </c>
      <c r="AX431">
        <v>1473072026</v>
      </c>
      <c r="AY431">
        <v>1</v>
      </c>
      <c r="AZ431">
        <v>0</v>
      </c>
      <c r="BA431">
        <v>676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0</v>
      </c>
      <c r="BI431">
        <v>0</v>
      </c>
      <c r="BJ431">
        <v>0</v>
      </c>
      <c r="BK431">
        <v>0</v>
      </c>
      <c r="BL431">
        <v>0</v>
      </c>
      <c r="BM431">
        <v>0</v>
      </c>
      <c r="BN431">
        <v>0</v>
      </c>
      <c r="BO431">
        <v>0</v>
      </c>
      <c r="BP431">
        <v>0</v>
      </c>
      <c r="BQ431">
        <v>0</v>
      </c>
      <c r="BR431">
        <v>0</v>
      </c>
      <c r="BS431">
        <v>0</v>
      </c>
      <c r="BT431">
        <v>0</v>
      </c>
      <c r="BU431">
        <v>0</v>
      </c>
      <c r="BV431">
        <v>0</v>
      </c>
      <c r="BW431">
        <v>0</v>
      </c>
      <c r="CU431">
        <f>ROUND(AT431*Source!I523*AH431*AL431,2)</f>
        <v>0</v>
      </c>
      <c r="CV431">
        <f>ROUND(Y431*Source!I523,9)</f>
        <v>36</v>
      </c>
      <c r="CW431">
        <v>0</v>
      </c>
      <c r="CX431">
        <f>ROUND(Y431*Source!I523,9)</f>
        <v>36</v>
      </c>
      <c r="CY431">
        <f>AD431</f>
        <v>0</v>
      </c>
      <c r="CZ431">
        <f>AH431</f>
        <v>0</v>
      </c>
      <c r="DA431">
        <f>AL431</f>
        <v>1</v>
      </c>
      <c r="DB431">
        <f>ROUND(ROUND(AT431*CZ431,2),6)</f>
        <v>0</v>
      </c>
      <c r="DC431">
        <f>ROUND(ROUND(AT431*AG431,2),6)</f>
        <v>0</v>
      </c>
      <c r="DD431" t="s">
        <v>3</v>
      </c>
      <c r="DE431" t="s">
        <v>3</v>
      </c>
      <c r="DF431">
        <f t="shared" si="131"/>
        <v>0</v>
      </c>
      <c r="DG431">
        <f t="shared" si="132"/>
        <v>0</v>
      </c>
      <c r="DH431">
        <f t="shared" si="133"/>
        <v>0</v>
      </c>
      <c r="DI431">
        <f t="shared" si="134"/>
        <v>0</v>
      </c>
      <c r="DJ431">
        <f>DI431</f>
        <v>0</v>
      </c>
      <c r="DK431">
        <v>0</v>
      </c>
      <c r="DL431" t="s">
        <v>3</v>
      </c>
      <c r="DM431">
        <v>0</v>
      </c>
      <c r="DN431" t="s">
        <v>3</v>
      </c>
      <c r="DO431">
        <v>0</v>
      </c>
    </row>
    <row r="432" spans="1:119" x14ac:dyDescent="0.2">
      <c r="A432">
        <f>ROW(Source!A523)</f>
        <v>523</v>
      </c>
      <c r="B432">
        <v>1473070128</v>
      </c>
      <c r="C432">
        <v>1473072020</v>
      </c>
      <c r="D432">
        <v>1441836237</v>
      </c>
      <c r="E432">
        <v>1</v>
      </c>
      <c r="F432">
        <v>1</v>
      </c>
      <c r="G432">
        <v>15514512</v>
      </c>
      <c r="H432">
        <v>3</v>
      </c>
      <c r="I432" t="s">
        <v>746</v>
      </c>
      <c r="J432" t="s">
        <v>747</v>
      </c>
      <c r="K432" t="s">
        <v>748</v>
      </c>
      <c r="L432">
        <v>1346</v>
      </c>
      <c r="N432">
        <v>1009</v>
      </c>
      <c r="O432" t="s">
        <v>680</v>
      </c>
      <c r="P432" t="s">
        <v>680</v>
      </c>
      <c r="Q432">
        <v>1</v>
      </c>
      <c r="W432">
        <v>0</v>
      </c>
      <c r="X432">
        <v>-1733743716</v>
      </c>
      <c r="Y432">
        <f>AT432</f>
        <v>0.36</v>
      </c>
      <c r="AA432">
        <v>375.16</v>
      </c>
      <c r="AB432">
        <v>0</v>
      </c>
      <c r="AC432">
        <v>0</v>
      </c>
      <c r="AD432">
        <v>0</v>
      </c>
      <c r="AE432">
        <v>375.16</v>
      </c>
      <c r="AF432">
        <v>0</v>
      </c>
      <c r="AG432">
        <v>0</v>
      </c>
      <c r="AH432">
        <v>0</v>
      </c>
      <c r="AI432">
        <v>1</v>
      </c>
      <c r="AJ432">
        <v>1</v>
      </c>
      <c r="AK432">
        <v>1</v>
      </c>
      <c r="AL432">
        <v>1</v>
      </c>
      <c r="AM432">
        <v>-2</v>
      </c>
      <c r="AN432">
        <v>0</v>
      </c>
      <c r="AO432">
        <v>1</v>
      </c>
      <c r="AP432">
        <v>1</v>
      </c>
      <c r="AQ432">
        <v>0</v>
      </c>
      <c r="AR432">
        <v>0</v>
      </c>
      <c r="AS432" t="s">
        <v>3</v>
      </c>
      <c r="AT432">
        <v>0.36</v>
      </c>
      <c r="AU432" t="s">
        <v>3</v>
      </c>
      <c r="AV432">
        <v>0</v>
      </c>
      <c r="AW432">
        <v>2</v>
      </c>
      <c r="AX432">
        <v>1473072028</v>
      </c>
      <c r="AY432">
        <v>1</v>
      </c>
      <c r="AZ432">
        <v>0</v>
      </c>
      <c r="BA432">
        <v>677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0</v>
      </c>
      <c r="BI432">
        <v>0</v>
      </c>
      <c r="BJ432">
        <v>0</v>
      </c>
      <c r="BK432">
        <v>0</v>
      </c>
      <c r="BL432">
        <v>0</v>
      </c>
      <c r="BM432">
        <v>0</v>
      </c>
      <c r="BN432">
        <v>0</v>
      </c>
      <c r="BO432">
        <v>0</v>
      </c>
      <c r="BP432">
        <v>0</v>
      </c>
      <c r="BQ432">
        <v>0</v>
      </c>
      <c r="BR432">
        <v>0</v>
      </c>
      <c r="BS432">
        <v>0</v>
      </c>
      <c r="BT432">
        <v>0</v>
      </c>
      <c r="BU432">
        <v>0</v>
      </c>
      <c r="BV432">
        <v>0</v>
      </c>
      <c r="BW432">
        <v>0</v>
      </c>
      <c r="CV432">
        <v>0</v>
      </c>
      <c r="CW432">
        <v>0</v>
      </c>
      <c r="CX432">
        <f>ROUND(Y432*Source!I523,9)</f>
        <v>0.72</v>
      </c>
      <c r="CY432">
        <f>AA432</f>
        <v>375.16</v>
      </c>
      <c r="CZ432">
        <f>AE432</f>
        <v>375.16</v>
      </c>
      <c r="DA432">
        <f>AI432</f>
        <v>1</v>
      </c>
      <c r="DB432">
        <f>ROUND(ROUND(AT432*CZ432,2),6)</f>
        <v>135.06</v>
      </c>
      <c r="DC432">
        <f>ROUND(ROUND(AT432*AG432,2),6)</f>
        <v>0</v>
      </c>
      <c r="DD432" t="s">
        <v>3</v>
      </c>
      <c r="DE432" t="s">
        <v>3</v>
      </c>
      <c r="DF432">
        <f t="shared" si="131"/>
        <v>270.12</v>
      </c>
      <c r="DG432">
        <f t="shared" si="132"/>
        <v>0</v>
      </c>
      <c r="DH432">
        <f t="shared" si="133"/>
        <v>0</v>
      </c>
      <c r="DI432">
        <f t="shared" si="134"/>
        <v>0</v>
      </c>
      <c r="DJ432">
        <f>DF432</f>
        <v>270.12</v>
      </c>
      <c r="DK432">
        <v>0</v>
      </c>
      <c r="DL432" t="s">
        <v>3</v>
      </c>
      <c r="DM432">
        <v>0</v>
      </c>
      <c r="DN432" t="s">
        <v>3</v>
      </c>
      <c r="DO432">
        <v>0</v>
      </c>
    </row>
    <row r="433" spans="1:119" x14ac:dyDescent="0.2">
      <c r="A433">
        <f>ROW(Source!A523)</f>
        <v>523</v>
      </c>
      <c r="B433">
        <v>1473070128</v>
      </c>
      <c r="C433">
        <v>1473072020</v>
      </c>
      <c r="D433">
        <v>1441836235</v>
      </c>
      <c r="E433">
        <v>1</v>
      </c>
      <c r="F433">
        <v>1</v>
      </c>
      <c r="G433">
        <v>15514512</v>
      </c>
      <c r="H433">
        <v>3</v>
      </c>
      <c r="I433" t="s">
        <v>677</v>
      </c>
      <c r="J433" t="s">
        <v>678</v>
      </c>
      <c r="K433" t="s">
        <v>679</v>
      </c>
      <c r="L433">
        <v>1346</v>
      </c>
      <c r="N433">
        <v>1009</v>
      </c>
      <c r="O433" t="s">
        <v>680</v>
      </c>
      <c r="P433" t="s">
        <v>680</v>
      </c>
      <c r="Q433">
        <v>1</v>
      </c>
      <c r="W433">
        <v>0</v>
      </c>
      <c r="X433">
        <v>-1595335418</v>
      </c>
      <c r="Y433">
        <f>AT433</f>
        <v>0.11</v>
      </c>
      <c r="AA433">
        <v>31.49</v>
      </c>
      <c r="AB433">
        <v>0</v>
      </c>
      <c r="AC433">
        <v>0</v>
      </c>
      <c r="AD433">
        <v>0</v>
      </c>
      <c r="AE433">
        <v>31.49</v>
      </c>
      <c r="AF433">
        <v>0</v>
      </c>
      <c r="AG433">
        <v>0</v>
      </c>
      <c r="AH433">
        <v>0</v>
      </c>
      <c r="AI433">
        <v>1</v>
      </c>
      <c r="AJ433">
        <v>1</v>
      </c>
      <c r="AK433">
        <v>1</v>
      </c>
      <c r="AL433">
        <v>1</v>
      </c>
      <c r="AM433">
        <v>-2</v>
      </c>
      <c r="AN433">
        <v>0</v>
      </c>
      <c r="AO433">
        <v>1</v>
      </c>
      <c r="AP433">
        <v>1</v>
      </c>
      <c r="AQ433">
        <v>0</v>
      </c>
      <c r="AR433">
        <v>0</v>
      </c>
      <c r="AS433" t="s">
        <v>3</v>
      </c>
      <c r="AT433">
        <v>0.11</v>
      </c>
      <c r="AU433" t="s">
        <v>3</v>
      </c>
      <c r="AV433">
        <v>0</v>
      </c>
      <c r="AW433">
        <v>2</v>
      </c>
      <c r="AX433">
        <v>1473072029</v>
      </c>
      <c r="AY433">
        <v>1</v>
      </c>
      <c r="AZ433">
        <v>0</v>
      </c>
      <c r="BA433">
        <v>678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0</v>
      </c>
      <c r="BI433">
        <v>0</v>
      </c>
      <c r="BJ433">
        <v>0</v>
      </c>
      <c r="BK433">
        <v>0</v>
      </c>
      <c r="BL433">
        <v>0</v>
      </c>
      <c r="BM433">
        <v>0</v>
      </c>
      <c r="BN433">
        <v>0</v>
      </c>
      <c r="BO433">
        <v>0</v>
      </c>
      <c r="BP433">
        <v>0</v>
      </c>
      <c r="BQ433">
        <v>0</v>
      </c>
      <c r="BR433">
        <v>0</v>
      </c>
      <c r="BS433">
        <v>0</v>
      </c>
      <c r="BT433">
        <v>0</v>
      </c>
      <c r="BU433">
        <v>0</v>
      </c>
      <c r="BV433">
        <v>0</v>
      </c>
      <c r="BW433">
        <v>0</v>
      </c>
      <c r="CV433">
        <v>0</v>
      </c>
      <c r="CW433">
        <v>0</v>
      </c>
      <c r="CX433">
        <f>ROUND(Y433*Source!I523,9)</f>
        <v>0.22</v>
      </c>
      <c r="CY433">
        <f>AA433</f>
        <v>31.49</v>
      </c>
      <c r="CZ433">
        <f>AE433</f>
        <v>31.49</v>
      </c>
      <c r="DA433">
        <f>AI433</f>
        <v>1</v>
      </c>
      <c r="DB433">
        <f>ROUND(ROUND(AT433*CZ433,2),6)</f>
        <v>3.46</v>
      </c>
      <c r="DC433">
        <f>ROUND(ROUND(AT433*AG433,2),6)</f>
        <v>0</v>
      </c>
      <c r="DD433" t="s">
        <v>3</v>
      </c>
      <c r="DE433" t="s">
        <v>3</v>
      </c>
      <c r="DF433">
        <f t="shared" si="131"/>
        <v>6.93</v>
      </c>
      <c r="DG433">
        <f t="shared" si="132"/>
        <v>0</v>
      </c>
      <c r="DH433">
        <f t="shared" si="133"/>
        <v>0</v>
      </c>
      <c r="DI433">
        <f t="shared" si="134"/>
        <v>0</v>
      </c>
      <c r="DJ433">
        <f>DF433</f>
        <v>6.93</v>
      </c>
      <c r="DK433">
        <v>0</v>
      </c>
      <c r="DL433" t="s">
        <v>3</v>
      </c>
      <c r="DM433">
        <v>0</v>
      </c>
      <c r="DN433" t="s">
        <v>3</v>
      </c>
      <c r="DO433">
        <v>0</v>
      </c>
    </row>
    <row r="434" spans="1:119" x14ac:dyDescent="0.2">
      <c r="A434">
        <f>ROW(Source!A523)</f>
        <v>523</v>
      </c>
      <c r="B434">
        <v>1473070128</v>
      </c>
      <c r="C434">
        <v>1473072020</v>
      </c>
      <c r="D434">
        <v>1441822228</v>
      </c>
      <c r="E434">
        <v>15514512</v>
      </c>
      <c r="F434">
        <v>1</v>
      </c>
      <c r="G434">
        <v>15514512</v>
      </c>
      <c r="H434">
        <v>3</v>
      </c>
      <c r="I434" t="s">
        <v>749</v>
      </c>
      <c r="J434" t="s">
        <v>3</v>
      </c>
      <c r="K434" t="s">
        <v>750</v>
      </c>
      <c r="L434">
        <v>1346</v>
      </c>
      <c r="N434">
        <v>1009</v>
      </c>
      <c r="O434" t="s">
        <v>680</v>
      </c>
      <c r="P434" t="s">
        <v>680</v>
      </c>
      <c r="Q434">
        <v>1</v>
      </c>
      <c r="W434">
        <v>0</v>
      </c>
      <c r="X434">
        <v>-197379457</v>
      </c>
      <c r="Y434">
        <f>AT434</f>
        <v>0.11</v>
      </c>
      <c r="AA434">
        <v>73.95</v>
      </c>
      <c r="AB434">
        <v>0</v>
      </c>
      <c r="AC434">
        <v>0</v>
      </c>
      <c r="AD434">
        <v>0</v>
      </c>
      <c r="AE434">
        <v>73.951729999999998</v>
      </c>
      <c r="AF434">
        <v>0</v>
      </c>
      <c r="AG434">
        <v>0</v>
      </c>
      <c r="AH434">
        <v>0</v>
      </c>
      <c r="AI434">
        <v>1</v>
      </c>
      <c r="AJ434">
        <v>1</v>
      </c>
      <c r="AK434">
        <v>1</v>
      </c>
      <c r="AL434">
        <v>1</v>
      </c>
      <c r="AM434">
        <v>-2</v>
      </c>
      <c r="AN434">
        <v>0</v>
      </c>
      <c r="AO434">
        <v>1</v>
      </c>
      <c r="AP434">
        <v>1</v>
      </c>
      <c r="AQ434">
        <v>0</v>
      </c>
      <c r="AR434">
        <v>0</v>
      </c>
      <c r="AS434" t="s">
        <v>3</v>
      </c>
      <c r="AT434">
        <v>0.11</v>
      </c>
      <c r="AU434" t="s">
        <v>3</v>
      </c>
      <c r="AV434">
        <v>0</v>
      </c>
      <c r="AW434">
        <v>2</v>
      </c>
      <c r="AX434">
        <v>1473072027</v>
      </c>
      <c r="AY434">
        <v>1</v>
      </c>
      <c r="AZ434">
        <v>0</v>
      </c>
      <c r="BA434">
        <v>679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0</v>
      </c>
      <c r="BI434">
        <v>0</v>
      </c>
      <c r="BJ434">
        <v>0</v>
      </c>
      <c r="BK434">
        <v>0</v>
      </c>
      <c r="BL434">
        <v>0</v>
      </c>
      <c r="BM434">
        <v>0</v>
      </c>
      <c r="BN434">
        <v>0</v>
      </c>
      <c r="BO434">
        <v>0</v>
      </c>
      <c r="BP434">
        <v>0</v>
      </c>
      <c r="BQ434">
        <v>0</v>
      </c>
      <c r="BR434">
        <v>0</v>
      </c>
      <c r="BS434">
        <v>0</v>
      </c>
      <c r="BT434">
        <v>0</v>
      </c>
      <c r="BU434">
        <v>0</v>
      </c>
      <c r="BV434">
        <v>0</v>
      </c>
      <c r="BW434">
        <v>0</v>
      </c>
      <c r="CV434">
        <v>0</v>
      </c>
      <c r="CW434">
        <v>0</v>
      </c>
      <c r="CX434">
        <f>ROUND(Y434*Source!I523,9)</f>
        <v>0.22</v>
      </c>
      <c r="CY434">
        <f>AA434</f>
        <v>73.95</v>
      </c>
      <c r="CZ434">
        <f>AE434</f>
        <v>73.951729999999998</v>
      </c>
      <c r="DA434">
        <f>AI434</f>
        <v>1</v>
      </c>
      <c r="DB434">
        <f>ROUND(ROUND(AT434*CZ434,2),6)</f>
        <v>8.1300000000000008</v>
      </c>
      <c r="DC434">
        <f>ROUND(ROUND(AT434*AG434,2),6)</f>
        <v>0</v>
      </c>
      <c r="DD434" t="s">
        <v>3</v>
      </c>
      <c r="DE434" t="s">
        <v>3</v>
      </c>
      <c r="DF434">
        <f t="shared" si="131"/>
        <v>16.27</v>
      </c>
      <c r="DG434">
        <f t="shared" si="132"/>
        <v>0</v>
      </c>
      <c r="DH434">
        <f t="shared" si="133"/>
        <v>0</v>
      </c>
      <c r="DI434">
        <f t="shared" si="134"/>
        <v>0</v>
      </c>
      <c r="DJ434">
        <f>DF434</f>
        <v>16.27</v>
      </c>
      <c r="DK434">
        <v>0</v>
      </c>
      <c r="DL434" t="s">
        <v>3</v>
      </c>
      <c r="DM434">
        <v>0</v>
      </c>
      <c r="DN434" t="s">
        <v>3</v>
      </c>
      <c r="DO434">
        <v>0</v>
      </c>
    </row>
    <row r="435" spans="1:119" x14ac:dyDescent="0.2">
      <c r="A435">
        <f>ROW(Source!A523)</f>
        <v>523</v>
      </c>
      <c r="B435">
        <v>1473070128</v>
      </c>
      <c r="C435">
        <v>1473072020</v>
      </c>
      <c r="D435">
        <v>1441834920</v>
      </c>
      <c r="E435">
        <v>1</v>
      </c>
      <c r="F435">
        <v>1</v>
      </c>
      <c r="G435">
        <v>15514512</v>
      </c>
      <c r="H435">
        <v>3</v>
      </c>
      <c r="I435" t="s">
        <v>751</v>
      </c>
      <c r="J435" t="s">
        <v>752</v>
      </c>
      <c r="K435" t="s">
        <v>753</v>
      </c>
      <c r="L435">
        <v>1346</v>
      </c>
      <c r="N435">
        <v>1009</v>
      </c>
      <c r="O435" t="s">
        <v>680</v>
      </c>
      <c r="P435" t="s">
        <v>680</v>
      </c>
      <c r="Q435">
        <v>1</v>
      </c>
      <c r="W435">
        <v>0</v>
      </c>
      <c r="X435">
        <v>707796009</v>
      </c>
      <c r="Y435">
        <f>AT435</f>
        <v>7.0000000000000007E-2</v>
      </c>
      <c r="AA435">
        <v>106.87</v>
      </c>
      <c r="AB435">
        <v>0</v>
      </c>
      <c r="AC435">
        <v>0</v>
      </c>
      <c r="AD435">
        <v>0</v>
      </c>
      <c r="AE435">
        <v>106.87</v>
      </c>
      <c r="AF435">
        <v>0</v>
      </c>
      <c r="AG435">
        <v>0</v>
      </c>
      <c r="AH435">
        <v>0</v>
      </c>
      <c r="AI435">
        <v>1</v>
      </c>
      <c r="AJ435">
        <v>1</v>
      </c>
      <c r="AK435">
        <v>1</v>
      </c>
      <c r="AL435">
        <v>1</v>
      </c>
      <c r="AM435">
        <v>-2</v>
      </c>
      <c r="AN435">
        <v>0</v>
      </c>
      <c r="AO435">
        <v>1</v>
      </c>
      <c r="AP435">
        <v>1</v>
      </c>
      <c r="AQ435">
        <v>0</v>
      </c>
      <c r="AR435">
        <v>0</v>
      </c>
      <c r="AS435" t="s">
        <v>3</v>
      </c>
      <c r="AT435">
        <v>7.0000000000000007E-2</v>
      </c>
      <c r="AU435" t="s">
        <v>3</v>
      </c>
      <c r="AV435">
        <v>0</v>
      </c>
      <c r="AW435">
        <v>2</v>
      </c>
      <c r="AX435">
        <v>1473072030</v>
      </c>
      <c r="AY435">
        <v>1</v>
      </c>
      <c r="AZ435">
        <v>0</v>
      </c>
      <c r="BA435">
        <v>680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0</v>
      </c>
      <c r="BI435">
        <v>0</v>
      </c>
      <c r="BJ435">
        <v>0</v>
      </c>
      <c r="BK435">
        <v>0</v>
      </c>
      <c r="BL435">
        <v>0</v>
      </c>
      <c r="BM435">
        <v>0</v>
      </c>
      <c r="BN435">
        <v>0</v>
      </c>
      <c r="BO435">
        <v>0</v>
      </c>
      <c r="BP435">
        <v>0</v>
      </c>
      <c r="BQ435">
        <v>0</v>
      </c>
      <c r="BR435">
        <v>0</v>
      </c>
      <c r="BS435">
        <v>0</v>
      </c>
      <c r="BT435">
        <v>0</v>
      </c>
      <c r="BU435">
        <v>0</v>
      </c>
      <c r="BV435">
        <v>0</v>
      </c>
      <c r="BW435">
        <v>0</v>
      </c>
      <c r="CV435">
        <v>0</v>
      </c>
      <c r="CW435">
        <v>0</v>
      </c>
      <c r="CX435">
        <f>ROUND(Y435*Source!I523,9)</f>
        <v>0.14000000000000001</v>
      </c>
      <c r="CY435">
        <f>AA435</f>
        <v>106.87</v>
      </c>
      <c r="CZ435">
        <f>AE435</f>
        <v>106.87</v>
      </c>
      <c r="DA435">
        <f>AI435</f>
        <v>1</v>
      </c>
      <c r="DB435">
        <f>ROUND(ROUND(AT435*CZ435,2),6)</f>
        <v>7.48</v>
      </c>
      <c r="DC435">
        <f>ROUND(ROUND(AT435*AG435,2),6)</f>
        <v>0</v>
      </c>
      <c r="DD435" t="s">
        <v>3</v>
      </c>
      <c r="DE435" t="s">
        <v>3</v>
      </c>
      <c r="DF435">
        <f t="shared" si="131"/>
        <v>14.96</v>
      </c>
      <c r="DG435">
        <f t="shared" si="132"/>
        <v>0</v>
      </c>
      <c r="DH435">
        <f t="shared" si="133"/>
        <v>0</v>
      </c>
      <c r="DI435">
        <f t="shared" si="134"/>
        <v>0</v>
      </c>
      <c r="DJ435">
        <f>DF435</f>
        <v>14.96</v>
      </c>
      <c r="DK435">
        <v>0</v>
      </c>
      <c r="DL435" t="s">
        <v>3</v>
      </c>
      <c r="DM435">
        <v>0</v>
      </c>
      <c r="DN435" t="s">
        <v>3</v>
      </c>
      <c r="DO435">
        <v>0</v>
      </c>
    </row>
    <row r="436" spans="1:119" x14ac:dyDescent="0.2">
      <c r="A436">
        <f>ROW(Source!A524)</f>
        <v>524</v>
      </c>
      <c r="B436">
        <v>1473070128</v>
      </c>
      <c r="C436">
        <v>1473072031</v>
      </c>
      <c r="D436">
        <v>1441819193</v>
      </c>
      <c r="E436">
        <v>15514512</v>
      </c>
      <c r="F436">
        <v>1</v>
      </c>
      <c r="G436">
        <v>15514512</v>
      </c>
      <c r="H436">
        <v>1</v>
      </c>
      <c r="I436" t="s">
        <v>670</v>
      </c>
      <c r="J436" t="s">
        <v>3</v>
      </c>
      <c r="K436" t="s">
        <v>671</v>
      </c>
      <c r="L436">
        <v>1191</v>
      </c>
      <c r="N436">
        <v>1013</v>
      </c>
      <c r="O436" t="s">
        <v>672</v>
      </c>
      <c r="P436" t="s">
        <v>672</v>
      </c>
      <c r="Q436">
        <v>1</v>
      </c>
      <c r="W436">
        <v>0</v>
      </c>
      <c r="X436">
        <v>476480486</v>
      </c>
      <c r="Y436">
        <f>(AT436*3)</f>
        <v>1.7999999999999998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1</v>
      </c>
      <c r="AJ436">
        <v>1</v>
      </c>
      <c r="AK436">
        <v>1</v>
      </c>
      <c r="AL436">
        <v>1</v>
      </c>
      <c r="AM436">
        <v>-2</v>
      </c>
      <c r="AN436">
        <v>0</v>
      </c>
      <c r="AO436">
        <v>1</v>
      </c>
      <c r="AP436">
        <v>1</v>
      </c>
      <c r="AQ436">
        <v>0</v>
      </c>
      <c r="AR436">
        <v>0</v>
      </c>
      <c r="AS436" t="s">
        <v>3</v>
      </c>
      <c r="AT436">
        <v>0.6</v>
      </c>
      <c r="AU436" t="s">
        <v>449</v>
      </c>
      <c r="AV436">
        <v>1</v>
      </c>
      <c r="AW436">
        <v>2</v>
      </c>
      <c r="AX436">
        <v>1473072034</v>
      </c>
      <c r="AY436">
        <v>1</v>
      </c>
      <c r="AZ436">
        <v>0</v>
      </c>
      <c r="BA436">
        <v>681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0</v>
      </c>
      <c r="BI436">
        <v>0</v>
      </c>
      <c r="BJ436">
        <v>0</v>
      </c>
      <c r="BK436">
        <v>0</v>
      </c>
      <c r="BL436">
        <v>0</v>
      </c>
      <c r="BM436">
        <v>0</v>
      </c>
      <c r="BN436">
        <v>0</v>
      </c>
      <c r="BO436">
        <v>0</v>
      </c>
      <c r="BP436">
        <v>0</v>
      </c>
      <c r="BQ436">
        <v>0</v>
      </c>
      <c r="BR436">
        <v>0</v>
      </c>
      <c r="BS436">
        <v>0</v>
      </c>
      <c r="BT436">
        <v>0</v>
      </c>
      <c r="BU436">
        <v>0</v>
      </c>
      <c r="BV436">
        <v>0</v>
      </c>
      <c r="BW436">
        <v>0</v>
      </c>
      <c r="CU436">
        <f>ROUND(AT436*Source!I524*AH436*AL436,2)</f>
        <v>0</v>
      </c>
      <c r="CV436">
        <f>ROUND(Y436*Source!I524,9)</f>
        <v>3.6</v>
      </c>
      <c r="CW436">
        <v>0</v>
      </c>
      <c r="CX436">
        <f>ROUND(Y436*Source!I524,9)</f>
        <v>3.6</v>
      </c>
      <c r="CY436">
        <f>AD436</f>
        <v>0</v>
      </c>
      <c r="CZ436">
        <f>AH436</f>
        <v>0</v>
      </c>
      <c r="DA436">
        <f>AL436</f>
        <v>1</v>
      </c>
      <c r="DB436">
        <f>ROUND((ROUND(AT436*CZ436,2)*3),6)</f>
        <v>0</v>
      </c>
      <c r="DC436">
        <f>ROUND((ROUND(AT436*AG436,2)*3),6)</f>
        <v>0</v>
      </c>
      <c r="DD436" t="s">
        <v>3</v>
      </c>
      <c r="DE436" t="s">
        <v>3</v>
      </c>
      <c r="DF436">
        <f t="shared" si="131"/>
        <v>0</v>
      </c>
      <c r="DG436">
        <f t="shared" si="132"/>
        <v>0</v>
      </c>
      <c r="DH436">
        <f t="shared" si="133"/>
        <v>0</v>
      </c>
      <c r="DI436">
        <f t="shared" si="134"/>
        <v>0</v>
      </c>
      <c r="DJ436">
        <f>DI436</f>
        <v>0</v>
      </c>
      <c r="DK436">
        <v>0</v>
      </c>
      <c r="DL436" t="s">
        <v>3</v>
      </c>
      <c r="DM436">
        <v>0</v>
      </c>
      <c r="DN436" t="s">
        <v>3</v>
      </c>
      <c r="DO436">
        <v>0</v>
      </c>
    </row>
    <row r="437" spans="1:119" x14ac:dyDescent="0.2">
      <c r="A437">
        <f>ROW(Source!A524)</f>
        <v>524</v>
      </c>
      <c r="B437">
        <v>1473070128</v>
      </c>
      <c r="C437">
        <v>1473072031</v>
      </c>
      <c r="D437">
        <v>1441822228</v>
      </c>
      <c r="E437">
        <v>15514512</v>
      </c>
      <c r="F437">
        <v>1</v>
      </c>
      <c r="G437">
        <v>15514512</v>
      </c>
      <c r="H437">
        <v>3</v>
      </c>
      <c r="I437" t="s">
        <v>749</v>
      </c>
      <c r="J437" t="s">
        <v>3</v>
      </c>
      <c r="K437" t="s">
        <v>750</v>
      </c>
      <c r="L437">
        <v>1346</v>
      </c>
      <c r="N437">
        <v>1009</v>
      </c>
      <c r="O437" t="s">
        <v>680</v>
      </c>
      <c r="P437" t="s">
        <v>680</v>
      </c>
      <c r="Q437">
        <v>1</v>
      </c>
      <c r="W437">
        <v>0</v>
      </c>
      <c r="X437">
        <v>-197379457</v>
      </c>
      <c r="Y437">
        <f>(AT437*3)</f>
        <v>0.03</v>
      </c>
      <c r="AA437">
        <v>73.95</v>
      </c>
      <c r="AB437">
        <v>0</v>
      </c>
      <c r="AC437">
        <v>0</v>
      </c>
      <c r="AD437">
        <v>0</v>
      </c>
      <c r="AE437">
        <v>73.951729999999998</v>
      </c>
      <c r="AF437">
        <v>0</v>
      </c>
      <c r="AG437">
        <v>0</v>
      </c>
      <c r="AH437">
        <v>0</v>
      </c>
      <c r="AI437">
        <v>1</v>
      </c>
      <c r="AJ437">
        <v>1</v>
      </c>
      <c r="AK437">
        <v>1</v>
      </c>
      <c r="AL437">
        <v>1</v>
      </c>
      <c r="AM437">
        <v>-2</v>
      </c>
      <c r="AN437">
        <v>0</v>
      </c>
      <c r="AO437">
        <v>1</v>
      </c>
      <c r="AP437">
        <v>1</v>
      </c>
      <c r="AQ437">
        <v>0</v>
      </c>
      <c r="AR437">
        <v>0</v>
      </c>
      <c r="AS437" t="s">
        <v>3</v>
      </c>
      <c r="AT437">
        <v>0.01</v>
      </c>
      <c r="AU437" t="s">
        <v>449</v>
      </c>
      <c r="AV437">
        <v>0</v>
      </c>
      <c r="AW437">
        <v>2</v>
      </c>
      <c r="AX437">
        <v>1473072035</v>
      </c>
      <c r="AY437">
        <v>1</v>
      </c>
      <c r="AZ437">
        <v>0</v>
      </c>
      <c r="BA437">
        <v>682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0</v>
      </c>
      <c r="BI437">
        <v>0</v>
      </c>
      <c r="BJ437">
        <v>0</v>
      </c>
      <c r="BK437">
        <v>0</v>
      </c>
      <c r="BL437">
        <v>0</v>
      </c>
      <c r="BM437">
        <v>0</v>
      </c>
      <c r="BN437">
        <v>0</v>
      </c>
      <c r="BO437">
        <v>0</v>
      </c>
      <c r="BP437">
        <v>0</v>
      </c>
      <c r="BQ437">
        <v>0</v>
      </c>
      <c r="BR437">
        <v>0</v>
      </c>
      <c r="BS437">
        <v>0</v>
      </c>
      <c r="BT437">
        <v>0</v>
      </c>
      <c r="BU437">
        <v>0</v>
      </c>
      <c r="BV437">
        <v>0</v>
      </c>
      <c r="BW437">
        <v>0</v>
      </c>
      <c r="CV437">
        <v>0</v>
      </c>
      <c r="CW437">
        <v>0</v>
      </c>
      <c r="CX437">
        <f>ROUND(Y437*Source!I524,9)</f>
        <v>0.06</v>
      </c>
      <c r="CY437">
        <f>AA437</f>
        <v>73.95</v>
      </c>
      <c r="CZ437">
        <f>AE437</f>
        <v>73.951729999999998</v>
      </c>
      <c r="DA437">
        <f>AI437</f>
        <v>1</v>
      </c>
      <c r="DB437">
        <f>ROUND((ROUND(AT437*CZ437,2)*3),6)</f>
        <v>2.2200000000000002</v>
      </c>
      <c r="DC437">
        <f>ROUND((ROUND(AT437*AG437,2)*3),6)</f>
        <v>0</v>
      </c>
      <c r="DD437" t="s">
        <v>3</v>
      </c>
      <c r="DE437" t="s">
        <v>3</v>
      </c>
      <c r="DF437">
        <f t="shared" si="131"/>
        <v>4.4400000000000004</v>
      </c>
      <c r="DG437">
        <f t="shared" si="132"/>
        <v>0</v>
      </c>
      <c r="DH437">
        <f t="shared" si="133"/>
        <v>0</v>
      </c>
      <c r="DI437">
        <f t="shared" si="134"/>
        <v>0</v>
      </c>
      <c r="DJ437">
        <f>DF437</f>
        <v>4.4400000000000004</v>
      </c>
      <c r="DK437">
        <v>0</v>
      </c>
      <c r="DL437" t="s">
        <v>3</v>
      </c>
      <c r="DM437">
        <v>0</v>
      </c>
      <c r="DN437" t="s">
        <v>3</v>
      </c>
      <c r="DO437">
        <v>0</v>
      </c>
    </row>
    <row r="438" spans="1:119" x14ac:dyDescent="0.2">
      <c r="A438">
        <f>ROW(Source!A525)</f>
        <v>525</v>
      </c>
      <c r="B438">
        <v>1473070128</v>
      </c>
      <c r="C438">
        <v>1473072036</v>
      </c>
      <c r="D438">
        <v>1441819193</v>
      </c>
      <c r="E438">
        <v>15514512</v>
      </c>
      <c r="F438">
        <v>1</v>
      </c>
      <c r="G438">
        <v>15514512</v>
      </c>
      <c r="H438">
        <v>1</v>
      </c>
      <c r="I438" t="s">
        <v>670</v>
      </c>
      <c r="J438" t="s">
        <v>3</v>
      </c>
      <c r="K438" t="s">
        <v>671</v>
      </c>
      <c r="L438">
        <v>1191</v>
      </c>
      <c r="N438">
        <v>1013</v>
      </c>
      <c r="O438" t="s">
        <v>672</v>
      </c>
      <c r="P438" t="s">
        <v>672</v>
      </c>
      <c r="Q438">
        <v>1</v>
      </c>
      <c r="W438">
        <v>0</v>
      </c>
      <c r="X438">
        <v>476480486</v>
      </c>
      <c r="Y438">
        <f>AT438</f>
        <v>24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1</v>
      </c>
      <c r="AJ438">
        <v>1</v>
      </c>
      <c r="AK438">
        <v>1</v>
      </c>
      <c r="AL438">
        <v>1</v>
      </c>
      <c r="AM438">
        <v>-2</v>
      </c>
      <c r="AN438">
        <v>0</v>
      </c>
      <c r="AO438">
        <v>1</v>
      </c>
      <c r="AP438">
        <v>1</v>
      </c>
      <c r="AQ438">
        <v>0</v>
      </c>
      <c r="AR438">
        <v>0</v>
      </c>
      <c r="AS438" t="s">
        <v>3</v>
      </c>
      <c r="AT438">
        <v>24</v>
      </c>
      <c r="AU438" t="s">
        <v>3</v>
      </c>
      <c r="AV438">
        <v>1</v>
      </c>
      <c r="AW438">
        <v>2</v>
      </c>
      <c r="AX438">
        <v>1473072042</v>
      </c>
      <c r="AY438">
        <v>1</v>
      </c>
      <c r="AZ438">
        <v>0</v>
      </c>
      <c r="BA438">
        <v>683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0</v>
      </c>
      <c r="BI438">
        <v>0</v>
      </c>
      <c r="BJ438">
        <v>0</v>
      </c>
      <c r="BK438">
        <v>0</v>
      </c>
      <c r="BL438">
        <v>0</v>
      </c>
      <c r="BM438">
        <v>0</v>
      </c>
      <c r="BN438">
        <v>0</v>
      </c>
      <c r="BO438">
        <v>0</v>
      </c>
      <c r="BP438">
        <v>0</v>
      </c>
      <c r="BQ438">
        <v>0</v>
      </c>
      <c r="BR438">
        <v>0</v>
      </c>
      <c r="BS438">
        <v>0</v>
      </c>
      <c r="BT438">
        <v>0</v>
      </c>
      <c r="BU438">
        <v>0</v>
      </c>
      <c r="BV438">
        <v>0</v>
      </c>
      <c r="BW438">
        <v>0</v>
      </c>
      <c r="CU438">
        <f>ROUND(AT438*Source!I525*AH438*AL438,2)</f>
        <v>0</v>
      </c>
      <c r="CV438">
        <f>ROUND(Y438*Source!I525,9)</f>
        <v>48</v>
      </c>
      <c r="CW438">
        <v>0</v>
      </c>
      <c r="CX438">
        <f>ROUND(Y438*Source!I525,9)</f>
        <v>48</v>
      </c>
      <c r="CY438">
        <f>AD438</f>
        <v>0</v>
      </c>
      <c r="CZ438">
        <f>AH438</f>
        <v>0</v>
      </c>
      <c r="DA438">
        <f>AL438</f>
        <v>1</v>
      </c>
      <c r="DB438">
        <f>ROUND(ROUND(AT438*CZ438,2),6)</f>
        <v>0</v>
      </c>
      <c r="DC438">
        <f>ROUND(ROUND(AT438*AG438,2),6)</f>
        <v>0</v>
      </c>
      <c r="DD438" t="s">
        <v>3</v>
      </c>
      <c r="DE438" t="s">
        <v>3</v>
      </c>
      <c r="DF438">
        <f t="shared" si="131"/>
        <v>0</v>
      </c>
      <c r="DG438">
        <f t="shared" si="132"/>
        <v>0</v>
      </c>
      <c r="DH438">
        <f t="shared" si="133"/>
        <v>0</v>
      </c>
      <c r="DI438">
        <f t="shared" si="134"/>
        <v>0</v>
      </c>
      <c r="DJ438">
        <f>DI438</f>
        <v>0</v>
      </c>
      <c r="DK438">
        <v>0</v>
      </c>
      <c r="DL438" t="s">
        <v>3</v>
      </c>
      <c r="DM438">
        <v>0</v>
      </c>
      <c r="DN438" t="s">
        <v>3</v>
      </c>
      <c r="DO438">
        <v>0</v>
      </c>
    </row>
    <row r="439" spans="1:119" x14ac:dyDescent="0.2">
      <c r="A439">
        <f>ROW(Source!A525)</f>
        <v>525</v>
      </c>
      <c r="B439">
        <v>1473070128</v>
      </c>
      <c r="C439">
        <v>1473072036</v>
      </c>
      <c r="D439">
        <v>1441836237</v>
      </c>
      <c r="E439">
        <v>1</v>
      </c>
      <c r="F439">
        <v>1</v>
      </c>
      <c r="G439">
        <v>15514512</v>
      </c>
      <c r="H439">
        <v>3</v>
      </c>
      <c r="I439" t="s">
        <v>746</v>
      </c>
      <c r="J439" t="s">
        <v>747</v>
      </c>
      <c r="K439" t="s">
        <v>748</v>
      </c>
      <c r="L439">
        <v>1346</v>
      </c>
      <c r="N439">
        <v>1009</v>
      </c>
      <c r="O439" t="s">
        <v>680</v>
      </c>
      <c r="P439" t="s">
        <v>680</v>
      </c>
      <c r="Q439">
        <v>1</v>
      </c>
      <c r="W439">
        <v>0</v>
      </c>
      <c r="X439">
        <v>-1733743716</v>
      </c>
      <c r="Y439">
        <f>AT439</f>
        <v>0.48</v>
      </c>
      <c r="AA439">
        <v>375.16</v>
      </c>
      <c r="AB439">
        <v>0</v>
      </c>
      <c r="AC439">
        <v>0</v>
      </c>
      <c r="AD439">
        <v>0</v>
      </c>
      <c r="AE439">
        <v>375.16</v>
      </c>
      <c r="AF439">
        <v>0</v>
      </c>
      <c r="AG439">
        <v>0</v>
      </c>
      <c r="AH439">
        <v>0</v>
      </c>
      <c r="AI439">
        <v>1</v>
      </c>
      <c r="AJ439">
        <v>1</v>
      </c>
      <c r="AK439">
        <v>1</v>
      </c>
      <c r="AL439">
        <v>1</v>
      </c>
      <c r="AM439">
        <v>-2</v>
      </c>
      <c r="AN439">
        <v>0</v>
      </c>
      <c r="AO439">
        <v>1</v>
      </c>
      <c r="AP439">
        <v>1</v>
      </c>
      <c r="AQ439">
        <v>0</v>
      </c>
      <c r="AR439">
        <v>0</v>
      </c>
      <c r="AS439" t="s">
        <v>3</v>
      </c>
      <c r="AT439">
        <v>0.48</v>
      </c>
      <c r="AU439" t="s">
        <v>3</v>
      </c>
      <c r="AV439">
        <v>0</v>
      </c>
      <c r="AW439">
        <v>2</v>
      </c>
      <c r="AX439">
        <v>1473072044</v>
      </c>
      <c r="AY439">
        <v>1</v>
      </c>
      <c r="AZ439">
        <v>0</v>
      </c>
      <c r="BA439">
        <v>684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0</v>
      </c>
      <c r="BI439">
        <v>0</v>
      </c>
      <c r="BJ439">
        <v>0</v>
      </c>
      <c r="BK439">
        <v>0</v>
      </c>
      <c r="BL439">
        <v>0</v>
      </c>
      <c r="BM439">
        <v>0</v>
      </c>
      <c r="BN439">
        <v>0</v>
      </c>
      <c r="BO439">
        <v>0</v>
      </c>
      <c r="BP439">
        <v>0</v>
      </c>
      <c r="BQ439">
        <v>0</v>
      </c>
      <c r="BR439">
        <v>0</v>
      </c>
      <c r="BS439">
        <v>0</v>
      </c>
      <c r="BT439">
        <v>0</v>
      </c>
      <c r="BU439">
        <v>0</v>
      </c>
      <c r="BV439">
        <v>0</v>
      </c>
      <c r="BW439">
        <v>0</v>
      </c>
      <c r="CV439">
        <v>0</v>
      </c>
      <c r="CW439">
        <v>0</v>
      </c>
      <c r="CX439">
        <f>ROUND(Y439*Source!I525,9)</f>
        <v>0.96</v>
      </c>
      <c r="CY439">
        <f>AA439</f>
        <v>375.16</v>
      </c>
      <c r="CZ439">
        <f>AE439</f>
        <v>375.16</v>
      </c>
      <c r="DA439">
        <f>AI439</f>
        <v>1</v>
      </c>
      <c r="DB439">
        <f>ROUND(ROUND(AT439*CZ439,2),6)</f>
        <v>180.08</v>
      </c>
      <c r="DC439">
        <f>ROUND(ROUND(AT439*AG439,2),6)</f>
        <v>0</v>
      </c>
      <c r="DD439" t="s">
        <v>3</v>
      </c>
      <c r="DE439" t="s">
        <v>3</v>
      </c>
      <c r="DF439">
        <f t="shared" si="131"/>
        <v>360.15</v>
      </c>
      <c r="DG439">
        <f t="shared" si="132"/>
        <v>0</v>
      </c>
      <c r="DH439">
        <f t="shared" si="133"/>
        <v>0</v>
      </c>
      <c r="DI439">
        <f t="shared" si="134"/>
        <v>0</v>
      </c>
      <c r="DJ439">
        <f>DF439</f>
        <v>360.15</v>
      </c>
      <c r="DK439">
        <v>0</v>
      </c>
      <c r="DL439" t="s">
        <v>3</v>
      </c>
      <c r="DM439">
        <v>0</v>
      </c>
      <c r="DN439" t="s">
        <v>3</v>
      </c>
      <c r="DO439">
        <v>0</v>
      </c>
    </row>
    <row r="440" spans="1:119" x14ac:dyDescent="0.2">
      <c r="A440">
        <f>ROW(Source!A525)</f>
        <v>525</v>
      </c>
      <c r="B440">
        <v>1473070128</v>
      </c>
      <c r="C440">
        <v>1473072036</v>
      </c>
      <c r="D440">
        <v>1441836235</v>
      </c>
      <c r="E440">
        <v>1</v>
      </c>
      <c r="F440">
        <v>1</v>
      </c>
      <c r="G440">
        <v>15514512</v>
      </c>
      <c r="H440">
        <v>3</v>
      </c>
      <c r="I440" t="s">
        <v>677</v>
      </c>
      <c r="J440" t="s">
        <v>678</v>
      </c>
      <c r="K440" t="s">
        <v>679</v>
      </c>
      <c r="L440">
        <v>1346</v>
      </c>
      <c r="N440">
        <v>1009</v>
      </c>
      <c r="O440" t="s">
        <v>680</v>
      </c>
      <c r="P440" t="s">
        <v>680</v>
      </c>
      <c r="Q440">
        <v>1</v>
      </c>
      <c r="W440">
        <v>0</v>
      </c>
      <c r="X440">
        <v>-1595335418</v>
      </c>
      <c r="Y440">
        <f>AT440</f>
        <v>0.14000000000000001</v>
      </c>
      <c r="AA440">
        <v>31.49</v>
      </c>
      <c r="AB440">
        <v>0</v>
      </c>
      <c r="AC440">
        <v>0</v>
      </c>
      <c r="AD440">
        <v>0</v>
      </c>
      <c r="AE440">
        <v>31.49</v>
      </c>
      <c r="AF440">
        <v>0</v>
      </c>
      <c r="AG440">
        <v>0</v>
      </c>
      <c r="AH440">
        <v>0</v>
      </c>
      <c r="AI440">
        <v>1</v>
      </c>
      <c r="AJ440">
        <v>1</v>
      </c>
      <c r="AK440">
        <v>1</v>
      </c>
      <c r="AL440">
        <v>1</v>
      </c>
      <c r="AM440">
        <v>-2</v>
      </c>
      <c r="AN440">
        <v>0</v>
      </c>
      <c r="AO440">
        <v>1</v>
      </c>
      <c r="AP440">
        <v>1</v>
      </c>
      <c r="AQ440">
        <v>0</v>
      </c>
      <c r="AR440">
        <v>0</v>
      </c>
      <c r="AS440" t="s">
        <v>3</v>
      </c>
      <c r="AT440">
        <v>0.14000000000000001</v>
      </c>
      <c r="AU440" t="s">
        <v>3</v>
      </c>
      <c r="AV440">
        <v>0</v>
      </c>
      <c r="AW440">
        <v>2</v>
      </c>
      <c r="AX440">
        <v>1473072045</v>
      </c>
      <c r="AY440">
        <v>1</v>
      </c>
      <c r="AZ440">
        <v>0</v>
      </c>
      <c r="BA440">
        <v>685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0</v>
      </c>
      <c r="BI440">
        <v>0</v>
      </c>
      <c r="BJ440">
        <v>0</v>
      </c>
      <c r="BK440">
        <v>0</v>
      </c>
      <c r="BL440">
        <v>0</v>
      </c>
      <c r="BM440">
        <v>0</v>
      </c>
      <c r="BN440">
        <v>0</v>
      </c>
      <c r="BO440">
        <v>0</v>
      </c>
      <c r="BP440">
        <v>0</v>
      </c>
      <c r="BQ440">
        <v>0</v>
      </c>
      <c r="BR440">
        <v>0</v>
      </c>
      <c r="BS440">
        <v>0</v>
      </c>
      <c r="BT440">
        <v>0</v>
      </c>
      <c r="BU440">
        <v>0</v>
      </c>
      <c r="BV440">
        <v>0</v>
      </c>
      <c r="BW440">
        <v>0</v>
      </c>
      <c r="CV440">
        <v>0</v>
      </c>
      <c r="CW440">
        <v>0</v>
      </c>
      <c r="CX440">
        <f>ROUND(Y440*Source!I525,9)</f>
        <v>0.28000000000000003</v>
      </c>
      <c r="CY440">
        <f>AA440</f>
        <v>31.49</v>
      </c>
      <c r="CZ440">
        <f>AE440</f>
        <v>31.49</v>
      </c>
      <c r="DA440">
        <f>AI440</f>
        <v>1</v>
      </c>
      <c r="DB440">
        <f>ROUND(ROUND(AT440*CZ440,2),6)</f>
        <v>4.41</v>
      </c>
      <c r="DC440">
        <f>ROUND(ROUND(AT440*AG440,2),6)</f>
        <v>0</v>
      </c>
      <c r="DD440" t="s">
        <v>3</v>
      </c>
      <c r="DE440" t="s">
        <v>3</v>
      </c>
      <c r="DF440">
        <f t="shared" si="131"/>
        <v>8.82</v>
      </c>
      <c r="DG440">
        <f t="shared" si="132"/>
        <v>0</v>
      </c>
      <c r="DH440">
        <f t="shared" si="133"/>
        <v>0</v>
      </c>
      <c r="DI440">
        <f t="shared" si="134"/>
        <v>0</v>
      </c>
      <c r="DJ440">
        <f>DF440</f>
        <v>8.82</v>
      </c>
      <c r="DK440">
        <v>0</v>
      </c>
      <c r="DL440" t="s">
        <v>3</v>
      </c>
      <c r="DM440">
        <v>0</v>
      </c>
      <c r="DN440" t="s">
        <v>3</v>
      </c>
      <c r="DO440">
        <v>0</v>
      </c>
    </row>
    <row r="441" spans="1:119" x14ac:dyDescent="0.2">
      <c r="A441">
        <f>ROW(Source!A525)</f>
        <v>525</v>
      </c>
      <c r="B441">
        <v>1473070128</v>
      </c>
      <c r="C441">
        <v>1473072036</v>
      </c>
      <c r="D441">
        <v>1441822228</v>
      </c>
      <c r="E441">
        <v>15514512</v>
      </c>
      <c r="F441">
        <v>1</v>
      </c>
      <c r="G441">
        <v>15514512</v>
      </c>
      <c r="H441">
        <v>3</v>
      </c>
      <c r="I441" t="s">
        <v>749</v>
      </c>
      <c r="J441" t="s">
        <v>3</v>
      </c>
      <c r="K441" t="s">
        <v>750</v>
      </c>
      <c r="L441">
        <v>1346</v>
      </c>
      <c r="N441">
        <v>1009</v>
      </c>
      <c r="O441" t="s">
        <v>680</v>
      </c>
      <c r="P441" t="s">
        <v>680</v>
      </c>
      <c r="Q441">
        <v>1</v>
      </c>
      <c r="W441">
        <v>0</v>
      </c>
      <c r="X441">
        <v>-197379457</v>
      </c>
      <c r="Y441">
        <f>AT441</f>
        <v>0.14000000000000001</v>
      </c>
      <c r="AA441">
        <v>73.95</v>
      </c>
      <c r="AB441">
        <v>0</v>
      </c>
      <c r="AC441">
        <v>0</v>
      </c>
      <c r="AD441">
        <v>0</v>
      </c>
      <c r="AE441">
        <v>73.951729999999998</v>
      </c>
      <c r="AF441">
        <v>0</v>
      </c>
      <c r="AG441">
        <v>0</v>
      </c>
      <c r="AH441">
        <v>0</v>
      </c>
      <c r="AI441">
        <v>1</v>
      </c>
      <c r="AJ441">
        <v>1</v>
      </c>
      <c r="AK441">
        <v>1</v>
      </c>
      <c r="AL441">
        <v>1</v>
      </c>
      <c r="AM441">
        <v>-2</v>
      </c>
      <c r="AN441">
        <v>0</v>
      </c>
      <c r="AO441">
        <v>1</v>
      </c>
      <c r="AP441">
        <v>1</v>
      </c>
      <c r="AQ441">
        <v>0</v>
      </c>
      <c r="AR441">
        <v>0</v>
      </c>
      <c r="AS441" t="s">
        <v>3</v>
      </c>
      <c r="AT441">
        <v>0.14000000000000001</v>
      </c>
      <c r="AU441" t="s">
        <v>3</v>
      </c>
      <c r="AV441">
        <v>0</v>
      </c>
      <c r="AW441">
        <v>2</v>
      </c>
      <c r="AX441">
        <v>1473072043</v>
      </c>
      <c r="AY441">
        <v>1</v>
      </c>
      <c r="AZ441">
        <v>0</v>
      </c>
      <c r="BA441">
        <v>686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0</v>
      </c>
      <c r="BI441">
        <v>0</v>
      </c>
      <c r="BJ441">
        <v>0</v>
      </c>
      <c r="BK441">
        <v>0</v>
      </c>
      <c r="BL441">
        <v>0</v>
      </c>
      <c r="BM441">
        <v>0</v>
      </c>
      <c r="BN441">
        <v>0</v>
      </c>
      <c r="BO441">
        <v>0</v>
      </c>
      <c r="BP441">
        <v>0</v>
      </c>
      <c r="BQ441">
        <v>0</v>
      </c>
      <c r="BR441">
        <v>0</v>
      </c>
      <c r="BS441">
        <v>0</v>
      </c>
      <c r="BT441">
        <v>0</v>
      </c>
      <c r="BU441">
        <v>0</v>
      </c>
      <c r="BV441">
        <v>0</v>
      </c>
      <c r="BW441">
        <v>0</v>
      </c>
      <c r="CV441">
        <v>0</v>
      </c>
      <c r="CW441">
        <v>0</v>
      </c>
      <c r="CX441">
        <f>ROUND(Y441*Source!I525,9)</f>
        <v>0.28000000000000003</v>
      </c>
      <c r="CY441">
        <f>AA441</f>
        <v>73.95</v>
      </c>
      <c r="CZ441">
        <f>AE441</f>
        <v>73.951729999999998</v>
      </c>
      <c r="DA441">
        <f>AI441</f>
        <v>1</v>
      </c>
      <c r="DB441">
        <f>ROUND(ROUND(AT441*CZ441,2),6)</f>
        <v>10.35</v>
      </c>
      <c r="DC441">
        <f>ROUND(ROUND(AT441*AG441,2),6)</f>
        <v>0</v>
      </c>
      <c r="DD441" t="s">
        <v>3</v>
      </c>
      <c r="DE441" t="s">
        <v>3</v>
      </c>
      <c r="DF441">
        <f t="shared" si="131"/>
        <v>20.71</v>
      </c>
      <c r="DG441">
        <f t="shared" si="132"/>
        <v>0</v>
      </c>
      <c r="DH441">
        <f t="shared" si="133"/>
        <v>0</v>
      </c>
      <c r="DI441">
        <f t="shared" si="134"/>
        <v>0</v>
      </c>
      <c r="DJ441">
        <f>DF441</f>
        <v>20.71</v>
      </c>
      <c r="DK441">
        <v>0</v>
      </c>
      <c r="DL441" t="s">
        <v>3</v>
      </c>
      <c r="DM441">
        <v>0</v>
      </c>
      <c r="DN441" t="s">
        <v>3</v>
      </c>
      <c r="DO441">
        <v>0</v>
      </c>
    </row>
    <row r="442" spans="1:119" x14ac:dyDescent="0.2">
      <c r="A442">
        <f>ROW(Source!A525)</f>
        <v>525</v>
      </c>
      <c r="B442">
        <v>1473070128</v>
      </c>
      <c r="C442">
        <v>1473072036</v>
      </c>
      <c r="D442">
        <v>1441834920</v>
      </c>
      <c r="E442">
        <v>1</v>
      </c>
      <c r="F442">
        <v>1</v>
      </c>
      <c r="G442">
        <v>15514512</v>
      </c>
      <c r="H442">
        <v>3</v>
      </c>
      <c r="I442" t="s">
        <v>751</v>
      </c>
      <c r="J442" t="s">
        <v>752</v>
      </c>
      <c r="K442" t="s">
        <v>753</v>
      </c>
      <c r="L442">
        <v>1346</v>
      </c>
      <c r="N442">
        <v>1009</v>
      </c>
      <c r="O442" t="s">
        <v>680</v>
      </c>
      <c r="P442" t="s">
        <v>680</v>
      </c>
      <c r="Q442">
        <v>1</v>
      </c>
      <c r="W442">
        <v>0</v>
      </c>
      <c r="X442">
        <v>707796009</v>
      </c>
      <c r="Y442">
        <f>AT442</f>
        <v>0.1</v>
      </c>
      <c r="AA442">
        <v>106.87</v>
      </c>
      <c r="AB442">
        <v>0</v>
      </c>
      <c r="AC442">
        <v>0</v>
      </c>
      <c r="AD442">
        <v>0</v>
      </c>
      <c r="AE442">
        <v>106.87</v>
      </c>
      <c r="AF442">
        <v>0</v>
      </c>
      <c r="AG442">
        <v>0</v>
      </c>
      <c r="AH442">
        <v>0</v>
      </c>
      <c r="AI442">
        <v>1</v>
      </c>
      <c r="AJ442">
        <v>1</v>
      </c>
      <c r="AK442">
        <v>1</v>
      </c>
      <c r="AL442">
        <v>1</v>
      </c>
      <c r="AM442">
        <v>-2</v>
      </c>
      <c r="AN442">
        <v>0</v>
      </c>
      <c r="AO442">
        <v>1</v>
      </c>
      <c r="AP442">
        <v>1</v>
      </c>
      <c r="AQ442">
        <v>0</v>
      </c>
      <c r="AR442">
        <v>0</v>
      </c>
      <c r="AS442" t="s">
        <v>3</v>
      </c>
      <c r="AT442">
        <v>0.1</v>
      </c>
      <c r="AU442" t="s">
        <v>3</v>
      </c>
      <c r="AV442">
        <v>0</v>
      </c>
      <c r="AW442">
        <v>2</v>
      </c>
      <c r="AX442">
        <v>1473072046</v>
      </c>
      <c r="AY442">
        <v>1</v>
      </c>
      <c r="AZ442">
        <v>0</v>
      </c>
      <c r="BA442">
        <v>687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0</v>
      </c>
      <c r="BI442">
        <v>0</v>
      </c>
      <c r="BJ442">
        <v>0</v>
      </c>
      <c r="BK442">
        <v>0</v>
      </c>
      <c r="BL442">
        <v>0</v>
      </c>
      <c r="BM442">
        <v>0</v>
      </c>
      <c r="BN442">
        <v>0</v>
      </c>
      <c r="BO442">
        <v>0</v>
      </c>
      <c r="BP442">
        <v>0</v>
      </c>
      <c r="BQ442">
        <v>0</v>
      </c>
      <c r="BR442">
        <v>0</v>
      </c>
      <c r="BS442">
        <v>0</v>
      </c>
      <c r="BT442">
        <v>0</v>
      </c>
      <c r="BU442">
        <v>0</v>
      </c>
      <c r="BV442">
        <v>0</v>
      </c>
      <c r="BW442">
        <v>0</v>
      </c>
      <c r="CV442">
        <v>0</v>
      </c>
      <c r="CW442">
        <v>0</v>
      </c>
      <c r="CX442">
        <f>ROUND(Y442*Source!I525,9)</f>
        <v>0.2</v>
      </c>
      <c r="CY442">
        <f>AA442</f>
        <v>106.87</v>
      </c>
      <c r="CZ442">
        <f>AE442</f>
        <v>106.87</v>
      </c>
      <c r="DA442">
        <f>AI442</f>
        <v>1</v>
      </c>
      <c r="DB442">
        <f>ROUND(ROUND(AT442*CZ442,2),6)</f>
        <v>10.69</v>
      </c>
      <c r="DC442">
        <f>ROUND(ROUND(AT442*AG442,2),6)</f>
        <v>0</v>
      </c>
      <c r="DD442" t="s">
        <v>3</v>
      </c>
      <c r="DE442" t="s">
        <v>3</v>
      </c>
      <c r="DF442">
        <f t="shared" si="131"/>
        <v>21.37</v>
      </c>
      <c r="DG442">
        <f t="shared" si="132"/>
        <v>0</v>
      </c>
      <c r="DH442">
        <f t="shared" si="133"/>
        <v>0</v>
      </c>
      <c r="DI442">
        <f t="shared" si="134"/>
        <v>0</v>
      </c>
      <c r="DJ442">
        <f>DF442</f>
        <v>21.37</v>
      </c>
      <c r="DK442">
        <v>0</v>
      </c>
      <c r="DL442" t="s">
        <v>3</v>
      </c>
      <c r="DM442">
        <v>0</v>
      </c>
      <c r="DN442" t="s">
        <v>3</v>
      </c>
      <c r="DO442">
        <v>0</v>
      </c>
    </row>
    <row r="443" spans="1:119" x14ac:dyDescent="0.2">
      <c r="A443">
        <f>ROW(Source!A526)</f>
        <v>526</v>
      </c>
      <c r="B443">
        <v>1473070128</v>
      </c>
      <c r="C443">
        <v>1473072047</v>
      </c>
      <c r="D443">
        <v>1441819193</v>
      </c>
      <c r="E443">
        <v>15514512</v>
      </c>
      <c r="F443">
        <v>1</v>
      </c>
      <c r="G443">
        <v>15514512</v>
      </c>
      <c r="H443">
        <v>1</v>
      </c>
      <c r="I443" t="s">
        <v>670</v>
      </c>
      <c r="J443" t="s">
        <v>3</v>
      </c>
      <c r="K443" t="s">
        <v>671</v>
      </c>
      <c r="L443">
        <v>1191</v>
      </c>
      <c r="N443">
        <v>1013</v>
      </c>
      <c r="O443" t="s">
        <v>672</v>
      </c>
      <c r="P443" t="s">
        <v>672</v>
      </c>
      <c r="Q443">
        <v>1</v>
      </c>
      <c r="W443">
        <v>0</v>
      </c>
      <c r="X443">
        <v>476480486</v>
      </c>
      <c r="Y443">
        <f>(AT443*3)</f>
        <v>2.4000000000000004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1</v>
      </c>
      <c r="AJ443">
        <v>1</v>
      </c>
      <c r="AK443">
        <v>1</v>
      </c>
      <c r="AL443">
        <v>1</v>
      </c>
      <c r="AM443">
        <v>-2</v>
      </c>
      <c r="AN443">
        <v>0</v>
      </c>
      <c r="AO443">
        <v>1</v>
      </c>
      <c r="AP443">
        <v>1</v>
      </c>
      <c r="AQ443">
        <v>0</v>
      </c>
      <c r="AR443">
        <v>0</v>
      </c>
      <c r="AS443" t="s">
        <v>3</v>
      </c>
      <c r="AT443">
        <v>0.8</v>
      </c>
      <c r="AU443" t="s">
        <v>449</v>
      </c>
      <c r="AV443">
        <v>1</v>
      </c>
      <c r="AW443">
        <v>2</v>
      </c>
      <c r="AX443">
        <v>1473072050</v>
      </c>
      <c r="AY443">
        <v>1</v>
      </c>
      <c r="AZ443">
        <v>0</v>
      </c>
      <c r="BA443">
        <v>688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0</v>
      </c>
      <c r="BI443">
        <v>0</v>
      </c>
      <c r="BJ443">
        <v>0</v>
      </c>
      <c r="BK443">
        <v>0</v>
      </c>
      <c r="BL443">
        <v>0</v>
      </c>
      <c r="BM443">
        <v>0</v>
      </c>
      <c r="BN443">
        <v>0</v>
      </c>
      <c r="BO443">
        <v>0</v>
      </c>
      <c r="BP443">
        <v>0</v>
      </c>
      <c r="BQ443">
        <v>0</v>
      </c>
      <c r="BR443">
        <v>0</v>
      </c>
      <c r="BS443">
        <v>0</v>
      </c>
      <c r="BT443">
        <v>0</v>
      </c>
      <c r="BU443">
        <v>0</v>
      </c>
      <c r="BV443">
        <v>0</v>
      </c>
      <c r="BW443">
        <v>0</v>
      </c>
      <c r="CU443">
        <f>ROUND(AT443*Source!I526*AH443*AL443,2)</f>
        <v>0</v>
      </c>
      <c r="CV443">
        <f>ROUND(Y443*Source!I526,9)</f>
        <v>4.8</v>
      </c>
      <c r="CW443">
        <v>0</v>
      </c>
      <c r="CX443">
        <f>ROUND(Y443*Source!I526,9)</f>
        <v>4.8</v>
      </c>
      <c r="CY443">
        <f>AD443</f>
        <v>0</v>
      </c>
      <c r="CZ443">
        <f>AH443</f>
        <v>0</v>
      </c>
      <c r="DA443">
        <f>AL443</f>
        <v>1</v>
      </c>
      <c r="DB443">
        <f>ROUND((ROUND(AT443*CZ443,2)*3),6)</f>
        <v>0</v>
      </c>
      <c r="DC443">
        <f>ROUND((ROUND(AT443*AG443,2)*3),6)</f>
        <v>0</v>
      </c>
      <c r="DD443" t="s">
        <v>3</v>
      </c>
      <c r="DE443" t="s">
        <v>3</v>
      </c>
      <c r="DF443">
        <f t="shared" si="131"/>
        <v>0</v>
      </c>
      <c r="DG443">
        <f t="shared" si="132"/>
        <v>0</v>
      </c>
      <c r="DH443">
        <f t="shared" si="133"/>
        <v>0</v>
      </c>
      <c r="DI443">
        <f t="shared" si="134"/>
        <v>0</v>
      </c>
      <c r="DJ443">
        <f>DI443</f>
        <v>0</v>
      </c>
      <c r="DK443">
        <v>0</v>
      </c>
      <c r="DL443" t="s">
        <v>3</v>
      </c>
      <c r="DM443">
        <v>0</v>
      </c>
      <c r="DN443" t="s">
        <v>3</v>
      </c>
      <c r="DO443">
        <v>0</v>
      </c>
    </row>
    <row r="444" spans="1:119" x14ac:dyDescent="0.2">
      <c r="A444">
        <f>ROW(Source!A526)</f>
        <v>526</v>
      </c>
      <c r="B444">
        <v>1473070128</v>
      </c>
      <c r="C444">
        <v>1473072047</v>
      </c>
      <c r="D444">
        <v>1441822228</v>
      </c>
      <c r="E444">
        <v>15514512</v>
      </c>
      <c r="F444">
        <v>1</v>
      </c>
      <c r="G444">
        <v>15514512</v>
      </c>
      <c r="H444">
        <v>3</v>
      </c>
      <c r="I444" t="s">
        <v>749</v>
      </c>
      <c r="J444" t="s">
        <v>3</v>
      </c>
      <c r="K444" t="s">
        <v>750</v>
      </c>
      <c r="L444">
        <v>1346</v>
      </c>
      <c r="N444">
        <v>1009</v>
      </c>
      <c r="O444" t="s">
        <v>680</v>
      </c>
      <c r="P444" t="s">
        <v>680</v>
      </c>
      <c r="Q444">
        <v>1</v>
      </c>
      <c r="W444">
        <v>0</v>
      </c>
      <c r="X444">
        <v>-197379457</v>
      </c>
      <c r="Y444">
        <f>(AT444*3)</f>
        <v>0.03</v>
      </c>
      <c r="AA444">
        <v>73.95</v>
      </c>
      <c r="AB444">
        <v>0</v>
      </c>
      <c r="AC444">
        <v>0</v>
      </c>
      <c r="AD444">
        <v>0</v>
      </c>
      <c r="AE444">
        <v>73.951729999999998</v>
      </c>
      <c r="AF444">
        <v>0</v>
      </c>
      <c r="AG444">
        <v>0</v>
      </c>
      <c r="AH444">
        <v>0</v>
      </c>
      <c r="AI444">
        <v>1</v>
      </c>
      <c r="AJ444">
        <v>1</v>
      </c>
      <c r="AK444">
        <v>1</v>
      </c>
      <c r="AL444">
        <v>1</v>
      </c>
      <c r="AM444">
        <v>-2</v>
      </c>
      <c r="AN444">
        <v>0</v>
      </c>
      <c r="AO444">
        <v>1</v>
      </c>
      <c r="AP444">
        <v>1</v>
      </c>
      <c r="AQ444">
        <v>0</v>
      </c>
      <c r="AR444">
        <v>0</v>
      </c>
      <c r="AS444" t="s">
        <v>3</v>
      </c>
      <c r="AT444">
        <v>0.01</v>
      </c>
      <c r="AU444" t="s">
        <v>449</v>
      </c>
      <c r="AV444">
        <v>0</v>
      </c>
      <c r="AW444">
        <v>2</v>
      </c>
      <c r="AX444">
        <v>1473072051</v>
      </c>
      <c r="AY444">
        <v>1</v>
      </c>
      <c r="AZ444">
        <v>0</v>
      </c>
      <c r="BA444">
        <v>689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0</v>
      </c>
      <c r="BI444">
        <v>0</v>
      </c>
      <c r="BJ444">
        <v>0</v>
      </c>
      <c r="BK444">
        <v>0</v>
      </c>
      <c r="BL444">
        <v>0</v>
      </c>
      <c r="BM444">
        <v>0</v>
      </c>
      <c r="BN444">
        <v>0</v>
      </c>
      <c r="BO444">
        <v>0</v>
      </c>
      <c r="BP444">
        <v>0</v>
      </c>
      <c r="BQ444">
        <v>0</v>
      </c>
      <c r="BR444">
        <v>0</v>
      </c>
      <c r="BS444">
        <v>0</v>
      </c>
      <c r="BT444">
        <v>0</v>
      </c>
      <c r="BU444">
        <v>0</v>
      </c>
      <c r="BV444">
        <v>0</v>
      </c>
      <c r="BW444">
        <v>0</v>
      </c>
      <c r="CV444">
        <v>0</v>
      </c>
      <c r="CW444">
        <v>0</v>
      </c>
      <c r="CX444">
        <f>ROUND(Y444*Source!I526,9)</f>
        <v>0.06</v>
      </c>
      <c r="CY444">
        <f>AA444</f>
        <v>73.95</v>
      </c>
      <c r="CZ444">
        <f>AE444</f>
        <v>73.951729999999998</v>
      </c>
      <c r="DA444">
        <f>AI444</f>
        <v>1</v>
      </c>
      <c r="DB444">
        <f>ROUND((ROUND(AT444*CZ444,2)*3),6)</f>
        <v>2.2200000000000002</v>
      </c>
      <c r="DC444">
        <f>ROUND((ROUND(AT444*AG444,2)*3),6)</f>
        <v>0</v>
      </c>
      <c r="DD444" t="s">
        <v>3</v>
      </c>
      <c r="DE444" t="s">
        <v>3</v>
      </c>
      <c r="DF444">
        <f t="shared" si="131"/>
        <v>4.4400000000000004</v>
      </c>
      <c r="DG444">
        <f t="shared" si="132"/>
        <v>0</v>
      </c>
      <c r="DH444">
        <f t="shared" si="133"/>
        <v>0</v>
      </c>
      <c r="DI444">
        <f t="shared" si="134"/>
        <v>0</v>
      </c>
      <c r="DJ444">
        <f>DF444</f>
        <v>4.4400000000000004</v>
      </c>
      <c r="DK444">
        <v>0</v>
      </c>
      <c r="DL444" t="s">
        <v>3</v>
      </c>
      <c r="DM444">
        <v>0</v>
      </c>
      <c r="DN444" t="s">
        <v>3</v>
      </c>
      <c r="DO444">
        <v>0</v>
      </c>
    </row>
    <row r="445" spans="1:119" x14ac:dyDescent="0.2">
      <c r="A445">
        <f>ROW(Source!A527)</f>
        <v>527</v>
      </c>
      <c r="B445">
        <v>1473070128</v>
      </c>
      <c r="C445">
        <v>1473072052</v>
      </c>
      <c r="D445">
        <v>1441819193</v>
      </c>
      <c r="E445">
        <v>15514512</v>
      </c>
      <c r="F445">
        <v>1</v>
      </c>
      <c r="G445">
        <v>15514512</v>
      </c>
      <c r="H445">
        <v>1</v>
      </c>
      <c r="I445" t="s">
        <v>670</v>
      </c>
      <c r="J445" t="s">
        <v>3</v>
      </c>
      <c r="K445" t="s">
        <v>671</v>
      </c>
      <c r="L445">
        <v>1191</v>
      </c>
      <c r="N445">
        <v>1013</v>
      </c>
      <c r="O445" t="s">
        <v>672</v>
      </c>
      <c r="P445" t="s">
        <v>672</v>
      </c>
      <c r="Q445">
        <v>1</v>
      </c>
      <c r="W445">
        <v>0</v>
      </c>
      <c r="X445">
        <v>476480486</v>
      </c>
      <c r="Y445">
        <f>(AT445*118)</f>
        <v>7.08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1</v>
      </c>
      <c r="AJ445">
        <v>1</v>
      </c>
      <c r="AK445">
        <v>1</v>
      </c>
      <c r="AL445">
        <v>1</v>
      </c>
      <c r="AM445">
        <v>-2</v>
      </c>
      <c r="AN445">
        <v>0</v>
      </c>
      <c r="AO445">
        <v>1</v>
      </c>
      <c r="AP445">
        <v>1</v>
      </c>
      <c r="AQ445">
        <v>0</v>
      </c>
      <c r="AR445">
        <v>0</v>
      </c>
      <c r="AS445" t="s">
        <v>3</v>
      </c>
      <c r="AT445">
        <v>0.06</v>
      </c>
      <c r="AU445" t="s">
        <v>408</v>
      </c>
      <c r="AV445">
        <v>1</v>
      </c>
      <c r="AW445">
        <v>2</v>
      </c>
      <c r="AX445">
        <v>1473072054</v>
      </c>
      <c r="AY445">
        <v>1</v>
      </c>
      <c r="AZ445">
        <v>0</v>
      </c>
      <c r="BA445">
        <v>690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0</v>
      </c>
      <c r="BI445">
        <v>0</v>
      </c>
      <c r="BJ445">
        <v>0</v>
      </c>
      <c r="BK445">
        <v>0</v>
      </c>
      <c r="BL445">
        <v>0</v>
      </c>
      <c r="BM445">
        <v>0</v>
      </c>
      <c r="BN445">
        <v>0</v>
      </c>
      <c r="BO445">
        <v>0</v>
      </c>
      <c r="BP445">
        <v>0</v>
      </c>
      <c r="BQ445">
        <v>0</v>
      </c>
      <c r="BR445">
        <v>0</v>
      </c>
      <c r="BS445">
        <v>0</v>
      </c>
      <c r="BT445">
        <v>0</v>
      </c>
      <c r="BU445">
        <v>0</v>
      </c>
      <c r="BV445">
        <v>0</v>
      </c>
      <c r="BW445">
        <v>0</v>
      </c>
      <c r="CU445">
        <f>ROUND(AT445*Source!I527*AH445*AL445,2)</f>
        <v>0</v>
      </c>
      <c r="CV445">
        <f>ROUND(Y445*Source!I527,9)</f>
        <v>7.08</v>
      </c>
      <c r="CW445">
        <v>0</v>
      </c>
      <c r="CX445">
        <f>ROUND(Y445*Source!I527,9)</f>
        <v>7.08</v>
      </c>
      <c r="CY445">
        <f>AD445</f>
        <v>0</v>
      </c>
      <c r="CZ445">
        <f>AH445</f>
        <v>0</v>
      </c>
      <c r="DA445">
        <f>AL445</f>
        <v>1</v>
      </c>
      <c r="DB445">
        <f>ROUND((ROUND(AT445*CZ445,2)*118),6)</f>
        <v>0</v>
      </c>
      <c r="DC445">
        <f>ROUND((ROUND(AT445*AG445,2)*118),6)</f>
        <v>0</v>
      </c>
      <c r="DD445" t="s">
        <v>3</v>
      </c>
      <c r="DE445" t="s">
        <v>3</v>
      </c>
      <c r="DF445">
        <f t="shared" si="131"/>
        <v>0</v>
      </c>
      <c r="DG445">
        <f t="shared" si="132"/>
        <v>0</v>
      </c>
      <c r="DH445">
        <f t="shared" si="133"/>
        <v>0</v>
      </c>
      <c r="DI445">
        <f t="shared" si="134"/>
        <v>0</v>
      </c>
      <c r="DJ445">
        <f>DI445</f>
        <v>0</v>
      </c>
      <c r="DK445">
        <v>0</v>
      </c>
      <c r="DL445" t="s">
        <v>3</v>
      </c>
      <c r="DM445">
        <v>0</v>
      </c>
      <c r="DN445" t="s">
        <v>3</v>
      </c>
      <c r="DO445">
        <v>0</v>
      </c>
    </row>
    <row r="446" spans="1:119" x14ac:dyDescent="0.2">
      <c r="A446">
        <f>ROW(Source!A528)</f>
        <v>528</v>
      </c>
      <c r="B446">
        <v>1473070128</v>
      </c>
      <c r="C446">
        <v>1473072055</v>
      </c>
      <c r="D446">
        <v>1441819193</v>
      </c>
      <c r="E446">
        <v>15514512</v>
      </c>
      <c r="F446">
        <v>1</v>
      </c>
      <c r="G446">
        <v>15514512</v>
      </c>
      <c r="H446">
        <v>1</v>
      </c>
      <c r="I446" t="s">
        <v>670</v>
      </c>
      <c r="J446" t="s">
        <v>3</v>
      </c>
      <c r="K446" t="s">
        <v>671</v>
      </c>
      <c r="L446">
        <v>1191</v>
      </c>
      <c r="N446">
        <v>1013</v>
      </c>
      <c r="O446" t="s">
        <v>672</v>
      </c>
      <c r="P446" t="s">
        <v>672</v>
      </c>
      <c r="Q446">
        <v>1</v>
      </c>
      <c r="W446">
        <v>0</v>
      </c>
      <c r="X446">
        <v>476480486</v>
      </c>
      <c r="Y446">
        <f>(AT446*4)</f>
        <v>0.76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1</v>
      </c>
      <c r="AJ446">
        <v>1</v>
      </c>
      <c r="AK446">
        <v>1</v>
      </c>
      <c r="AL446">
        <v>1</v>
      </c>
      <c r="AM446">
        <v>-2</v>
      </c>
      <c r="AN446">
        <v>0</v>
      </c>
      <c r="AO446">
        <v>1</v>
      </c>
      <c r="AP446">
        <v>1</v>
      </c>
      <c r="AQ446">
        <v>0</v>
      </c>
      <c r="AR446">
        <v>0</v>
      </c>
      <c r="AS446" t="s">
        <v>3</v>
      </c>
      <c r="AT446">
        <v>0.19</v>
      </c>
      <c r="AU446" t="s">
        <v>66</v>
      </c>
      <c r="AV446">
        <v>1</v>
      </c>
      <c r="AW446">
        <v>2</v>
      </c>
      <c r="AX446">
        <v>1473072058</v>
      </c>
      <c r="AY446">
        <v>1</v>
      </c>
      <c r="AZ446">
        <v>0</v>
      </c>
      <c r="BA446">
        <v>691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0</v>
      </c>
      <c r="BI446">
        <v>0</v>
      </c>
      <c r="BJ446">
        <v>0</v>
      </c>
      <c r="BK446">
        <v>0</v>
      </c>
      <c r="BL446">
        <v>0</v>
      </c>
      <c r="BM446">
        <v>0</v>
      </c>
      <c r="BN446">
        <v>0</v>
      </c>
      <c r="BO446">
        <v>0</v>
      </c>
      <c r="BP446">
        <v>0</v>
      </c>
      <c r="BQ446">
        <v>0</v>
      </c>
      <c r="BR446">
        <v>0</v>
      </c>
      <c r="BS446">
        <v>0</v>
      </c>
      <c r="BT446">
        <v>0</v>
      </c>
      <c r="BU446">
        <v>0</v>
      </c>
      <c r="BV446">
        <v>0</v>
      </c>
      <c r="BW446">
        <v>0</v>
      </c>
      <c r="CU446">
        <f>ROUND(AT446*Source!I528*AH446*AL446,2)</f>
        <v>0</v>
      </c>
      <c r="CV446">
        <f>ROUND(Y446*Source!I528,9)</f>
        <v>0.76</v>
      </c>
      <c r="CW446">
        <v>0</v>
      </c>
      <c r="CX446">
        <f>ROUND(Y446*Source!I528,9)</f>
        <v>0.76</v>
      </c>
      <c r="CY446">
        <f>AD446</f>
        <v>0</v>
      </c>
      <c r="CZ446">
        <f>AH446</f>
        <v>0</v>
      </c>
      <c r="DA446">
        <f>AL446</f>
        <v>1</v>
      </c>
      <c r="DB446">
        <f>ROUND((ROUND(AT446*CZ446,2)*4),6)</f>
        <v>0</v>
      </c>
      <c r="DC446">
        <f>ROUND((ROUND(AT446*AG446,2)*4),6)</f>
        <v>0</v>
      </c>
      <c r="DD446" t="s">
        <v>3</v>
      </c>
      <c r="DE446" t="s">
        <v>3</v>
      </c>
      <c r="DF446">
        <f t="shared" si="131"/>
        <v>0</v>
      </c>
      <c r="DG446">
        <f t="shared" si="132"/>
        <v>0</v>
      </c>
      <c r="DH446">
        <f t="shared" si="133"/>
        <v>0</v>
      </c>
      <c r="DI446">
        <f t="shared" si="134"/>
        <v>0</v>
      </c>
      <c r="DJ446">
        <f>DI446</f>
        <v>0</v>
      </c>
      <c r="DK446">
        <v>0</v>
      </c>
      <c r="DL446" t="s">
        <v>3</v>
      </c>
      <c r="DM446">
        <v>0</v>
      </c>
      <c r="DN446" t="s">
        <v>3</v>
      </c>
      <c r="DO446">
        <v>0</v>
      </c>
    </row>
    <row r="447" spans="1:119" x14ac:dyDescent="0.2">
      <c r="A447">
        <f>ROW(Source!A528)</f>
        <v>528</v>
      </c>
      <c r="B447">
        <v>1473070128</v>
      </c>
      <c r="C447">
        <v>1473072055</v>
      </c>
      <c r="D447">
        <v>1441836235</v>
      </c>
      <c r="E447">
        <v>1</v>
      </c>
      <c r="F447">
        <v>1</v>
      </c>
      <c r="G447">
        <v>15514512</v>
      </c>
      <c r="H447">
        <v>3</v>
      </c>
      <c r="I447" t="s">
        <v>677</v>
      </c>
      <c r="J447" t="s">
        <v>678</v>
      </c>
      <c r="K447" t="s">
        <v>679</v>
      </c>
      <c r="L447">
        <v>1346</v>
      </c>
      <c r="N447">
        <v>1009</v>
      </c>
      <c r="O447" t="s">
        <v>680</v>
      </c>
      <c r="P447" t="s">
        <v>680</v>
      </c>
      <c r="Q447">
        <v>1</v>
      </c>
      <c r="W447">
        <v>0</v>
      </c>
      <c r="X447">
        <v>-1595335418</v>
      </c>
      <c r="Y447">
        <f>(AT447*4)</f>
        <v>0.2</v>
      </c>
      <c r="AA447">
        <v>31.49</v>
      </c>
      <c r="AB447">
        <v>0</v>
      </c>
      <c r="AC447">
        <v>0</v>
      </c>
      <c r="AD447">
        <v>0</v>
      </c>
      <c r="AE447">
        <v>31.49</v>
      </c>
      <c r="AF447">
        <v>0</v>
      </c>
      <c r="AG447">
        <v>0</v>
      </c>
      <c r="AH447">
        <v>0</v>
      </c>
      <c r="AI447">
        <v>1</v>
      </c>
      <c r="AJ447">
        <v>1</v>
      </c>
      <c r="AK447">
        <v>1</v>
      </c>
      <c r="AL447">
        <v>1</v>
      </c>
      <c r="AM447">
        <v>-2</v>
      </c>
      <c r="AN447">
        <v>0</v>
      </c>
      <c r="AO447">
        <v>1</v>
      </c>
      <c r="AP447">
        <v>1</v>
      </c>
      <c r="AQ447">
        <v>0</v>
      </c>
      <c r="AR447">
        <v>0</v>
      </c>
      <c r="AS447" t="s">
        <v>3</v>
      </c>
      <c r="AT447">
        <v>0.05</v>
      </c>
      <c r="AU447" t="s">
        <v>66</v>
      </c>
      <c r="AV447">
        <v>0</v>
      </c>
      <c r="AW447">
        <v>2</v>
      </c>
      <c r="AX447">
        <v>1473072059</v>
      </c>
      <c r="AY447">
        <v>1</v>
      </c>
      <c r="AZ447">
        <v>0</v>
      </c>
      <c r="BA447">
        <v>692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0</v>
      </c>
      <c r="BI447">
        <v>0</v>
      </c>
      <c r="BJ447">
        <v>0</v>
      </c>
      <c r="BK447">
        <v>0</v>
      </c>
      <c r="BL447">
        <v>0</v>
      </c>
      <c r="BM447">
        <v>0</v>
      </c>
      <c r="BN447">
        <v>0</v>
      </c>
      <c r="BO447">
        <v>0</v>
      </c>
      <c r="BP447">
        <v>0</v>
      </c>
      <c r="BQ447">
        <v>0</v>
      </c>
      <c r="BR447">
        <v>0</v>
      </c>
      <c r="BS447">
        <v>0</v>
      </c>
      <c r="BT447">
        <v>0</v>
      </c>
      <c r="BU447">
        <v>0</v>
      </c>
      <c r="BV447">
        <v>0</v>
      </c>
      <c r="BW447">
        <v>0</v>
      </c>
      <c r="CV447">
        <v>0</v>
      </c>
      <c r="CW447">
        <v>0</v>
      </c>
      <c r="CX447">
        <f>ROUND(Y447*Source!I528,9)</f>
        <v>0.2</v>
      </c>
      <c r="CY447">
        <f>AA447</f>
        <v>31.49</v>
      </c>
      <c r="CZ447">
        <f>AE447</f>
        <v>31.49</v>
      </c>
      <c r="DA447">
        <f>AI447</f>
        <v>1</v>
      </c>
      <c r="DB447">
        <f>ROUND((ROUND(AT447*CZ447,2)*4),6)</f>
        <v>6.28</v>
      </c>
      <c r="DC447">
        <f>ROUND((ROUND(AT447*AG447,2)*4),6)</f>
        <v>0</v>
      </c>
      <c r="DD447" t="s">
        <v>3</v>
      </c>
      <c r="DE447" t="s">
        <v>3</v>
      </c>
      <c r="DF447">
        <f t="shared" si="131"/>
        <v>6.3</v>
      </c>
      <c r="DG447">
        <f t="shared" si="132"/>
        <v>0</v>
      </c>
      <c r="DH447">
        <f t="shared" si="133"/>
        <v>0</v>
      </c>
      <c r="DI447">
        <f t="shared" si="134"/>
        <v>0</v>
      </c>
      <c r="DJ447">
        <f>DF447</f>
        <v>6.3</v>
      </c>
      <c r="DK447">
        <v>0</v>
      </c>
      <c r="DL447" t="s">
        <v>3</v>
      </c>
      <c r="DM447">
        <v>0</v>
      </c>
      <c r="DN447" t="s">
        <v>3</v>
      </c>
      <c r="DO447">
        <v>0</v>
      </c>
    </row>
    <row r="448" spans="1:119" x14ac:dyDescent="0.2">
      <c r="A448">
        <f>ROW(Source!A529)</f>
        <v>529</v>
      </c>
      <c r="B448">
        <v>1473070128</v>
      </c>
      <c r="C448">
        <v>1473072060</v>
      </c>
      <c r="D448">
        <v>1441819193</v>
      </c>
      <c r="E448">
        <v>15514512</v>
      </c>
      <c r="F448">
        <v>1</v>
      </c>
      <c r="G448">
        <v>15514512</v>
      </c>
      <c r="H448">
        <v>1</v>
      </c>
      <c r="I448" t="s">
        <v>670</v>
      </c>
      <c r="J448" t="s">
        <v>3</v>
      </c>
      <c r="K448" t="s">
        <v>671</v>
      </c>
      <c r="L448">
        <v>1191</v>
      </c>
      <c r="N448">
        <v>1013</v>
      </c>
      <c r="O448" t="s">
        <v>672</v>
      </c>
      <c r="P448" t="s">
        <v>672</v>
      </c>
      <c r="Q448">
        <v>1</v>
      </c>
      <c r="W448">
        <v>0</v>
      </c>
      <c r="X448">
        <v>476480486</v>
      </c>
      <c r="Y448">
        <f>AT448</f>
        <v>24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1</v>
      </c>
      <c r="AJ448">
        <v>1</v>
      </c>
      <c r="AK448">
        <v>1</v>
      </c>
      <c r="AL448">
        <v>1</v>
      </c>
      <c r="AM448">
        <v>-2</v>
      </c>
      <c r="AN448">
        <v>0</v>
      </c>
      <c r="AO448">
        <v>1</v>
      </c>
      <c r="AP448">
        <v>1</v>
      </c>
      <c r="AQ448">
        <v>0</v>
      </c>
      <c r="AR448">
        <v>0</v>
      </c>
      <c r="AS448" t="s">
        <v>3</v>
      </c>
      <c r="AT448">
        <v>24</v>
      </c>
      <c r="AU448" t="s">
        <v>3</v>
      </c>
      <c r="AV448">
        <v>1</v>
      </c>
      <c r="AW448">
        <v>2</v>
      </c>
      <c r="AX448">
        <v>1473072066</v>
      </c>
      <c r="AY448">
        <v>1</v>
      </c>
      <c r="AZ448">
        <v>0</v>
      </c>
      <c r="BA448">
        <v>693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0</v>
      </c>
      <c r="BI448">
        <v>0</v>
      </c>
      <c r="BJ448">
        <v>0</v>
      </c>
      <c r="BK448">
        <v>0</v>
      </c>
      <c r="BL448">
        <v>0</v>
      </c>
      <c r="BM448">
        <v>0</v>
      </c>
      <c r="BN448">
        <v>0</v>
      </c>
      <c r="BO448">
        <v>0</v>
      </c>
      <c r="BP448">
        <v>0</v>
      </c>
      <c r="BQ448">
        <v>0</v>
      </c>
      <c r="BR448">
        <v>0</v>
      </c>
      <c r="BS448">
        <v>0</v>
      </c>
      <c r="BT448">
        <v>0</v>
      </c>
      <c r="BU448">
        <v>0</v>
      </c>
      <c r="BV448">
        <v>0</v>
      </c>
      <c r="BW448">
        <v>0</v>
      </c>
      <c r="CU448">
        <f>ROUND(AT448*Source!I529*AH448*AL448,2)</f>
        <v>0</v>
      </c>
      <c r="CV448">
        <f>ROUND(Y448*Source!I529,9)</f>
        <v>24</v>
      </c>
      <c r="CW448">
        <v>0</v>
      </c>
      <c r="CX448">
        <f>ROUND(Y448*Source!I529,9)</f>
        <v>24</v>
      </c>
      <c r="CY448">
        <f>AD448</f>
        <v>0</v>
      </c>
      <c r="CZ448">
        <f>AH448</f>
        <v>0</v>
      </c>
      <c r="DA448">
        <f>AL448</f>
        <v>1</v>
      </c>
      <c r="DB448">
        <f>ROUND(ROUND(AT448*CZ448,2),6)</f>
        <v>0</v>
      </c>
      <c r="DC448">
        <f>ROUND(ROUND(AT448*AG448,2),6)</f>
        <v>0</v>
      </c>
      <c r="DD448" t="s">
        <v>3</v>
      </c>
      <c r="DE448" t="s">
        <v>3</v>
      </c>
      <c r="DF448">
        <f t="shared" si="131"/>
        <v>0</v>
      </c>
      <c r="DG448">
        <f t="shared" si="132"/>
        <v>0</v>
      </c>
      <c r="DH448">
        <f t="shared" si="133"/>
        <v>0</v>
      </c>
      <c r="DI448">
        <f t="shared" si="134"/>
        <v>0</v>
      </c>
      <c r="DJ448">
        <f>DI448</f>
        <v>0</v>
      </c>
      <c r="DK448">
        <v>0</v>
      </c>
      <c r="DL448" t="s">
        <v>3</v>
      </c>
      <c r="DM448">
        <v>0</v>
      </c>
      <c r="DN448" t="s">
        <v>3</v>
      </c>
      <c r="DO448">
        <v>0</v>
      </c>
    </row>
    <row r="449" spans="1:119" x14ac:dyDescent="0.2">
      <c r="A449">
        <f>ROW(Source!A529)</f>
        <v>529</v>
      </c>
      <c r="B449">
        <v>1473070128</v>
      </c>
      <c r="C449">
        <v>1473072060</v>
      </c>
      <c r="D449">
        <v>1441836237</v>
      </c>
      <c r="E449">
        <v>1</v>
      </c>
      <c r="F449">
        <v>1</v>
      </c>
      <c r="G449">
        <v>15514512</v>
      </c>
      <c r="H449">
        <v>3</v>
      </c>
      <c r="I449" t="s">
        <v>746</v>
      </c>
      <c r="J449" t="s">
        <v>747</v>
      </c>
      <c r="K449" t="s">
        <v>748</v>
      </c>
      <c r="L449">
        <v>1346</v>
      </c>
      <c r="N449">
        <v>1009</v>
      </c>
      <c r="O449" t="s">
        <v>680</v>
      </c>
      <c r="P449" t="s">
        <v>680</v>
      </c>
      <c r="Q449">
        <v>1</v>
      </c>
      <c r="W449">
        <v>0</v>
      </c>
      <c r="X449">
        <v>-1733743716</v>
      </c>
      <c r="Y449">
        <f>AT449</f>
        <v>0.48</v>
      </c>
      <c r="AA449">
        <v>375.16</v>
      </c>
      <c r="AB449">
        <v>0</v>
      </c>
      <c r="AC449">
        <v>0</v>
      </c>
      <c r="AD449">
        <v>0</v>
      </c>
      <c r="AE449">
        <v>375.16</v>
      </c>
      <c r="AF449">
        <v>0</v>
      </c>
      <c r="AG449">
        <v>0</v>
      </c>
      <c r="AH449">
        <v>0</v>
      </c>
      <c r="AI449">
        <v>1</v>
      </c>
      <c r="AJ449">
        <v>1</v>
      </c>
      <c r="AK449">
        <v>1</v>
      </c>
      <c r="AL449">
        <v>1</v>
      </c>
      <c r="AM449">
        <v>-2</v>
      </c>
      <c r="AN449">
        <v>0</v>
      </c>
      <c r="AO449">
        <v>1</v>
      </c>
      <c r="AP449">
        <v>1</v>
      </c>
      <c r="AQ449">
        <v>0</v>
      </c>
      <c r="AR449">
        <v>0</v>
      </c>
      <c r="AS449" t="s">
        <v>3</v>
      </c>
      <c r="AT449">
        <v>0.48</v>
      </c>
      <c r="AU449" t="s">
        <v>3</v>
      </c>
      <c r="AV449">
        <v>0</v>
      </c>
      <c r="AW449">
        <v>2</v>
      </c>
      <c r="AX449">
        <v>1473072068</v>
      </c>
      <c r="AY449">
        <v>1</v>
      </c>
      <c r="AZ449">
        <v>0</v>
      </c>
      <c r="BA449">
        <v>694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0</v>
      </c>
      <c r="BI449">
        <v>0</v>
      </c>
      <c r="BJ449">
        <v>0</v>
      </c>
      <c r="BK449">
        <v>0</v>
      </c>
      <c r="BL449">
        <v>0</v>
      </c>
      <c r="BM449">
        <v>0</v>
      </c>
      <c r="BN449">
        <v>0</v>
      </c>
      <c r="BO449">
        <v>0</v>
      </c>
      <c r="BP449">
        <v>0</v>
      </c>
      <c r="BQ449">
        <v>0</v>
      </c>
      <c r="BR449">
        <v>0</v>
      </c>
      <c r="BS449">
        <v>0</v>
      </c>
      <c r="BT449">
        <v>0</v>
      </c>
      <c r="BU449">
        <v>0</v>
      </c>
      <c r="BV449">
        <v>0</v>
      </c>
      <c r="BW449">
        <v>0</v>
      </c>
      <c r="CV449">
        <v>0</v>
      </c>
      <c r="CW449">
        <v>0</v>
      </c>
      <c r="CX449">
        <f>ROUND(Y449*Source!I529,9)</f>
        <v>0.48</v>
      </c>
      <c r="CY449">
        <f>AA449</f>
        <v>375.16</v>
      </c>
      <c r="CZ449">
        <f>AE449</f>
        <v>375.16</v>
      </c>
      <c r="DA449">
        <f>AI449</f>
        <v>1</v>
      </c>
      <c r="DB449">
        <f>ROUND(ROUND(AT449*CZ449,2),6)</f>
        <v>180.08</v>
      </c>
      <c r="DC449">
        <f>ROUND(ROUND(AT449*AG449,2),6)</f>
        <v>0</v>
      </c>
      <c r="DD449" t="s">
        <v>3</v>
      </c>
      <c r="DE449" t="s">
        <v>3</v>
      </c>
      <c r="DF449">
        <f t="shared" ref="DF449:DF512" si="135">ROUND(ROUND(AE449,2)*CX449,2)</f>
        <v>180.08</v>
      </c>
      <c r="DG449">
        <f t="shared" ref="DG449:DG512" si="136">ROUND(ROUND(AF449,2)*CX449,2)</f>
        <v>0</v>
      </c>
      <c r="DH449">
        <f t="shared" ref="DH449:DH512" si="137">ROUND(ROUND(AG449,2)*CX449,2)</f>
        <v>0</v>
      </c>
      <c r="DI449">
        <f t="shared" ref="DI449:DI512" si="138">ROUND(ROUND(AH449,2)*CX449,2)</f>
        <v>0</v>
      </c>
      <c r="DJ449">
        <f>DF449</f>
        <v>180.08</v>
      </c>
      <c r="DK449">
        <v>0</v>
      </c>
      <c r="DL449" t="s">
        <v>3</v>
      </c>
      <c r="DM449">
        <v>0</v>
      </c>
      <c r="DN449" t="s">
        <v>3</v>
      </c>
      <c r="DO449">
        <v>0</v>
      </c>
    </row>
    <row r="450" spans="1:119" x14ac:dyDescent="0.2">
      <c r="A450">
        <f>ROW(Source!A529)</f>
        <v>529</v>
      </c>
      <c r="B450">
        <v>1473070128</v>
      </c>
      <c r="C450">
        <v>1473072060</v>
      </c>
      <c r="D450">
        <v>1441836235</v>
      </c>
      <c r="E450">
        <v>1</v>
      </c>
      <c r="F450">
        <v>1</v>
      </c>
      <c r="G450">
        <v>15514512</v>
      </c>
      <c r="H450">
        <v>3</v>
      </c>
      <c r="I450" t="s">
        <v>677</v>
      </c>
      <c r="J450" t="s">
        <v>678</v>
      </c>
      <c r="K450" t="s">
        <v>679</v>
      </c>
      <c r="L450">
        <v>1346</v>
      </c>
      <c r="N450">
        <v>1009</v>
      </c>
      <c r="O450" t="s">
        <v>680</v>
      </c>
      <c r="P450" t="s">
        <v>680</v>
      </c>
      <c r="Q450">
        <v>1</v>
      </c>
      <c r="W450">
        <v>0</v>
      </c>
      <c r="X450">
        <v>-1595335418</v>
      </c>
      <c r="Y450">
        <f>AT450</f>
        <v>0.14000000000000001</v>
      </c>
      <c r="AA450">
        <v>31.49</v>
      </c>
      <c r="AB450">
        <v>0</v>
      </c>
      <c r="AC450">
        <v>0</v>
      </c>
      <c r="AD450">
        <v>0</v>
      </c>
      <c r="AE450">
        <v>31.49</v>
      </c>
      <c r="AF450">
        <v>0</v>
      </c>
      <c r="AG450">
        <v>0</v>
      </c>
      <c r="AH450">
        <v>0</v>
      </c>
      <c r="AI450">
        <v>1</v>
      </c>
      <c r="AJ450">
        <v>1</v>
      </c>
      <c r="AK450">
        <v>1</v>
      </c>
      <c r="AL450">
        <v>1</v>
      </c>
      <c r="AM450">
        <v>-2</v>
      </c>
      <c r="AN450">
        <v>0</v>
      </c>
      <c r="AO450">
        <v>1</v>
      </c>
      <c r="AP450">
        <v>1</v>
      </c>
      <c r="AQ450">
        <v>0</v>
      </c>
      <c r="AR450">
        <v>0</v>
      </c>
      <c r="AS450" t="s">
        <v>3</v>
      </c>
      <c r="AT450">
        <v>0.14000000000000001</v>
      </c>
      <c r="AU450" t="s">
        <v>3</v>
      </c>
      <c r="AV450">
        <v>0</v>
      </c>
      <c r="AW450">
        <v>2</v>
      </c>
      <c r="AX450">
        <v>1473072069</v>
      </c>
      <c r="AY450">
        <v>1</v>
      </c>
      <c r="AZ450">
        <v>0</v>
      </c>
      <c r="BA450">
        <v>695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0</v>
      </c>
      <c r="BI450">
        <v>0</v>
      </c>
      <c r="BJ450">
        <v>0</v>
      </c>
      <c r="BK450">
        <v>0</v>
      </c>
      <c r="BL450">
        <v>0</v>
      </c>
      <c r="BM450">
        <v>0</v>
      </c>
      <c r="BN450">
        <v>0</v>
      </c>
      <c r="BO450">
        <v>0</v>
      </c>
      <c r="BP450">
        <v>0</v>
      </c>
      <c r="BQ450">
        <v>0</v>
      </c>
      <c r="BR450">
        <v>0</v>
      </c>
      <c r="BS450">
        <v>0</v>
      </c>
      <c r="BT450">
        <v>0</v>
      </c>
      <c r="BU450">
        <v>0</v>
      </c>
      <c r="BV450">
        <v>0</v>
      </c>
      <c r="BW450">
        <v>0</v>
      </c>
      <c r="CV450">
        <v>0</v>
      </c>
      <c r="CW450">
        <v>0</v>
      </c>
      <c r="CX450">
        <f>ROUND(Y450*Source!I529,9)</f>
        <v>0.14000000000000001</v>
      </c>
      <c r="CY450">
        <f>AA450</f>
        <v>31.49</v>
      </c>
      <c r="CZ450">
        <f>AE450</f>
        <v>31.49</v>
      </c>
      <c r="DA450">
        <f>AI450</f>
        <v>1</v>
      </c>
      <c r="DB450">
        <f>ROUND(ROUND(AT450*CZ450,2),6)</f>
        <v>4.41</v>
      </c>
      <c r="DC450">
        <f>ROUND(ROUND(AT450*AG450,2),6)</f>
        <v>0</v>
      </c>
      <c r="DD450" t="s">
        <v>3</v>
      </c>
      <c r="DE450" t="s">
        <v>3</v>
      </c>
      <c r="DF450">
        <f t="shared" si="135"/>
        <v>4.41</v>
      </c>
      <c r="DG450">
        <f t="shared" si="136"/>
        <v>0</v>
      </c>
      <c r="DH450">
        <f t="shared" si="137"/>
        <v>0</v>
      </c>
      <c r="DI450">
        <f t="shared" si="138"/>
        <v>0</v>
      </c>
      <c r="DJ450">
        <f>DF450</f>
        <v>4.41</v>
      </c>
      <c r="DK450">
        <v>0</v>
      </c>
      <c r="DL450" t="s">
        <v>3</v>
      </c>
      <c r="DM450">
        <v>0</v>
      </c>
      <c r="DN450" t="s">
        <v>3</v>
      </c>
      <c r="DO450">
        <v>0</v>
      </c>
    </row>
    <row r="451" spans="1:119" x14ac:dyDescent="0.2">
      <c r="A451">
        <f>ROW(Source!A529)</f>
        <v>529</v>
      </c>
      <c r="B451">
        <v>1473070128</v>
      </c>
      <c r="C451">
        <v>1473072060</v>
      </c>
      <c r="D451">
        <v>1441822228</v>
      </c>
      <c r="E451">
        <v>15514512</v>
      </c>
      <c r="F451">
        <v>1</v>
      </c>
      <c r="G451">
        <v>15514512</v>
      </c>
      <c r="H451">
        <v>3</v>
      </c>
      <c r="I451" t="s">
        <v>749</v>
      </c>
      <c r="J451" t="s">
        <v>3</v>
      </c>
      <c r="K451" t="s">
        <v>750</v>
      </c>
      <c r="L451">
        <v>1346</v>
      </c>
      <c r="N451">
        <v>1009</v>
      </c>
      <c r="O451" t="s">
        <v>680</v>
      </c>
      <c r="P451" t="s">
        <v>680</v>
      </c>
      <c r="Q451">
        <v>1</v>
      </c>
      <c r="W451">
        <v>0</v>
      </c>
      <c r="X451">
        <v>-197379457</v>
      </c>
      <c r="Y451">
        <f>AT451</f>
        <v>0.14000000000000001</v>
      </c>
      <c r="AA451">
        <v>73.95</v>
      </c>
      <c r="AB451">
        <v>0</v>
      </c>
      <c r="AC451">
        <v>0</v>
      </c>
      <c r="AD451">
        <v>0</v>
      </c>
      <c r="AE451">
        <v>73.951729999999998</v>
      </c>
      <c r="AF451">
        <v>0</v>
      </c>
      <c r="AG451">
        <v>0</v>
      </c>
      <c r="AH451">
        <v>0</v>
      </c>
      <c r="AI451">
        <v>1</v>
      </c>
      <c r="AJ451">
        <v>1</v>
      </c>
      <c r="AK451">
        <v>1</v>
      </c>
      <c r="AL451">
        <v>1</v>
      </c>
      <c r="AM451">
        <v>-2</v>
      </c>
      <c r="AN451">
        <v>0</v>
      </c>
      <c r="AO451">
        <v>1</v>
      </c>
      <c r="AP451">
        <v>1</v>
      </c>
      <c r="AQ451">
        <v>0</v>
      </c>
      <c r="AR451">
        <v>0</v>
      </c>
      <c r="AS451" t="s">
        <v>3</v>
      </c>
      <c r="AT451">
        <v>0.14000000000000001</v>
      </c>
      <c r="AU451" t="s">
        <v>3</v>
      </c>
      <c r="AV451">
        <v>0</v>
      </c>
      <c r="AW451">
        <v>2</v>
      </c>
      <c r="AX451">
        <v>1473072067</v>
      </c>
      <c r="AY451">
        <v>1</v>
      </c>
      <c r="AZ451">
        <v>0</v>
      </c>
      <c r="BA451">
        <v>696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0</v>
      </c>
      <c r="BI451">
        <v>0</v>
      </c>
      <c r="BJ451">
        <v>0</v>
      </c>
      <c r="BK451">
        <v>0</v>
      </c>
      <c r="BL451">
        <v>0</v>
      </c>
      <c r="BM451">
        <v>0</v>
      </c>
      <c r="BN451">
        <v>0</v>
      </c>
      <c r="BO451">
        <v>0</v>
      </c>
      <c r="BP451">
        <v>0</v>
      </c>
      <c r="BQ451">
        <v>0</v>
      </c>
      <c r="BR451">
        <v>0</v>
      </c>
      <c r="BS451">
        <v>0</v>
      </c>
      <c r="BT451">
        <v>0</v>
      </c>
      <c r="BU451">
        <v>0</v>
      </c>
      <c r="BV451">
        <v>0</v>
      </c>
      <c r="BW451">
        <v>0</v>
      </c>
      <c r="CV451">
        <v>0</v>
      </c>
      <c r="CW451">
        <v>0</v>
      </c>
      <c r="CX451">
        <f>ROUND(Y451*Source!I529,9)</f>
        <v>0.14000000000000001</v>
      </c>
      <c r="CY451">
        <f>AA451</f>
        <v>73.95</v>
      </c>
      <c r="CZ451">
        <f>AE451</f>
        <v>73.951729999999998</v>
      </c>
      <c r="DA451">
        <f>AI451</f>
        <v>1</v>
      </c>
      <c r="DB451">
        <f>ROUND(ROUND(AT451*CZ451,2),6)</f>
        <v>10.35</v>
      </c>
      <c r="DC451">
        <f>ROUND(ROUND(AT451*AG451,2),6)</f>
        <v>0</v>
      </c>
      <c r="DD451" t="s">
        <v>3</v>
      </c>
      <c r="DE451" t="s">
        <v>3</v>
      </c>
      <c r="DF451">
        <f t="shared" si="135"/>
        <v>10.35</v>
      </c>
      <c r="DG451">
        <f t="shared" si="136"/>
        <v>0</v>
      </c>
      <c r="DH451">
        <f t="shared" si="137"/>
        <v>0</v>
      </c>
      <c r="DI451">
        <f t="shared" si="138"/>
        <v>0</v>
      </c>
      <c r="DJ451">
        <f>DF451</f>
        <v>10.35</v>
      </c>
      <c r="DK451">
        <v>0</v>
      </c>
      <c r="DL451" t="s">
        <v>3</v>
      </c>
      <c r="DM451">
        <v>0</v>
      </c>
      <c r="DN451" t="s">
        <v>3</v>
      </c>
      <c r="DO451">
        <v>0</v>
      </c>
    </row>
    <row r="452" spans="1:119" x14ac:dyDescent="0.2">
      <c r="A452">
        <f>ROW(Source!A529)</f>
        <v>529</v>
      </c>
      <c r="B452">
        <v>1473070128</v>
      </c>
      <c r="C452">
        <v>1473072060</v>
      </c>
      <c r="D452">
        <v>1441834920</v>
      </c>
      <c r="E452">
        <v>1</v>
      </c>
      <c r="F452">
        <v>1</v>
      </c>
      <c r="G452">
        <v>15514512</v>
      </c>
      <c r="H452">
        <v>3</v>
      </c>
      <c r="I452" t="s">
        <v>751</v>
      </c>
      <c r="J452" t="s">
        <v>752</v>
      </c>
      <c r="K452" t="s">
        <v>753</v>
      </c>
      <c r="L452">
        <v>1346</v>
      </c>
      <c r="N452">
        <v>1009</v>
      </c>
      <c r="O452" t="s">
        <v>680</v>
      </c>
      <c r="P452" t="s">
        <v>680</v>
      </c>
      <c r="Q452">
        <v>1</v>
      </c>
      <c r="W452">
        <v>0</v>
      </c>
      <c r="X452">
        <v>707796009</v>
      </c>
      <c r="Y452">
        <f>AT452</f>
        <v>0.1</v>
      </c>
      <c r="AA452">
        <v>106.87</v>
      </c>
      <c r="AB452">
        <v>0</v>
      </c>
      <c r="AC452">
        <v>0</v>
      </c>
      <c r="AD452">
        <v>0</v>
      </c>
      <c r="AE452">
        <v>106.87</v>
      </c>
      <c r="AF452">
        <v>0</v>
      </c>
      <c r="AG452">
        <v>0</v>
      </c>
      <c r="AH452">
        <v>0</v>
      </c>
      <c r="AI452">
        <v>1</v>
      </c>
      <c r="AJ452">
        <v>1</v>
      </c>
      <c r="AK452">
        <v>1</v>
      </c>
      <c r="AL452">
        <v>1</v>
      </c>
      <c r="AM452">
        <v>-2</v>
      </c>
      <c r="AN452">
        <v>0</v>
      </c>
      <c r="AO452">
        <v>1</v>
      </c>
      <c r="AP452">
        <v>1</v>
      </c>
      <c r="AQ452">
        <v>0</v>
      </c>
      <c r="AR452">
        <v>0</v>
      </c>
      <c r="AS452" t="s">
        <v>3</v>
      </c>
      <c r="AT452">
        <v>0.1</v>
      </c>
      <c r="AU452" t="s">
        <v>3</v>
      </c>
      <c r="AV452">
        <v>0</v>
      </c>
      <c r="AW452">
        <v>2</v>
      </c>
      <c r="AX452">
        <v>1473072070</v>
      </c>
      <c r="AY452">
        <v>1</v>
      </c>
      <c r="AZ452">
        <v>0</v>
      </c>
      <c r="BA452">
        <v>697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0</v>
      </c>
      <c r="BI452">
        <v>0</v>
      </c>
      <c r="BJ452">
        <v>0</v>
      </c>
      <c r="BK452">
        <v>0</v>
      </c>
      <c r="BL452">
        <v>0</v>
      </c>
      <c r="BM452">
        <v>0</v>
      </c>
      <c r="BN452">
        <v>0</v>
      </c>
      <c r="BO452">
        <v>0</v>
      </c>
      <c r="BP452">
        <v>0</v>
      </c>
      <c r="BQ452">
        <v>0</v>
      </c>
      <c r="BR452">
        <v>0</v>
      </c>
      <c r="BS452">
        <v>0</v>
      </c>
      <c r="BT452">
        <v>0</v>
      </c>
      <c r="BU452">
        <v>0</v>
      </c>
      <c r="BV452">
        <v>0</v>
      </c>
      <c r="BW452">
        <v>0</v>
      </c>
      <c r="CV452">
        <v>0</v>
      </c>
      <c r="CW452">
        <v>0</v>
      </c>
      <c r="CX452">
        <f>ROUND(Y452*Source!I529,9)</f>
        <v>0.1</v>
      </c>
      <c r="CY452">
        <f>AA452</f>
        <v>106.87</v>
      </c>
      <c r="CZ452">
        <f>AE452</f>
        <v>106.87</v>
      </c>
      <c r="DA452">
        <f>AI452</f>
        <v>1</v>
      </c>
      <c r="DB452">
        <f>ROUND(ROUND(AT452*CZ452,2),6)</f>
        <v>10.69</v>
      </c>
      <c r="DC452">
        <f>ROUND(ROUND(AT452*AG452,2),6)</f>
        <v>0</v>
      </c>
      <c r="DD452" t="s">
        <v>3</v>
      </c>
      <c r="DE452" t="s">
        <v>3</v>
      </c>
      <c r="DF452">
        <f t="shared" si="135"/>
        <v>10.69</v>
      </c>
      <c r="DG452">
        <f t="shared" si="136"/>
        <v>0</v>
      </c>
      <c r="DH452">
        <f t="shared" si="137"/>
        <v>0</v>
      </c>
      <c r="DI452">
        <f t="shared" si="138"/>
        <v>0</v>
      </c>
      <c r="DJ452">
        <f>DF452</f>
        <v>10.69</v>
      </c>
      <c r="DK452">
        <v>0</v>
      </c>
      <c r="DL452" t="s">
        <v>3</v>
      </c>
      <c r="DM452">
        <v>0</v>
      </c>
      <c r="DN452" t="s">
        <v>3</v>
      </c>
      <c r="DO452">
        <v>0</v>
      </c>
    </row>
    <row r="453" spans="1:119" x14ac:dyDescent="0.2">
      <c r="A453">
        <f>ROW(Source!A530)</f>
        <v>530</v>
      </c>
      <c r="B453">
        <v>1473070128</v>
      </c>
      <c r="C453">
        <v>1473072071</v>
      </c>
      <c r="D453">
        <v>1441819193</v>
      </c>
      <c r="E453">
        <v>15514512</v>
      </c>
      <c r="F453">
        <v>1</v>
      </c>
      <c r="G453">
        <v>15514512</v>
      </c>
      <c r="H453">
        <v>1</v>
      </c>
      <c r="I453" t="s">
        <v>670</v>
      </c>
      <c r="J453" t="s">
        <v>3</v>
      </c>
      <c r="K453" t="s">
        <v>671</v>
      </c>
      <c r="L453">
        <v>1191</v>
      </c>
      <c r="N453">
        <v>1013</v>
      </c>
      <c r="O453" t="s">
        <v>672</v>
      </c>
      <c r="P453" t="s">
        <v>672</v>
      </c>
      <c r="Q453">
        <v>1</v>
      </c>
      <c r="W453">
        <v>0</v>
      </c>
      <c r="X453">
        <v>476480486</v>
      </c>
      <c r="Y453">
        <f>(AT453*3)</f>
        <v>2.4000000000000004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1</v>
      </c>
      <c r="AJ453">
        <v>1</v>
      </c>
      <c r="AK453">
        <v>1</v>
      </c>
      <c r="AL453">
        <v>1</v>
      </c>
      <c r="AM453">
        <v>-2</v>
      </c>
      <c r="AN453">
        <v>0</v>
      </c>
      <c r="AO453">
        <v>1</v>
      </c>
      <c r="AP453">
        <v>1</v>
      </c>
      <c r="AQ453">
        <v>0</v>
      </c>
      <c r="AR453">
        <v>0</v>
      </c>
      <c r="AS453" t="s">
        <v>3</v>
      </c>
      <c r="AT453">
        <v>0.8</v>
      </c>
      <c r="AU453" t="s">
        <v>449</v>
      </c>
      <c r="AV453">
        <v>1</v>
      </c>
      <c r="AW453">
        <v>2</v>
      </c>
      <c r="AX453">
        <v>1473072074</v>
      </c>
      <c r="AY453">
        <v>1</v>
      </c>
      <c r="AZ453">
        <v>0</v>
      </c>
      <c r="BA453">
        <v>698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0</v>
      </c>
      <c r="BI453">
        <v>0</v>
      </c>
      <c r="BJ453">
        <v>0</v>
      </c>
      <c r="BK453">
        <v>0</v>
      </c>
      <c r="BL453">
        <v>0</v>
      </c>
      <c r="BM453">
        <v>0</v>
      </c>
      <c r="BN453">
        <v>0</v>
      </c>
      <c r="BO453">
        <v>0</v>
      </c>
      <c r="BP453">
        <v>0</v>
      </c>
      <c r="BQ453">
        <v>0</v>
      </c>
      <c r="BR453">
        <v>0</v>
      </c>
      <c r="BS453">
        <v>0</v>
      </c>
      <c r="BT453">
        <v>0</v>
      </c>
      <c r="BU453">
        <v>0</v>
      </c>
      <c r="BV453">
        <v>0</v>
      </c>
      <c r="BW453">
        <v>0</v>
      </c>
      <c r="CU453">
        <f>ROUND(AT453*Source!I530*AH453*AL453,2)</f>
        <v>0</v>
      </c>
      <c r="CV453">
        <f>ROUND(Y453*Source!I530,9)</f>
        <v>2.4</v>
      </c>
      <c r="CW453">
        <v>0</v>
      </c>
      <c r="CX453">
        <f>ROUND(Y453*Source!I530,9)</f>
        <v>2.4</v>
      </c>
      <c r="CY453">
        <f>AD453</f>
        <v>0</v>
      </c>
      <c r="CZ453">
        <f>AH453</f>
        <v>0</v>
      </c>
      <c r="DA453">
        <f>AL453</f>
        <v>1</v>
      </c>
      <c r="DB453">
        <f>ROUND((ROUND(AT453*CZ453,2)*3),6)</f>
        <v>0</v>
      </c>
      <c r="DC453">
        <f>ROUND((ROUND(AT453*AG453,2)*3),6)</f>
        <v>0</v>
      </c>
      <c r="DD453" t="s">
        <v>3</v>
      </c>
      <c r="DE453" t="s">
        <v>3</v>
      </c>
      <c r="DF453">
        <f t="shared" si="135"/>
        <v>0</v>
      </c>
      <c r="DG453">
        <f t="shared" si="136"/>
        <v>0</v>
      </c>
      <c r="DH453">
        <f t="shared" si="137"/>
        <v>0</v>
      </c>
      <c r="DI453">
        <f t="shared" si="138"/>
        <v>0</v>
      </c>
      <c r="DJ453">
        <f>DI453</f>
        <v>0</v>
      </c>
      <c r="DK453">
        <v>0</v>
      </c>
      <c r="DL453" t="s">
        <v>3</v>
      </c>
      <c r="DM453">
        <v>0</v>
      </c>
      <c r="DN453" t="s">
        <v>3</v>
      </c>
      <c r="DO453">
        <v>0</v>
      </c>
    </row>
    <row r="454" spans="1:119" x14ac:dyDescent="0.2">
      <c r="A454">
        <f>ROW(Source!A530)</f>
        <v>530</v>
      </c>
      <c r="B454">
        <v>1473070128</v>
      </c>
      <c r="C454">
        <v>1473072071</v>
      </c>
      <c r="D454">
        <v>1441822228</v>
      </c>
      <c r="E454">
        <v>15514512</v>
      </c>
      <c r="F454">
        <v>1</v>
      </c>
      <c r="G454">
        <v>15514512</v>
      </c>
      <c r="H454">
        <v>3</v>
      </c>
      <c r="I454" t="s">
        <v>749</v>
      </c>
      <c r="J454" t="s">
        <v>3</v>
      </c>
      <c r="K454" t="s">
        <v>750</v>
      </c>
      <c r="L454">
        <v>1346</v>
      </c>
      <c r="N454">
        <v>1009</v>
      </c>
      <c r="O454" t="s">
        <v>680</v>
      </c>
      <c r="P454" t="s">
        <v>680</v>
      </c>
      <c r="Q454">
        <v>1</v>
      </c>
      <c r="W454">
        <v>0</v>
      </c>
      <c r="X454">
        <v>-197379457</v>
      </c>
      <c r="Y454">
        <f>(AT454*3)</f>
        <v>0.03</v>
      </c>
      <c r="AA454">
        <v>73.95</v>
      </c>
      <c r="AB454">
        <v>0</v>
      </c>
      <c r="AC454">
        <v>0</v>
      </c>
      <c r="AD454">
        <v>0</v>
      </c>
      <c r="AE454">
        <v>73.951729999999998</v>
      </c>
      <c r="AF454">
        <v>0</v>
      </c>
      <c r="AG454">
        <v>0</v>
      </c>
      <c r="AH454">
        <v>0</v>
      </c>
      <c r="AI454">
        <v>1</v>
      </c>
      <c r="AJ454">
        <v>1</v>
      </c>
      <c r="AK454">
        <v>1</v>
      </c>
      <c r="AL454">
        <v>1</v>
      </c>
      <c r="AM454">
        <v>-2</v>
      </c>
      <c r="AN454">
        <v>0</v>
      </c>
      <c r="AO454">
        <v>1</v>
      </c>
      <c r="AP454">
        <v>1</v>
      </c>
      <c r="AQ454">
        <v>0</v>
      </c>
      <c r="AR454">
        <v>0</v>
      </c>
      <c r="AS454" t="s">
        <v>3</v>
      </c>
      <c r="AT454">
        <v>0.01</v>
      </c>
      <c r="AU454" t="s">
        <v>449</v>
      </c>
      <c r="AV454">
        <v>0</v>
      </c>
      <c r="AW454">
        <v>2</v>
      </c>
      <c r="AX454">
        <v>1473072075</v>
      </c>
      <c r="AY454">
        <v>1</v>
      </c>
      <c r="AZ454">
        <v>0</v>
      </c>
      <c r="BA454">
        <v>699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0</v>
      </c>
      <c r="BI454">
        <v>0</v>
      </c>
      <c r="BJ454">
        <v>0</v>
      </c>
      <c r="BK454">
        <v>0</v>
      </c>
      <c r="BL454">
        <v>0</v>
      </c>
      <c r="BM454">
        <v>0</v>
      </c>
      <c r="BN454">
        <v>0</v>
      </c>
      <c r="BO454">
        <v>0</v>
      </c>
      <c r="BP454">
        <v>0</v>
      </c>
      <c r="BQ454">
        <v>0</v>
      </c>
      <c r="BR454">
        <v>0</v>
      </c>
      <c r="BS454">
        <v>0</v>
      </c>
      <c r="BT454">
        <v>0</v>
      </c>
      <c r="BU454">
        <v>0</v>
      </c>
      <c r="BV454">
        <v>0</v>
      </c>
      <c r="BW454">
        <v>0</v>
      </c>
      <c r="CV454">
        <v>0</v>
      </c>
      <c r="CW454">
        <v>0</v>
      </c>
      <c r="CX454">
        <f>ROUND(Y454*Source!I530,9)</f>
        <v>0.03</v>
      </c>
      <c r="CY454">
        <f>AA454</f>
        <v>73.95</v>
      </c>
      <c r="CZ454">
        <f>AE454</f>
        <v>73.951729999999998</v>
      </c>
      <c r="DA454">
        <f>AI454</f>
        <v>1</v>
      </c>
      <c r="DB454">
        <f>ROUND((ROUND(AT454*CZ454,2)*3),6)</f>
        <v>2.2200000000000002</v>
      </c>
      <c r="DC454">
        <f>ROUND((ROUND(AT454*AG454,2)*3),6)</f>
        <v>0</v>
      </c>
      <c r="DD454" t="s">
        <v>3</v>
      </c>
      <c r="DE454" t="s">
        <v>3</v>
      </c>
      <c r="DF454">
        <f t="shared" si="135"/>
        <v>2.2200000000000002</v>
      </c>
      <c r="DG454">
        <f t="shared" si="136"/>
        <v>0</v>
      </c>
      <c r="DH454">
        <f t="shared" si="137"/>
        <v>0</v>
      </c>
      <c r="DI454">
        <f t="shared" si="138"/>
        <v>0</v>
      </c>
      <c r="DJ454">
        <f>DF454</f>
        <v>2.2200000000000002</v>
      </c>
      <c r="DK454">
        <v>0</v>
      </c>
      <c r="DL454" t="s">
        <v>3</v>
      </c>
      <c r="DM454">
        <v>0</v>
      </c>
      <c r="DN454" t="s">
        <v>3</v>
      </c>
      <c r="DO454">
        <v>0</v>
      </c>
    </row>
    <row r="455" spans="1:119" x14ac:dyDescent="0.2">
      <c r="A455">
        <f>ROW(Source!A531)</f>
        <v>531</v>
      </c>
      <c r="B455">
        <v>1473070128</v>
      </c>
      <c r="C455">
        <v>1473072076</v>
      </c>
      <c r="D455">
        <v>1441819193</v>
      </c>
      <c r="E455">
        <v>15514512</v>
      </c>
      <c r="F455">
        <v>1</v>
      </c>
      <c r="G455">
        <v>15514512</v>
      </c>
      <c r="H455">
        <v>1</v>
      </c>
      <c r="I455" t="s">
        <v>670</v>
      </c>
      <c r="J455" t="s">
        <v>3</v>
      </c>
      <c r="K455" t="s">
        <v>671</v>
      </c>
      <c r="L455">
        <v>1191</v>
      </c>
      <c r="N455">
        <v>1013</v>
      </c>
      <c r="O455" t="s">
        <v>672</v>
      </c>
      <c r="P455" t="s">
        <v>672</v>
      </c>
      <c r="Q455">
        <v>1</v>
      </c>
      <c r="W455">
        <v>0</v>
      </c>
      <c r="X455">
        <v>476480486</v>
      </c>
      <c r="Y455">
        <f>AT455</f>
        <v>18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1</v>
      </c>
      <c r="AJ455">
        <v>1</v>
      </c>
      <c r="AK455">
        <v>1</v>
      </c>
      <c r="AL455">
        <v>1</v>
      </c>
      <c r="AM455">
        <v>-2</v>
      </c>
      <c r="AN455">
        <v>0</v>
      </c>
      <c r="AO455">
        <v>1</v>
      </c>
      <c r="AP455">
        <v>1</v>
      </c>
      <c r="AQ455">
        <v>0</v>
      </c>
      <c r="AR455">
        <v>0</v>
      </c>
      <c r="AS455" t="s">
        <v>3</v>
      </c>
      <c r="AT455">
        <v>18</v>
      </c>
      <c r="AU455" t="s">
        <v>3</v>
      </c>
      <c r="AV455">
        <v>1</v>
      </c>
      <c r="AW455">
        <v>2</v>
      </c>
      <c r="AX455">
        <v>1473072082</v>
      </c>
      <c r="AY455">
        <v>1</v>
      </c>
      <c r="AZ455">
        <v>0</v>
      </c>
      <c r="BA455">
        <v>700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0</v>
      </c>
      <c r="BI455">
        <v>0</v>
      </c>
      <c r="BJ455">
        <v>0</v>
      </c>
      <c r="BK455">
        <v>0</v>
      </c>
      <c r="BL455">
        <v>0</v>
      </c>
      <c r="BM455">
        <v>0</v>
      </c>
      <c r="BN455">
        <v>0</v>
      </c>
      <c r="BO455">
        <v>0</v>
      </c>
      <c r="BP455">
        <v>0</v>
      </c>
      <c r="BQ455">
        <v>0</v>
      </c>
      <c r="BR455">
        <v>0</v>
      </c>
      <c r="BS455">
        <v>0</v>
      </c>
      <c r="BT455">
        <v>0</v>
      </c>
      <c r="BU455">
        <v>0</v>
      </c>
      <c r="BV455">
        <v>0</v>
      </c>
      <c r="BW455">
        <v>0</v>
      </c>
      <c r="CU455">
        <f>ROUND(AT455*Source!I531*AH455*AL455,2)</f>
        <v>0</v>
      </c>
      <c r="CV455">
        <f>ROUND(Y455*Source!I531,9)</f>
        <v>18</v>
      </c>
      <c r="CW455">
        <v>0</v>
      </c>
      <c r="CX455">
        <f>ROUND(Y455*Source!I531,9)</f>
        <v>18</v>
      </c>
      <c r="CY455">
        <f>AD455</f>
        <v>0</v>
      </c>
      <c r="CZ455">
        <f>AH455</f>
        <v>0</v>
      </c>
      <c r="DA455">
        <f>AL455</f>
        <v>1</v>
      </c>
      <c r="DB455">
        <f>ROUND(ROUND(AT455*CZ455,2),6)</f>
        <v>0</v>
      </c>
      <c r="DC455">
        <f>ROUND(ROUND(AT455*AG455,2),6)</f>
        <v>0</v>
      </c>
      <c r="DD455" t="s">
        <v>3</v>
      </c>
      <c r="DE455" t="s">
        <v>3</v>
      </c>
      <c r="DF455">
        <f t="shared" si="135"/>
        <v>0</v>
      </c>
      <c r="DG455">
        <f t="shared" si="136"/>
        <v>0</v>
      </c>
      <c r="DH455">
        <f t="shared" si="137"/>
        <v>0</v>
      </c>
      <c r="DI455">
        <f t="shared" si="138"/>
        <v>0</v>
      </c>
      <c r="DJ455">
        <f>DI455</f>
        <v>0</v>
      </c>
      <c r="DK455">
        <v>0</v>
      </c>
      <c r="DL455" t="s">
        <v>3</v>
      </c>
      <c r="DM455">
        <v>0</v>
      </c>
      <c r="DN455" t="s">
        <v>3</v>
      </c>
      <c r="DO455">
        <v>0</v>
      </c>
    </row>
    <row r="456" spans="1:119" x14ac:dyDescent="0.2">
      <c r="A456">
        <f>ROW(Source!A531)</f>
        <v>531</v>
      </c>
      <c r="B456">
        <v>1473070128</v>
      </c>
      <c r="C456">
        <v>1473072076</v>
      </c>
      <c r="D456">
        <v>1441836237</v>
      </c>
      <c r="E456">
        <v>1</v>
      </c>
      <c r="F456">
        <v>1</v>
      </c>
      <c r="G456">
        <v>15514512</v>
      </c>
      <c r="H456">
        <v>3</v>
      </c>
      <c r="I456" t="s">
        <v>746</v>
      </c>
      <c r="J456" t="s">
        <v>747</v>
      </c>
      <c r="K456" t="s">
        <v>748</v>
      </c>
      <c r="L456">
        <v>1346</v>
      </c>
      <c r="N456">
        <v>1009</v>
      </c>
      <c r="O456" t="s">
        <v>680</v>
      </c>
      <c r="P456" t="s">
        <v>680</v>
      </c>
      <c r="Q456">
        <v>1</v>
      </c>
      <c r="W456">
        <v>0</v>
      </c>
      <c r="X456">
        <v>-1733743716</v>
      </c>
      <c r="Y456">
        <f>AT456</f>
        <v>0.36</v>
      </c>
      <c r="AA456">
        <v>375.16</v>
      </c>
      <c r="AB456">
        <v>0</v>
      </c>
      <c r="AC456">
        <v>0</v>
      </c>
      <c r="AD456">
        <v>0</v>
      </c>
      <c r="AE456">
        <v>375.16</v>
      </c>
      <c r="AF456">
        <v>0</v>
      </c>
      <c r="AG456">
        <v>0</v>
      </c>
      <c r="AH456">
        <v>0</v>
      </c>
      <c r="AI456">
        <v>1</v>
      </c>
      <c r="AJ456">
        <v>1</v>
      </c>
      <c r="AK456">
        <v>1</v>
      </c>
      <c r="AL456">
        <v>1</v>
      </c>
      <c r="AM456">
        <v>-2</v>
      </c>
      <c r="AN456">
        <v>0</v>
      </c>
      <c r="AO456">
        <v>1</v>
      </c>
      <c r="AP456">
        <v>1</v>
      </c>
      <c r="AQ456">
        <v>0</v>
      </c>
      <c r="AR456">
        <v>0</v>
      </c>
      <c r="AS456" t="s">
        <v>3</v>
      </c>
      <c r="AT456">
        <v>0.36</v>
      </c>
      <c r="AU456" t="s">
        <v>3</v>
      </c>
      <c r="AV456">
        <v>0</v>
      </c>
      <c r="AW456">
        <v>2</v>
      </c>
      <c r="AX456">
        <v>1473072084</v>
      </c>
      <c r="AY456">
        <v>1</v>
      </c>
      <c r="AZ456">
        <v>0</v>
      </c>
      <c r="BA456">
        <v>701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0</v>
      </c>
      <c r="BI456">
        <v>0</v>
      </c>
      <c r="BJ456">
        <v>0</v>
      </c>
      <c r="BK456">
        <v>0</v>
      </c>
      <c r="BL456">
        <v>0</v>
      </c>
      <c r="BM456">
        <v>0</v>
      </c>
      <c r="BN456">
        <v>0</v>
      </c>
      <c r="BO456">
        <v>0</v>
      </c>
      <c r="BP456">
        <v>0</v>
      </c>
      <c r="BQ456">
        <v>0</v>
      </c>
      <c r="BR456">
        <v>0</v>
      </c>
      <c r="BS456">
        <v>0</v>
      </c>
      <c r="BT456">
        <v>0</v>
      </c>
      <c r="BU456">
        <v>0</v>
      </c>
      <c r="BV456">
        <v>0</v>
      </c>
      <c r="BW456">
        <v>0</v>
      </c>
      <c r="CV456">
        <v>0</v>
      </c>
      <c r="CW456">
        <v>0</v>
      </c>
      <c r="CX456">
        <f>ROUND(Y456*Source!I531,9)</f>
        <v>0.36</v>
      </c>
      <c r="CY456">
        <f>AA456</f>
        <v>375.16</v>
      </c>
      <c r="CZ456">
        <f>AE456</f>
        <v>375.16</v>
      </c>
      <c r="DA456">
        <f>AI456</f>
        <v>1</v>
      </c>
      <c r="DB456">
        <f>ROUND(ROUND(AT456*CZ456,2),6)</f>
        <v>135.06</v>
      </c>
      <c r="DC456">
        <f>ROUND(ROUND(AT456*AG456,2),6)</f>
        <v>0</v>
      </c>
      <c r="DD456" t="s">
        <v>3</v>
      </c>
      <c r="DE456" t="s">
        <v>3</v>
      </c>
      <c r="DF456">
        <f t="shared" si="135"/>
        <v>135.06</v>
      </c>
      <c r="DG456">
        <f t="shared" si="136"/>
        <v>0</v>
      </c>
      <c r="DH456">
        <f t="shared" si="137"/>
        <v>0</v>
      </c>
      <c r="DI456">
        <f t="shared" si="138"/>
        <v>0</v>
      </c>
      <c r="DJ456">
        <f>DF456</f>
        <v>135.06</v>
      </c>
      <c r="DK456">
        <v>0</v>
      </c>
      <c r="DL456" t="s">
        <v>3</v>
      </c>
      <c r="DM456">
        <v>0</v>
      </c>
      <c r="DN456" t="s">
        <v>3</v>
      </c>
      <c r="DO456">
        <v>0</v>
      </c>
    </row>
    <row r="457" spans="1:119" x14ac:dyDescent="0.2">
      <c r="A457">
        <f>ROW(Source!A531)</f>
        <v>531</v>
      </c>
      <c r="B457">
        <v>1473070128</v>
      </c>
      <c r="C457">
        <v>1473072076</v>
      </c>
      <c r="D457">
        <v>1441836235</v>
      </c>
      <c r="E457">
        <v>1</v>
      </c>
      <c r="F457">
        <v>1</v>
      </c>
      <c r="G457">
        <v>15514512</v>
      </c>
      <c r="H457">
        <v>3</v>
      </c>
      <c r="I457" t="s">
        <v>677</v>
      </c>
      <c r="J457" t="s">
        <v>678</v>
      </c>
      <c r="K457" t="s">
        <v>679</v>
      </c>
      <c r="L457">
        <v>1346</v>
      </c>
      <c r="N457">
        <v>1009</v>
      </c>
      <c r="O457" t="s">
        <v>680</v>
      </c>
      <c r="P457" t="s">
        <v>680</v>
      </c>
      <c r="Q457">
        <v>1</v>
      </c>
      <c r="W457">
        <v>0</v>
      </c>
      <c r="X457">
        <v>-1595335418</v>
      </c>
      <c r="Y457">
        <f>AT457</f>
        <v>0.11</v>
      </c>
      <c r="AA457">
        <v>31.49</v>
      </c>
      <c r="AB457">
        <v>0</v>
      </c>
      <c r="AC457">
        <v>0</v>
      </c>
      <c r="AD457">
        <v>0</v>
      </c>
      <c r="AE457">
        <v>31.49</v>
      </c>
      <c r="AF457">
        <v>0</v>
      </c>
      <c r="AG457">
        <v>0</v>
      </c>
      <c r="AH457">
        <v>0</v>
      </c>
      <c r="AI457">
        <v>1</v>
      </c>
      <c r="AJ457">
        <v>1</v>
      </c>
      <c r="AK457">
        <v>1</v>
      </c>
      <c r="AL457">
        <v>1</v>
      </c>
      <c r="AM457">
        <v>-2</v>
      </c>
      <c r="AN457">
        <v>0</v>
      </c>
      <c r="AO457">
        <v>1</v>
      </c>
      <c r="AP457">
        <v>1</v>
      </c>
      <c r="AQ457">
        <v>0</v>
      </c>
      <c r="AR457">
        <v>0</v>
      </c>
      <c r="AS457" t="s">
        <v>3</v>
      </c>
      <c r="AT457">
        <v>0.11</v>
      </c>
      <c r="AU457" t="s">
        <v>3</v>
      </c>
      <c r="AV457">
        <v>0</v>
      </c>
      <c r="AW457">
        <v>2</v>
      </c>
      <c r="AX457">
        <v>1473072085</v>
      </c>
      <c r="AY457">
        <v>1</v>
      </c>
      <c r="AZ457">
        <v>0</v>
      </c>
      <c r="BA457">
        <v>702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0</v>
      </c>
      <c r="BI457">
        <v>0</v>
      </c>
      <c r="BJ457">
        <v>0</v>
      </c>
      <c r="BK457">
        <v>0</v>
      </c>
      <c r="BL457">
        <v>0</v>
      </c>
      <c r="BM457">
        <v>0</v>
      </c>
      <c r="BN457">
        <v>0</v>
      </c>
      <c r="BO457">
        <v>0</v>
      </c>
      <c r="BP457">
        <v>0</v>
      </c>
      <c r="BQ457">
        <v>0</v>
      </c>
      <c r="BR457">
        <v>0</v>
      </c>
      <c r="BS457">
        <v>0</v>
      </c>
      <c r="BT457">
        <v>0</v>
      </c>
      <c r="BU457">
        <v>0</v>
      </c>
      <c r="BV457">
        <v>0</v>
      </c>
      <c r="BW457">
        <v>0</v>
      </c>
      <c r="CV457">
        <v>0</v>
      </c>
      <c r="CW457">
        <v>0</v>
      </c>
      <c r="CX457">
        <f>ROUND(Y457*Source!I531,9)</f>
        <v>0.11</v>
      </c>
      <c r="CY457">
        <f>AA457</f>
        <v>31.49</v>
      </c>
      <c r="CZ457">
        <f>AE457</f>
        <v>31.49</v>
      </c>
      <c r="DA457">
        <f>AI457</f>
        <v>1</v>
      </c>
      <c r="DB457">
        <f>ROUND(ROUND(AT457*CZ457,2),6)</f>
        <v>3.46</v>
      </c>
      <c r="DC457">
        <f>ROUND(ROUND(AT457*AG457,2),6)</f>
        <v>0</v>
      </c>
      <c r="DD457" t="s">
        <v>3</v>
      </c>
      <c r="DE457" t="s">
        <v>3</v>
      </c>
      <c r="DF457">
        <f t="shared" si="135"/>
        <v>3.46</v>
      </c>
      <c r="DG457">
        <f t="shared" si="136"/>
        <v>0</v>
      </c>
      <c r="DH457">
        <f t="shared" si="137"/>
        <v>0</v>
      </c>
      <c r="DI457">
        <f t="shared" si="138"/>
        <v>0</v>
      </c>
      <c r="DJ457">
        <f>DF457</f>
        <v>3.46</v>
      </c>
      <c r="DK457">
        <v>0</v>
      </c>
      <c r="DL457" t="s">
        <v>3</v>
      </c>
      <c r="DM457">
        <v>0</v>
      </c>
      <c r="DN457" t="s">
        <v>3</v>
      </c>
      <c r="DO457">
        <v>0</v>
      </c>
    </row>
    <row r="458" spans="1:119" x14ac:dyDescent="0.2">
      <c r="A458">
        <f>ROW(Source!A531)</f>
        <v>531</v>
      </c>
      <c r="B458">
        <v>1473070128</v>
      </c>
      <c r="C458">
        <v>1473072076</v>
      </c>
      <c r="D458">
        <v>1441822228</v>
      </c>
      <c r="E458">
        <v>15514512</v>
      </c>
      <c r="F458">
        <v>1</v>
      </c>
      <c r="G458">
        <v>15514512</v>
      </c>
      <c r="H458">
        <v>3</v>
      </c>
      <c r="I458" t="s">
        <v>749</v>
      </c>
      <c r="J458" t="s">
        <v>3</v>
      </c>
      <c r="K458" t="s">
        <v>750</v>
      </c>
      <c r="L458">
        <v>1346</v>
      </c>
      <c r="N458">
        <v>1009</v>
      </c>
      <c r="O458" t="s">
        <v>680</v>
      </c>
      <c r="P458" t="s">
        <v>680</v>
      </c>
      <c r="Q458">
        <v>1</v>
      </c>
      <c r="W458">
        <v>0</v>
      </c>
      <c r="X458">
        <v>-197379457</v>
      </c>
      <c r="Y458">
        <f>AT458</f>
        <v>0.11</v>
      </c>
      <c r="AA458">
        <v>73.95</v>
      </c>
      <c r="AB458">
        <v>0</v>
      </c>
      <c r="AC458">
        <v>0</v>
      </c>
      <c r="AD458">
        <v>0</v>
      </c>
      <c r="AE458">
        <v>73.951729999999998</v>
      </c>
      <c r="AF458">
        <v>0</v>
      </c>
      <c r="AG458">
        <v>0</v>
      </c>
      <c r="AH458">
        <v>0</v>
      </c>
      <c r="AI458">
        <v>1</v>
      </c>
      <c r="AJ458">
        <v>1</v>
      </c>
      <c r="AK458">
        <v>1</v>
      </c>
      <c r="AL458">
        <v>1</v>
      </c>
      <c r="AM458">
        <v>-2</v>
      </c>
      <c r="AN458">
        <v>0</v>
      </c>
      <c r="AO458">
        <v>1</v>
      </c>
      <c r="AP458">
        <v>1</v>
      </c>
      <c r="AQ458">
        <v>0</v>
      </c>
      <c r="AR458">
        <v>0</v>
      </c>
      <c r="AS458" t="s">
        <v>3</v>
      </c>
      <c r="AT458">
        <v>0.11</v>
      </c>
      <c r="AU458" t="s">
        <v>3</v>
      </c>
      <c r="AV458">
        <v>0</v>
      </c>
      <c r="AW458">
        <v>2</v>
      </c>
      <c r="AX458">
        <v>1473072083</v>
      </c>
      <c r="AY458">
        <v>1</v>
      </c>
      <c r="AZ458">
        <v>0</v>
      </c>
      <c r="BA458">
        <v>703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0</v>
      </c>
      <c r="BI458">
        <v>0</v>
      </c>
      <c r="BJ458">
        <v>0</v>
      </c>
      <c r="BK458">
        <v>0</v>
      </c>
      <c r="BL458">
        <v>0</v>
      </c>
      <c r="BM458">
        <v>0</v>
      </c>
      <c r="BN458">
        <v>0</v>
      </c>
      <c r="BO458">
        <v>0</v>
      </c>
      <c r="BP458">
        <v>0</v>
      </c>
      <c r="BQ458">
        <v>0</v>
      </c>
      <c r="BR458">
        <v>0</v>
      </c>
      <c r="BS458">
        <v>0</v>
      </c>
      <c r="BT458">
        <v>0</v>
      </c>
      <c r="BU458">
        <v>0</v>
      </c>
      <c r="BV458">
        <v>0</v>
      </c>
      <c r="BW458">
        <v>0</v>
      </c>
      <c r="CV458">
        <v>0</v>
      </c>
      <c r="CW458">
        <v>0</v>
      </c>
      <c r="CX458">
        <f>ROUND(Y458*Source!I531,9)</f>
        <v>0.11</v>
      </c>
      <c r="CY458">
        <f>AA458</f>
        <v>73.95</v>
      </c>
      <c r="CZ458">
        <f>AE458</f>
        <v>73.951729999999998</v>
      </c>
      <c r="DA458">
        <f>AI458</f>
        <v>1</v>
      </c>
      <c r="DB458">
        <f>ROUND(ROUND(AT458*CZ458,2),6)</f>
        <v>8.1300000000000008</v>
      </c>
      <c r="DC458">
        <f>ROUND(ROUND(AT458*AG458,2),6)</f>
        <v>0</v>
      </c>
      <c r="DD458" t="s">
        <v>3</v>
      </c>
      <c r="DE458" t="s">
        <v>3</v>
      </c>
      <c r="DF458">
        <f t="shared" si="135"/>
        <v>8.1300000000000008</v>
      </c>
      <c r="DG458">
        <f t="shared" si="136"/>
        <v>0</v>
      </c>
      <c r="DH458">
        <f t="shared" si="137"/>
        <v>0</v>
      </c>
      <c r="DI458">
        <f t="shared" si="138"/>
        <v>0</v>
      </c>
      <c r="DJ458">
        <f>DF458</f>
        <v>8.1300000000000008</v>
      </c>
      <c r="DK458">
        <v>0</v>
      </c>
      <c r="DL458" t="s">
        <v>3</v>
      </c>
      <c r="DM458">
        <v>0</v>
      </c>
      <c r="DN458" t="s">
        <v>3</v>
      </c>
      <c r="DO458">
        <v>0</v>
      </c>
    </row>
    <row r="459" spans="1:119" x14ac:dyDescent="0.2">
      <c r="A459">
        <f>ROW(Source!A531)</f>
        <v>531</v>
      </c>
      <c r="B459">
        <v>1473070128</v>
      </c>
      <c r="C459">
        <v>1473072076</v>
      </c>
      <c r="D459">
        <v>1441834920</v>
      </c>
      <c r="E459">
        <v>1</v>
      </c>
      <c r="F459">
        <v>1</v>
      </c>
      <c r="G459">
        <v>15514512</v>
      </c>
      <c r="H459">
        <v>3</v>
      </c>
      <c r="I459" t="s">
        <v>751</v>
      </c>
      <c r="J459" t="s">
        <v>752</v>
      </c>
      <c r="K459" t="s">
        <v>753</v>
      </c>
      <c r="L459">
        <v>1346</v>
      </c>
      <c r="N459">
        <v>1009</v>
      </c>
      <c r="O459" t="s">
        <v>680</v>
      </c>
      <c r="P459" t="s">
        <v>680</v>
      </c>
      <c r="Q459">
        <v>1</v>
      </c>
      <c r="W459">
        <v>0</v>
      </c>
      <c r="X459">
        <v>707796009</v>
      </c>
      <c r="Y459">
        <f>AT459</f>
        <v>7.0000000000000007E-2</v>
      </c>
      <c r="AA459">
        <v>106.87</v>
      </c>
      <c r="AB459">
        <v>0</v>
      </c>
      <c r="AC459">
        <v>0</v>
      </c>
      <c r="AD459">
        <v>0</v>
      </c>
      <c r="AE459">
        <v>106.87</v>
      </c>
      <c r="AF459">
        <v>0</v>
      </c>
      <c r="AG459">
        <v>0</v>
      </c>
      <c r="AH459">
        <v>0</v>
      </c>
      <c r="AI459">
        <v>1</v>
      </c>
      <c r="AJ459">
        <v>1</v>
      </c>
      <c r="AK459">
        <v>1</v>
      </c>
      <c r="AL459">
        <v>1</v>
      </c>
      <c r="AM459">
        <v>-2</v>
      </c>
      <c r="AN459">
        <v>0</v>
      </c>
      <c r="AO459">
        <v>1</v>
      </c>
      <c r="AP459">
        <v>1</v>
      </c>
      <c r="AQ459">
        <v>0</v>
      </c>
      <c r="AR459">
        <v>0</v>
      </c>
      <c r="AS459" t="s">
        <v>3</v>
      </c>
      <c r="AT459">
        <v>7.0000000000000007E-2</v>
      </c>
      <c r="AU459" t="s">
        <v>3</v>
      </c>
      <c r="AV459">
        <v>0</v>
      </c>
      <c r="AW459">
        <v>2</v>
      </c>
      <c r="AX459">
        <v>1473072086</v>
      </c>
      <c r="AY459">
        <v>1</v>
      </c>
      <c r="AZ459">
        <v>0</v>
      </c>
      <c r="BA459">
        <v>704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0</v>
      </c>
      <c r="BI459">
        <v>0</v>
      </c>
      <c r="BJ459">
        <v>0</v>
      </c>
      <c r="BK459">
        <v>0</v>
      </c>
      <c r="BL459">
        <v>0</v>
      </c>
      <c r="BM459">
        <v>0</v>
      </c>
      <c r="BN459">
        <v>0</v>
      </c>
      <c r="BO459">
        <v>0</v>
      </c>
      <c r="BP459">
        <v>0</v>
      </c>
      <c r="BQ459">
        <v>0</v>
      </c>
      <c r="BR459">
        <v>0</v>
      </c>
      <c r="BS459">
        <v>0</v>
      </c>
      <c r="BT459">
        <v>0</v>
      </c>
      <c r="BU459">
        <v>0</v>
      </c>
      <c r="BV459">
        <v>0</v>
      </c>
      <c r="BW459">
        <v>0</v>
      </c>
      <c r="CV459">
        <v>0</v>
      </c>
      <c r="CW459">
        <v>0</v>
      </c>
      <c r="CX459">
        <f>ROUND(Y459*Source!I531,9)</f>
        <v>7.0000000000000007E-2</v>
      </c>
      <c r="CY459">
        <f>AA459</f>
        <v>106.87</v>
      </c>
      <c r="CZ459">
        <f>AE459</f>
        <v>106.87</v>
      </c>
      <c r="DA459">
        <f>AI459</f>
        <v>1</v>
      </c>
      <c r="DB459">
        <f>ROUND(ROUND(AT459*CZ459,2),6)</f>
        <v>7.48</v>
      </c>
      <c r="DC459">
        <f>ROUND(ROUND(AT459*AG459,2),6)</f>
        <v>0</v>
      </c>
      <c r="DD459" t="s">
        <v>3</v>
      </c>
      <c r="DE459" t="s">
        <v>3</v>
      </c>
      <c r="DF459">
        <f t="shared" si="135"/>
        <v>7.48</v>
      </c>
      <c r="DG459">
        <f t="shared" si="136"/>
        <v>0</v>
      </c>
      <c r="DH459">
        <f t="shared" si="137"/>
        <v>0</v>
      </c>
      <c r="DI459">
        <f t="shared" si="138"/>
        <v>0</v>
      </c>
      <c r="DJ459">
        <f>DF459</f>
        <v>7.48</v>
      </c>
      <c r="DK459">
        <v>0</v>
      </c>
      <c r="DL459" t="s">
        <v>3</v>
      </c>
      <c r="DM459">
        <v>0</v>
      </c>
      <c r="DN459" t="s">
        <v>3</v>
      </c>
      <c r="DO459">
        <v>0</v>
      </c>
    </row>
    <row r="460" spans="1:119" x14ac:dyDescent="0.2">
      <c r="A460">
        <f>ROW(Source!A532)</f>
        <v>532</v>
      </c>
      <c r="B460">
        <v>1473070128</v>
      </c>
      <c r="C460">
        <v>1473072087</v>
      </c>
      <c r="D460">
        <v>1441819193</v>
      </c>
      <c r="E460">
        <v>15514512</v>
      </c>
      <c r="F460">
        <v>1</v>
      </c>
      <c r="G460">
        <v>15514512</v>
      </c>
      <c r="H460">
        <v>1</v>
      </c>
      <c r="I460" t="s">
        <v>670</v>
      </c>
      <c r="J460" t="s">
        <v>3</v>
      </c>
      <c r="K460" t="s">
        <v>671</v>
      </c>
      <c r="L460">
        <v>1191</v>
      </c>
      <c r="N460">
        <v>1013</v>
      </c>
      <c r="O460" t="s">
        <v>672</v>
      </c>
      <c r="P460" t="s">
        <v>672</v>
      </c>
      <c r="Q460">
        <v>1</v>
      </c>
      <c r="W460">
        <v>0</v>
      </c>
      <c r="X460">
        <v>476480486</v>
      </c>
      <c r="Y460">
        <f>(AT460*3)</f>
        <v>1.7999999999999998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1</v>
      </c>
      <c r="AJ460">
        <v>1</v>
      </c>
      <c r="AK460">
        <v>1</v>
      </c>
      <c r="AL460">
        <v>1</v>
      </c>
      <c r="AM460">
        <v>-2</v>
      </c>
      <c r="AN460">
        <v>0</v>
      </c>
      <c r="AO460">
        <v>1</v>
      </c>
      <c r="AP460">
        <v>1</v>
      </c>
      <c r="AQ460">
        <v>0</v>
      </c>
      <c r="AR460">
        <v>0</v>
      </c>
      <c r="AS460" t="s">
        <v>3</v>
      </c>
      <c r="AT460">
        <v>0.6</v>
      </c>
      <c r="AU460" t="s">
        <v>449</v>
      </c>
      <c r="AV460">
        <v>1</v>
      </c>
      <c r="AW460">
        <v>2</v>
      </c>
      <c r="AX460">
        <v>1473072090</v>
      </c>
      <c r="AY460">
        <v>1</v>
      </c>
      <c r="AZ460">
        <v>0</v>
      </c>
      <c r="BA460">
        <v>705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0</v>
      </c>
      <c r="BI460">
        <v>0</v>
      </c>
      <c r="BJ460">
        <v>0</v>
      </c>
      <c r="BK460">
        <v>0</v>
      </c>
      <c r="BL460">
        <v>0</v>
      </c>
      <c r="BM460">
        <v>0</v>
      </c>
      <c r="BN460">
        <v>0</v>
      </c>
      <c r="BO460">
        <v>0</v>
      </c>
      <c r="BP460">
        <v>0</v>
      </c>
      <c r="BQ460">
        <v>0</v>
      </c>
      <c r="BR460">
        <v>0</v>
      </c>
      <c r="BS460">
        <v>0</v>
      </c>
      <c r="BT460">
        <v>0</v>
      </c>
      <c r="BU460">
        <v>0</v>
      </c>
      <c r="BV460">
        <v>0</v>
      </c>
      <c r="BW460">
        <v>0</v>
      </c>
      <c r="CU460">
        <f>ROUND(AT460*Source!I532*AH460*AL460,2)</f>
        <v>0</v>
      </c>
      <c r="CV460">
        <f>ROUND(Y460*Source!I532,9)</f>
        <v>1.8</v>
      </c>
      <c r="CW460">
        <v>0</v>
      </c>
      <c r="CX460">
        <f>ROUND(Y460*Source!I532,9)</f>
        <v>1.8</v>
      </c>
      <c r="CY460">
        <f>AD460</f>
        <v>0</v>
      </c>
      <c r="CZ460">
        <f>AH460</f>
        <v>0</v>
      </c>
      <c r="DA460">
        <f>AL460</f>
        <v>1</v>
      </c>
      <c r="DB460">
        <f>ROUND((ROUND(AT460*CZ460,2)*3),6)</f>
        <v>0</v>
      </c>
      <c r="DC460">
        <f>ROUND((ROUND(AT460*AG460,2)*3),6)</f>
        <v>0</v>
      </c>
      <c r="DD460" t="s">
        <v>3</v>
      </c>
      <c r="DE460" t="s">
        <v>3</v>
      </c>
      <c r="DF460">
        <f t="shared" si="135"/>
        <v>0</v>
      </c>
      <c r="DG460">
        <f t="shared" si="136"/>
        <v>0</v>
      </c>
      <c r="DH460">
        <f t="shared" si="137"/>
        <v>0</v>
      </c>
      <c r="DI460">
        <f t="shared" si="138"/>
        <v>0</v>
      </c>
      <c r="DJ460">
        <f>DI460</f>
        <v>0</v>
      </c>
      <c r="DK460">
        <v>0</v>
      </c>
      <c r="DL460" t="s">
        <v>3</v>
      </c>
      <c r="DM460">
        <v>0</v>
      </c>
      <c r="DN460" t="s">
        <v>3</v>
      </c>
      <c r="DO460">
        <v>0</v>
      </c>
    </row>
    <row r="461" spans="1:119" x14ac:dyDescent="0.2">
      <c r="A461">
        <f>ROW(Source!A532)</f>
        <v>532</v>
      </c>
      <c r="B461">
        <v>1473070128</v>
      </c>
      <c r="C461">
        <v>1473072087</v>
      </c>
      <c r="D461">
        <v>1441822228</v>
      </c>
      <c r="E461">
        <v>15514512</v>
      </c>
      <c r="F461">
        <v>1</v>
      </c>
      <c r="G461">
        <v>15514512</v>
      </c>
      <c r="H461">
        <v>3</v>
      </c>
      <c r="I461" t="s">
        <v>749</v>
      </c>
      <c r="J461" t="s">
        <v>3</v>
      </c>
      <c r="K461" t="s">
        <v>750</v>
      </c>
      <c r="L461">
        <v>1346</v>
      </c>
      <c r="N461">
        <v>1009</v>
      </c>
      <c r="O461" t="s">
        <v>680</v>
      </c>
      <c r="P461" t="s">
        <v>680</v>
      </c>
      <c r="Q461">
        <v>1</v>
      </c>
      <c r="W461">
        <v>0</v>
      </c>
      <c r="X461">
        <v>-197379457</v>
      </c>
      <c r="Y461">
        <f>(AT461*3)</f>
        <v>0.03</v>
      </c>
      <c r="AA461">
        <v>73.95</v>
      </c>
      <c r="AB461">
        <v>0</v>
      </c>
      <c r="AC461">
        <v>0</v>
      </c>
      <c r="AD461">
        <v>0</v>
      </c>
      <c r="AE461">
        <v>73.951729999999998</v>
      </c>
      <c r="AF461">
        <v>0</v>
      </c>
      <c r="AG461">
        <v>0</v>
      </c>
      <c r="AH461">
        <v>0</v>
      </c>
      <c r="AI461">
        <v>1</v>
      </c>
      <c r="AJ461">
        <v>1</v>
      </c>
      <c r="AK461">
        <v>1</v>
      </c>
      <c r="AL461">
        <v>1</v>
      </c>
      <c r="AM461">
        <v>-2</v>
      </c>
      <c r="AN461">
        <v>0</v>
      </c>
      <c r="AO461">
        <v>1</v>
      </c>
      <c r="AP461">
        <v>1</v>
      </c>
      <c r="AQ461">
        <v>0</v>
      </c>
      <c r="AR461">
        <v>0</v>
      </c>
      <c r="AS461" t="s">
        <v>3</v>
      </c>
      <c r="AT461">
        <v>0.01</v>
      </c>
      <c r="AU461" t="s">
        <v>449</v>
      </c>
      <c r="AV461">
        <v>0</v>
      </c>
      <c r="AW461">
        <v>2</v>
      </c>
      <c r="AX461">
        <v>1473072091</v>
      </c>
      <c r="AY461">
        <v>1</v>
      </c>
      <c r="AZ461">
        <v>0</v>
      </c>
      <c r="BA461">
        <v>706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0</v>
      </c>
      <c r="BI461">
        <v>0</v>
      </c>
      <c r="BJ461">
        <v>0</v>
      </c>
      <c r="BK461">
        <v>0</v>
      </c>
      <c r="BL461">
        <v>0</v>
      </c>
      <c r="BM461">
        <v>0</v>
      </c>
      <c r="BN461">
        <v>0</v>
      </c>
      <c r="BO461">
        <v>0</v>
      </c>
      <c r="BP461">
        <v>0</v>
      </c>
      <c r="BQ461">
        <v>0</v>
      </c>
      <c r="BR461">
        <v>0</v>
      </c>
      <c r="BS461">
        <v>0</v>
      </c>
      <c r="BT461">
        <v>0</v>
      </c>
      <c r="BU461">
        <v>0</v>
      </c>
      <c r="BV461">
        <v>0</v>
      </c>
      <c r="BW461">
        <v>0</v>
      </c>
      <c r="CV461">
        <v>0</v>
      </c>
      <c r="CW461">
        <v>0</v>
      </c>
      <c r="CX461">
        <f>ROUND(Y461*Source!I532,9)</f>
        <v>0.03</v>
      </c>
      <c r="CY461">
        <f>AA461</f>
        <v>73.95</v>
      </c>
      <c r="CZ461">
        <f>AE461</f>
        <v>73.951729999999998</v>
      </c>
      <c r="DA461">
        <f>AI461</f>
        <v>1</v>
      </c>
      <c r="DB461">
        <f>ROUND((ROUND(AT461*CZ461,2)*3),6)</f>
        <v>2.2200000000000002</v>
      </c>
      <c r="DC461">
        <f>ROUND((ROUND(AT461*AG461,2)*3),6)</f>
        <v>0</v>
      </c>
      <c r="DD461" t="s">
        <v>3</v>
      </c>
      <c r="DE461" t="s">
        <v>3</v>
      </c>
      <c r="DF461">
        <f t="shared" si="135"/>
        <v>2.2200000000000002</v>
      </c>
      <c r="DG461">
        <f t="shared" si="136"/>
        <v>0</v>
      </c>
      <c r="DH461">
        <f t="shared" si="137"/>
        <v>0</v>
      </c>
      <c r="DI461">
        <f t="shared" si="138"/>
        <v>0</v>
      </c>
      <c r="DJ461">
        <f>DF461</f>
        <v>2.2200000000000002</v>
      </c>
      <c r="DK461">
        <v>0</v>
      </c>
      <c r="DL461" t="s">
        <v>3</v>
      </c>
      <c r="DM461">
        <v>0</v>
      </c>
      <c r="DN461" t="s">
        <v>3</v>
      </c>
      <c r="DO461">
        <v>0</v>
      </c>
    </row>
    <row r="462" spans="1:119" x14ac:dyDescent="0.2">
      <c r="A462">
        <f>ROW(Source!A533)</f>
        <v>533</v>
      </c>
      <c r="B462">
        <v>1473070128</v>
      </c>
      <c r="C462">
        <v>1473072092</v>
      </c>
      <c r="D462">
        <v>1441819193</v>
      </c>
      <c r="E462">
        <v>15514512</v>
      </c>
      <c r="F462">
        <v>1</v>
      </c>
      <c r="G462">
        <v>15514512</v>
      </c>
      <c r="H462">
        <v>1</v>
      </c>
      <c r="I462" t="s">
        <v>670</v>
      </c>
      <c r="J462" t="s">
        <v>3</v>
      </c>
      <c r="K462" t="s">
        <v>671</v>
      </c>
      <c r="L462">
        <v>1191</v>
      </c>
      <c r="N462">
        <v>1013</v>
      </c>
      <c r="O462" t="s">
        <v>672</v>
      </c>
      <c r="P462" t="s">
        <v>672</v>
      </c>
      <c r="Q462">
        <v>1</v>
      </c>
      <c r="W462">
        <v>0</v>
      </c>
      <c r="X462">
        <v>476480486</v>
      </c>
      <c r="Y462">
        <f>AT462</f>
        <v>9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1</v>
      </c>
      <c r="AJ462">
        <v>1</v>
      </c>
      <c r="AK462">
        <v>1</v>
      </c>
      <c r="AL462">
        <v>1</v>
      </c>
      <c r="AM462">
        <v>-2</v>
      </c>
      <c r="AN462">
        <v>0</v>
      </c>
      <c r="AO462">
        <v>1</v>
      </c>
      <c r="AP462">
        <v>1</v>
      </c>
      <c r="AQ462">
        <v>0</v>
      </c>
      <c r="AR462">
        <v>0</v>
      </c>
      <c r="AS462" t="s">
        <v>3</v>
      </c>
      <c r="AT462">
        <v>9</v>
      </c>
      <c r="AU462" t="s">
        <v>3</v>
      </c>
      <c r="AV462">
        <v>1</v>
      </c>
      <c r="AW462">
        <v>2</v>
      </c>
      <c r="AX462">
        <v>1473072098</v>
      </c>
      <c r="AY462">
        <v>1</v>
      </c>
      <c r="AZ462">
        <v>0</v>
      </c>
      <c r="BA462">
        <v>707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0</v>
      </c>
      <c r="BI462">
        <v>0</v>
      </c>
      <c r="BJ462">
        <v>0</v>
      </c>
      <c r="BK462">
        <v>0</v>
      </c>
      <c r="BL462">
        <v>0</v>
      </c>
      <c r="BM462">
        <v>0</v>
      </c>
      <c r="BN462">
        <v>0</v>
      </c>
      <c r="BO462">
        <v>0</v>
      </c>
      <c r="BP462">
        <v>0</v>
      </c>
      <c r="BQ462">
        <v>0</v>
      </c>
      <c r="BR462">
        <v>0</v>
      </c>
      <c r="BS462">
        <v>0</v>
      </c>
      <c r="BT462">
        <v>0</v>
      </c>
      <c r="BU462">
        <v>0</v>
      </c>
      <c r="BV462">
        <v>0</v>
      </c>
      <c r="BW462">
        <v>0</v>
      </c>
      <c r="CU462">
        <f>ROUND(AT462*Source!I533*AH462*AL462,2)</f>
        <v>0</v>
      </c>
      <c r="CV462">
        <f>ROUND(Y462*Source!I533,9)</f>
        <v>9</v>
      </c>
      <c r="CW462">
        <v>0</v>
      </c>
      <c r="CX462">
        <f>ROUND(Y462*Source!I533,9)</f>
        <v>9</v>
      </c>
      <c r="CY462">
        <f>AD462</f>
        <v>0</v>
      </c>
      <c r="CZ462">
        <f>AH462</f>
        <v>0</v>
      </c>
      <c r="DA462">
        <f>AL462</f>
        <v>1</v>
      </c>
      <c r="DB462">
        <f>ROUND(ROUND(AT462*CZ462,2),6)</f>
        <v>0</v>
      </c>
      <c r="DC462">
        <f>ROUND(ROUND(AT462*AG462,2),6)</f>
        <v>0</v>
      </c>
      <c r="DD462" t="s">
        <v>3</v>
      </c>
      <c r="DE462" t="s">
        <v>3</v>
      </c>
      <c r="DF462">
        <f t="shared" si="135"/>
        <v>0</v>
      </c>
      <c r="DG462">
        <f t="shared" si="136"/>
        <v>0</v>
      </c>
      <c r="DH462">
        <f t="shared" si="137"/>
        <v>0</v>
      </c>
      <c r="DI462">
        <f t="shared" si="138"/>
        <v>0</v>
      </c>
      <c r="DJ462">
        <f>DI462</f>
        <v>0</v>
      </c>
      <c r="DK462">
        <v>0</v>
      </c>
      <c r="DL462" t="s">
        <v>3</v>
      </c>
      <c r="DM462">
        <v>0</v>
      </c>
      <c r="DN462" t="s">
        <v>3</v>
      </c>
      <c r="DO462">
        <v>0</v>
      </c>
    </row>
    <row r="463" spans="1:119" x14ac:dyDescent="0.2">
      <c r="A463">
        <f>ROW(Source!A533)</f>
        <v>533</v>
      </c>
      <c r="B463">
        <v>1473070128</v>
      </c>
      <c r="C463">
        <v>1473072092</v>
      </c>
      <c r="D463">
        <v>1441836237</v>
      </c>
      <c r="E463">
        <v>1</v>
      </c>
      <c r="F463">
        <v>1</v>
      </c>
      <c r="G463">
        <v>15514512</v>
      </c>
      <c r="H463">
        <v>3</v>
      </c>
      <c r="I463" t="s">
        <v>746</v>
      </c>
      <c r="J463" t="s">
        <v>747</v>
      </c>
      <c r="K463" t="s">
        <v>748</v>
      </c>
      <c r="L463">
        <v>1346</v>
      </c>
      <c r="N463">
        <v>1009</v>
      </c>
      <c r="O463" t="s">
        <v>680</v>
      </c>
      <c r="P463" t="s">
        <v>680</v>
      </c>
      <c r="Q463">
        <v>1</v>
      </c>
      <c r="W463">
        <v>0</v>
      </c>
      <c r="X463">
        <v>-1733743716</v>
      </c>
      <c r="Y463">
        <f>AT463</f>
        <v>0.18</v>
      </c>
      <c r="AA463">
        <v>375.16</v>
      </c>
      <c r="AB463">
        <v>0</v>
      </c>
      <c r="AC463">
        <v>0</v>
      </c>
      <c r="AD463">
        <v>0</v>
      </c>
      <c r="AE463">
        <v>375.16</v>
      </c>
      <c r="AF463">
        <v>0</v>
      </c>
      <c r="AG463">
        <v>0</v>
      </c>
      <c r="AH463">
        <v>0</v>
      </c>
      <c r="AI463">
        <v>1</v>
      </c>
      <c r="AJ463">
        <v>1</v>
      </c>
      <c r="AK463">
        <v>1</v>
      </c>
      <c r="AL463">
        <v>1</v>
      </c>
      <c r="AM463">
        <v>-2</v>
      </c>
      <c r="AN463">
        <v>0</v>
      </c>
      <c r="AO463">
        <v>1</v>
      </c>
      <c r="AP463">
        <v>1</v>
      </c>
      <c r="AQ463">
        <v>0</v>
      </c>
      <c r="AR463">
        <v>0</v>
      </c>
      <c r="AS463" t="s">
        <v>3</v>
      </c>
      <c r="AT463">
        <v>0.18</v>
      </c>
      <c r="AU463" t="s">
        <v>3</v>
      </c>
      <c r="AV463">
        <v>0</v>
      </c>
      <c r="AW463">
        <v>2</v>
      </c>
      <c r="AX463">
        <v>1473072100</v>
      </c>
      <c r="AY463">
        <v>1</v>
      </c>
      <c r="AZ463">
        <v>0</v>
      </c>
      <c r="BA463">
        <v>708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0</v>
      </c>
      <c r="BI463">
        <v>0</v>
      </c>
      <c r="BJ463">
        <v>0</v>
      </c>
      <c r="BK463">
        <v>0</v>
      </c>
      <c r="BL463">
        <v>0</v>
      </c>
      <c r="BM463">
        <v>0</v>
      </c>
      <c r="BN463">
        <v>0</v>
      </c>
      <c r="BO463">
        <v>0</v>
      </c>
      <c r="BP463">
        <v>0</v>
      </c>
      <c r="BQ463">
        <v>0</v>
      </c>
      <c r="BR463">
        <v>0</v>
      </c>
      <c r="BS463">
        <v>0</v>
      </c>
      <c r="BT463">
        <v>0</v>
      </c>
      <c r="BU463">
        <v>0</v>
      </c>
      <c r="BV463">
        <v>0</v>
      </c>
      <c r="BW463">
        <v>0</v>
      </c>
      <c r="CV463">
        <v>0</v>
      </c>
      <c r="CW463">
        <v>0</v>
      </c>
      <c r="CX463">
        <f>ROUND(Y463*Source!I533,9)</f>
        <v>0.18</v>
      </c>
      <c r="CY463">
        <f>AA463</f>
        <v>375.16</v>
      </c>
      <c r="CZ463">
        <f>AE463</f>
        <v>375.16</v>
      </c>
      <c r="DA463">
        <f>AI463</f>
        <v>1</v>
      </c>
      <c r="DB463">
        <f>ROUND(ROUND(AT463*CZ463,2),6)</f>
        <v>67.53</v>
      </c>
      <c r="DC463">
        <f>ROUND(ROUND(AT463*AG463,2),6)</f>
        <v>0</v>
      </c>
      <c r="DD463" t="s">
        <v>3</v>
      </c>
      <c r="DE463" t="s">
        <v>3</v>
      </c>
      <c r="DF463">
        <f t="shared" si="135"/>
        <v>67.53</v>
      </c>
      <c r="DG463">
        <f t="shared" si="136"/>
        <v>0</v>
      </c>
      <c r="DH463">
        <f t="shared" si="137"/>
        <v>0</v>
      </c>
      <c r="DI463">
        <f t="shared" si="138"/>
        <v>0</v>
      </c>
      <c r="DJ463">
        <f>DF463</f>
        <v>67.53</v>
      </c>
      <c r="DK463">
        <v>0</v>
      </c>
      <c r="DL463" t="s">
        <v>3</v>
      </c>
      <c r="DM463">
        <v>0</v>
      </c>
      <c r="DN463" t="s">
        <v>3</v>
      </c>
      <c r="DO463">
        <v>0</v>
      </c>
    </row>
    <row r="464" spans="1:119" x14ac:dyDescent="0.2">
      <c r="A464">
        <f>ROW(Source!A533)</f>
        <v>533</v>
      </c>
      <c r="B464">
        <v>1473070128</v>
      </c>
      <c r="C464">
        <v>1473072092</v>
      </c>
      <c r="D464">
        <v>1441836235</v>
      </c>
      <c r="E464">
        <v>1</v>
      </c>
      <c r="F464">
        <v>1</v>
      </c>
      <c r="G464">
        <v>15514512</v>
      </c>
      <c r="H464">
        <v>3</v>
      </c>
      <c r="I464" t="s">
        <v>677</v>
      </c>
      <c r="J464" t="s">
        <v>678</v>
      </c>
      <c r="K464" t="s">
        <v>679</v>
      </c>
      <c r="L464">
        <v>1346</v>
      </c>
      <c r="N464">
        <v>1009</v>
      </c>
      <c r="O464" t="s">
        <v>680</v>
      </c>
      <c r="P464" t="s">
        <v>680</v>
      </c>
      <c r="Q464">
        <v>1</v>
      </c>
      <c r="W464">
        <v>0</v>
      </c>
      <c r="X464">
        <v>-1595335418</v>
      </c>
      <c r="Y464">
        <f>AT464</f>
        <v>0.05</v>
      </c>
      <c r="AA464">
        <v>31.49</v>
      </c>
      <c r="AB464">
        <v>0</v>
      </c>
      <c r="AC464">
        <v>0</v>
      </c>
      <c r="AD464">
        <v>0</v>
      </c>
      <c r="AE464">
        <v>31.49</v>
      </c>
      <c r="AF464">
        <v>0</v>
      </c>
      <c r="AG464">
        <v>0</v>
      </c>
      <c r="AH464">
        <v>0</v>
      </c>
      <c r="AI464">
        <v>1</v>
      </c>
      <c r="AJ464">
        <v>1</v>
      </c>
      <c r="AK464">
        <v>1</v>
      </c>
      <c r="AL464">
        <v>1</v>
      </c>
      <c r="AM464">
        <v>-2</v>
      </c>
      <c r="AN464">
        <v>0</v>
      </c>
      <c r="AO464">
        <v>1</v>
      </c>
      <c r="AP464">
        <v>1</v>
      </c>
      <c r="AQ464">
        <v>0</v>
      </c>
      <c r="AR464">
        <v>0</v>
      </c>
      <c r="AS464" t="s">
        <v>3</v>
      </c>
      <c r="AT464">
        <v>0.05</v>
      </c>
      <c r="AU464" t="s">
        <v>3</v>
      </c>
      <c r="AV464">
        <v>0</v>
      </c>
      <c r="AW464">
        <v>2</v>
      </c>
      <c r="AX464">
        <v>1473072101</v>
      </c>
      <c r="AY464">
        <v>1</v>
      </c>
      <c r="AZ464">
        <v>0</v>
      </c>
      <c r="BA464">
        <v>709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0</v>
      </c>
      <c r="BI464">
        <v>0</v>
      </c>
      <c r="BJ464">
        <v>0</v>
      </c>
      <c r="BK464">
        <v>0</v>
      </c>
      <c r="BL464">
        <v>0</v>
      </c>
      <c r="BM464">
        <v>0</v>
      </c>
      <c r="BN464">
        <v>0</v>
      </c>
      <c r="BO464">
        <v>0</v>
      </c>
      <c r="BP464">
        <v>0</v>
      </c>
      <c r="BQ464">
        <v>0</v>
      </c>
      <c r="BR464">
        <v>0</v>
      </c>
      <c r="BS464">
        <v>0</v>
      </c>
      <c r="BT464">
        <v>0</v>
      </c>
      <c r="BU464">
        <v>0</v>
      </c>
      <c r="BV464">
        <v>0</v>
      </c>
      <c r="BW464">
        <v>0</v>
      </c>
      <c r="CV464">
        <v>0</v>
      </c>
      <c r="CW464">
        <v>0</v>
      </c>
      <c r="CX464">
        <f>ROUND(Y464*Source!I533,9)</f>
        <v>0.05</v>
      </c>
      <c r="CY464">
        <f>AA464</f>
        <v>31.49</v>
      </c>
      <c r="CZ464">
        <f>AE464</f>
        <v>31.49</v>
      </c>
      <c r="DA464">
        <f>AI464</f>
        <v>1</v>
      </c>
      <c r="DB464">
        <f>ROUND(ROUND(AT464*CZ464,2),6)</f>
        <v>1.57</v>
      </c>
      <c r="DC464">
        <f>ROUND(ROUND(AT464*AG464,2),6)</f>
        <v>0</v>
      </c>
      <c r="DD464" t="s">
        <v>3</v>
      </c>
      <c r="DE464" t="s">
        <v>3</v>
      </c>
      <c r="DF464">
        <f t="shared" si="135"/>
        <v>1.57</v>
      </c>
      <c r="DG464">
        <f t="shared" si="136"/>
        <v>0</v>
      </c>
      <c r="DH464">
        <f t="shared" si="137"/>
        <v>0</v>
      </c>
      <c r="DI464">
        <f t="shared" si="138"/>
        <v>0</v>
      </c>
      <c r="DJ464">
        <f>DF464</f>
        <v>1.57</v>
      </c>
      <c r="DK464">
        <v>0</v>
      </c>
      <c r="DL464" t="s">
        <v>3</v>
      </c>
      <c r="DM464">
        <v>0</v>
      </c>
      <c r="DN464" t="s">
        <v>3</v>
      </c>
      <c r="DO464">
        <v>0</v>
      </c>
    </row>
    <row r="465" spans="1:119" x14ac:dyDescent="0.2">
      <c r="A465">
        <f>ROW(Source!A533)</f>
        <v>533</v>
      </c>
      <c r="B465">
        <v>1473070128</v>
      </c>
      <c r="C465">
        <v>1473072092</v>
      </c>
      <c r="D465">
        <v>1441822228</v>
      </c>
      <c r="E465">
        <v>15514512</v>
      </c>
      <c r="F465">
        <v>1</v>
      </c>
      <c r="G465">
        <v>15514512</v>
      </c>
      <c r="H465">
        <v>3</v>
      </c>
      <c r="I465" t="s">
        <v>749</v>
      </c>
      <c r="J465" t="s">
        <v>3</v>
      </c>
      <c r="K465" t="s">
        <v>750</v>
      </c>
      <c r="L465">
        <v>1346</v>
      </c>
      <c r="N465">
        <v>1009</v>
      </c>
      <c r="O465" t="s">
        <v>680</v>
      </c>
      <c r="P465" t="s">
        <v>680</v>
      </c>
      <c r="Q465">
        <v>1</v>
      </c>
      <c r="W465">
        <v>0</v>
      </c>
      <c r="X465">
        <v>-197379457</v>
      </c>
      <c r="Y465">
        <f>AT465</f>
        <v>0.05</v>
      </c>
      <c r="AA465">
        <v>73.95</v>
      </c>
      <c r="AB465">
        <v>0</v>
      </c>
      <c r="AC465">
        <v>0</v>
      </c>
      <c r="AD465">
        <v>0</v>
      </c>
      <c r="AE465">
        <v>73.951729999999998</v>
      </c>
      <c r="AF465">
        <v>0</v>
      </c>
      <c r="AG465">
        <v>0</v>
      </c>
      <c r="AH465">
        <v>0</v>
      </c>
      <c r="AI465">
        <v>1</v>
      </c>
      <c r="AJ465">
        <v>1</v>
      </c>
      <c r="AK465">
        <v>1</v>
      </c>
      <c r="AL465">
        <v>1</v>
      </c>
      <c r="AM465">
        <v>-2</v>
      </c>
      <c r="AN465">
        <v>0</v>
      </c>
      <c r="AO465">
        <v>1</v>
      </c>
      <c r="AP465">
        <v>1</v>
      </c>
      <c r="AQ465">
        <v>0</v>
      </c>
      <c r="AR465">
        <v>0</v>
      </c>
      <c r="AS465" t="s">
        <v>3</v>
      </c>
      <c r="AT465">
        <v>0.05</v>
      </c>
      <c r="AU465" t="s">
        <v>3</v>
      </c>
      <c r="AV465">
        <v>0</v>
      </c>
      <c r="AW465">
        <v>2</v>
      </c>
      <c r="AX465">
        <v>1473072099</v>
      </c>
      <c r="AY465">
        <v>1</v>
      </c>
      <c r="AZ465">
        <v>0</v>
      </c>
      <c r="BA465">
        <v>710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0</v>
      </c>
      <c r="BI465">
        <v>0</v>
      </c>
      <c r="BJ465">
        <v>0</v>
      </c>
      <c r="BK465">
        <v>0</v>
      </c>
      <c r="BL465">
        <v>0</v>
      </c>
      <c r="BM465">
        <v>0</v>
      </c>
      <c r="BN465">
        <v>0</v>
      </c>
      <c r="BO465">
        <v>0</v>
      </c>
      <c r="BP465">
        <v>0</v>
      </c>
      <c r="BQ465">
        <v>0</v>
      </c>
      <c r="BR465">
        <v>0</v>
      </c>
      <c r="BS465">
        <v>0</v>
      </c>
      <c r="BT465">
        <v>0</v>
      </c>
      <c r="BU465">
        <v>0</v>
      </c>
      <c r="BV465">
        <v>0</v>
      </c>
      <c r="BW465">
        <v>0</v>
      </c>
      <c r="CV465">
        <v>0</v>
      </c>
      <c r="CW465">
        <v>0</v>
      </c>
      <c r="CX465">
        <f>ROUND(Y465*Source!I533,9)</f>
        <v>0.05</v>
      </c>
      <c r="CY465">
        <f>AA465</f>
        <v>73.95</v>
      </c>
      <c r="CZ465">
        <f>AE465</f>
        <v>73.951729999999998</v>
      </c>
      <c r="DA465">
        <f>AI465</f>
        <v>1</v>
      </c>
      <c r="DB465">
        <f>ROUND(ROUND(AT465*CZ465,2),6)</f>
        <v>3.7</v>
      </c>
      <c r="DC465">
        <f>ROUND(ROUND(AT465*AG465,2),6)</f>
        <v>0</v>
      </c>
      <c r="DD465" t="s">
        <v>3</v>
      </c>
      <c r="DE465" t="s">
        <v>3</v>
      </c>
      <c r="DF465">
        <f t="shared" si="135"/>
        <v>3.7</v>
      </c>
      <c r="DG465">
        <f t="shared" si="136"/>
        <v>0</v>
      </c>
      <c r="DH465">
        <f t="shared" si="137"/>
        <v>0</v>
      </c>
      <c r="DI465">
        <f t="shared" si="138"/>
        <v>0</v>
      </c>
      <c r="DJ465">
        <f>DF465</f>
        <v>3.7</v>
      </c>
      <c r="DK465">
        <v>0</v>
      </c>
      <c r="DL465" t="s">
        <v>3</v>
      </c>
      <c r="DM465">
        <v>0</v>
      </c>
      <c r="DN465" t="s">
        <v>3</v>
      </c>
      <c r="DO465">
        <v>0</v>
      </c>
    </row>
    <row r="466" spans="1:119" x14ac:dyDescent="0.2">
      <c r="A466">
        <f>ROW(Source!A533)</f>
        <v>533</v>
      </c>
      <c r="B466">
        <v>1473070128</v>
      </c>
      <c r="C466">
        <v>1473072092</v>
      </c>
      <c r="D466">
        <v>1441834920</v>
      </c>
      <c r="E466">
        <v>1</v>
      </c>
      <c r="F466">
        <v>1</v>
      </c>
      <c r="G466">
        <v>15514512</v>
      </c>
      <c r="H466">
        <v>3</v>
      </c>
      <c r="I466" t="s">
        <v>751</v>
      </c>
      <c r="J466" t="s">
        <v>752</v>
      </c>
      <c r="K466" t="s">
        <v>753</v>
      </c>
      <c r="L466">
        <v>1346</v>
      </c>
      <c r="N466">
        <v>1009</v>
      </c>
      <c r="O466" t="s">
        <v>680</v>
      </c>
      <c r="P466" t="s">
        <v>680</v>
      </c>
      <c r="Q466">
        <v>1</v>
      </c>
      <c r="W466">
        <v>0</v>
      </c>
      <c r="X466">
        <v>707796009</v>
      </c>
      <c r="Y466">
        <f>AT466</f>
        <v>0.04</v>
      </c>
      <c r="AA466">
        <v>106.87</v>
      </c>
      <c r="AB466">
        <v>0</v>
      </c>
      <c r="AC466">
        <v>0</v>
      </c>
      <c r="AD466">
        <v>0</v>
      </c>
      <c r="AE466">
        <v>106.87</v>
      </c>
      <c r="AF466">
        <v>0</v>
      </c>
      <c r="AG466">
        <v>0</v>
      </c>
      <c r="AH466">
        <v>0</v>
      </c>
      <c r="AI466">
        <v>1</v>
      </c>
      <c r="AJ466">
        <v>1</v>
      </c>
      <c r="AK466">
        <v>1</v>
      </c>
      <c r="AL466">
        <v>1</v>
      </c>
      <c r="AM466">
        <v>-2</v>
      </c>
      <c r="AN466">
        <v>0</v>
      </c>
      <c r="AO466">
        <v>1</v>
      </c>
      <c r="AP466">
        <v>1</v>
      </c>
      <c r="AQ466">
        <v>0</v>
      </c>
      <c r="AR466">
        <v>0</v>
      </c>
      <c r="AS466" t="s">
        <v>3</v>
      </c>
      <c r="AT466">
        <v>0.04</v>
      </c>
      <c r="AU466" t="s">
        <v>3</v>
      </c>
      <c r="AV466">
        <v>0</v>
      </c>
      <c r="AW466">
        <v>2</v>
      </c>
      <c r="AX466">
        <v>1473072102</v>
      </c>
      <c r="AY466">
        <v>1</v>
      </c>
      <c r="AZ466">
        <v>0</v>
      </c>
      <c r="BA466">
        <v>711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0</v>
      </c>
      <c r="BI466">
        <v>0</v>
      </c>
      <c r="BJ466">
        <v>0</v>
      </c>
      <c r="BK466">
        <v>0</v>
      </c>
      <c r="BL466">
        <v>0</v>
      </c>
      <c r="BM466">
        <v>0</v>
      </c>
      <c r="BN466">
        <v>0</v>
      </c>
      <c r="BO466">
        <v>0</v>
      </c>
      <c r="BP466">
        <v>0</v>
      </c>
      <c r="BQ466">
        <v>0</v>
      </c>
      <c r="BR466">
        <v>0</v>
      </c>
      <c r="BS466">
        <v>0</v>
      </c>
      <c r="BT466">
        <v>0</v>
      </c>
      <c r="BU466">
        <v>0</v>
      </c>
      <c r="BV466">
        <v>0</v>
      </c>
      <c r="BW466">
        <v>0</v>
      </c>
      <c r="CV466">
        <v>0</v>
      </c>
      <c r="CW466">
        <v>0</v>
      </c>
      <c r="CX466">
        <f>ROUND(Y466*Source!I533,9)</f>
        <v>0.04</v>
      </c>
      <c r="CY466">
        <f>AA466</f>
        <v>106.87</v>
      </c>
      <c r="CZ466">
        <f>AE466</f>
        <v>106.87</v>
      </c>
      <c r="DA466">
        <f>AI466</f>
        <v>1</v>
      </c>
      <c r="DB466">
        <f>ROUND(ROUND(AT466*CZ466,2),6)</f>
        <v>4.2699999999999996</v>
      </c>
      <c r="DC466">
        <f>ROUND(ROUND(AT466*AG466,2),6)</f>
        <v>0</v>
      </c>
      <c r="DD466" t="s">
        <v>3</v>
      </c>
      <c r="DE466" t="s">
        <v>3</v>
      </c>
      <c r="DF466">
        <f t="shared" si="135"/>
        <v>4.2699999999999996</v>
      </c>
      <c r="DG466">
        <f t="shared" si="136"/>
        <v>0</v>
      </c>
      <c r="DH466">
        <f t="shared" si="137"/>
        <v>0</v>
      </c>
      <c r="DI466">
        <f t="shared" si="138"/>
        <v>0</v>
      </c>
      <c r="DJ466">
        <f>DF466</f>
        <v>4.2699999999999996</v>
      </c>
      <c r="DK466">
        <v>0</v>
      </c>
      <c r="DL466" t="s">
        <v>3</v>
      </c>
      <c r="DM466">
        <v>0</v>
      </c>
      <c r="DN466" t="s">
        <v>3</v>
      </c>
      <c r="DO466">
        <v>0</v>
      </c>
    </row>
    <row r="467" spans="1:119" x14ac:dyDescent="0.2">
      <c r="A467">
        <f>ROW(Source!A534)</f>
        <v>534</v>
      </c>
      <c r="B467">
        <v>1473070128</v>
      </c>
      <c r="C467">
        <v>1473072103</v>
      </c>
      <c r="D467">
        <v>1441819193</v>
      </c>
      <c r="E467">
        <v>15514512</v>
      </c>
      <c r="F467">
        <v>1</v>
      </c>
      <c r="G467">
        <v>15514512</v>
      </c>
      <c r="H467">
        <v>1</v>
      </c>
      <c r="I467" t="s">
        <v>670</v>
      </c>
      <c r="J467" t="s">
        <v>3</v>
      </c>
      <c r="K467" t="s">
        <v>671</v>
      </c>
      <c r="L467">
        <v>1191</v>
      </c>
      <c r="N467">
        <v>1013</v>
      </c>
      <c r="O467" t="s">
        <v>672</v>
      </c>
      <c r="P467" t="s">
        <v>672</v>
      </c>
      <c r="Q467">
        <v>1</v>
      </c>
      <c r="W467">
        <v>0</v>
      </c>
      <c r="X467">
        <v>476480486</v>
      </c>
      <c r="Y467">
        <f>(AT467*3)</f>
        <v>0.89999999999999991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1</v>
      </c>
      <c r="AJ467">
        <v>1</v>
      </c>
      <c r="AK467">
        <v>1</v>
      </c>
      <c r="AL467">
        <v>1</v>
      </c>
      <c r="AM467">
        <v>-2</v>
      </c>
      <c r="AN467">
        <v>0</v>
      </c>
      <c r="AO467">
        <v>1</v>
      </c>
      <c r="AP467">
        <v>1</v>
      </c>
      <c r="AQ467">
        <v>0</v>
      </c>
      <c r="AR467">
        <v>0</v>
      </c>
      <c r="AS467" t="s">
        <v>3</v>
      </c>
      <c r="AT467">
        <v>0.3</v>
      </c>
      <c r="AU467" t="s">
        <v>449</v>
      </c>
      <c r="AV467">
        <v>1</v>
      </c>
      <c r="AW467">
        <v>2</v>
      </c>
      <c r="AX467">
        <v>1473072105</v>
      </c>
      <c r="AY467">
        <v>1</v>
      </c>
      <c r="AZ467">
        <v>0</v>
      </c>
      <c r="BA467">
        <v>712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0</v>
      </c>
      <c r="BI467">
        <v>0</v>
      </c>
      <c r="BJ467">
        <v>0</v>
      </c>
      <c r="BK467">
        <v>0</v>
      </c>
      <c r="BL467">
        <v>0</v>
      </c>
      <c r="BM467">
        <v>0</v>
      </c>
      <c r="BN467">
        <v>0</v>
      </c>
      <c r="BO467">
        <v>0</v>
      </c>
      <c r="BP467">
        <v>0</v>
      </c>
      <c r="BQ467">
        <v>0</v>
      </c>
      <c r="BR467">
        <v>0</v>
      </c>
      <c r="BS467">
        <v>0</v>
      </c>
      <c r="BT467">
        <v>0</v>
      </c>
      <c r="BU467">
        <v>0</v>
      </c>
      <c r="BV467">
        <v>0</v>
      </c>
      <c r="BW467">
        <v>0</v>
      </c>
      <c r="CU467">
        <f>ROUND(AT467*Source!I534*AH467*AL467,2)</f>
        <v>0</v>
      </c>
      <c r="CV467">
        <f>ROUND(Y467*Source!I534,9)</f>
        <v>0.9</v>
      </c>
      <c r="CW467">
        <v>0</v>
      </c>
      <c r="CX467">
        <f>ROUND(Y467*Source!I534,9)</f>
        <v>0.9</v>
      </c>
      <c r="CY467">
        <f>AD467</f>
        <v>0</v>
      </c>
      <c r="CZ467">
        <f>AH467</f>
        <v>0</v>
      </c>
      <c r="DA467">
        <f>AL467</f>
        <v>1</v>
      </c>
      <c r="DB467">
        <f>ROUND((ROUND(AT467*CZ467,2)*3),6)</f>
        <v>0</v>
      </c>
      <c r="DC467">
        <f>ROUND((ROUND(AT467*AG467,2)*3),6)</f>
        <v>0</v>
      </c>
      <c r="DD467" t="s">
        <v>3</v>
      </c>
      <c r="DE467" t="s">
        <v>3</v>
      </c>
      <c r="DF467">
        <f t="shared" si="135"/>
        <v>0</v>
      </c>
      <c r="DG467">
        <f t="shared" si="136"/>
        <v>0</v>
      </c>
      <c r="DH467">
        <f t="shared" si="137"/>
        <v>0</v>
      </c>
      <c r="DI467">
        <f t="shared" si="138"/>
        <v>0</v>
      </c>
      <c r="DJ467">
        <f>DI467</f>
        <v>0</v>
      </c>
      <c r="DK467">
        <v>0</v>
      </c>
      <c r="DL467" t="s">
        <v>3</v>
      </c>
      <c r="DM467">
        <v>0</v>
      </c>
      <c r="DN467" t="s">
        <v>3</v>
      </c>
      <c r="DO467">
        <v>0</v>
      </c>
    </row>
    <row r="468" spans="1:119" x14ac:dyDescent="0.2">
      <c r="A468">
        <f>ROW(Source!A535)</f>
        <v>535</v>
      </c>
      <c r="B468">
        <v>1473070128</v>
      </c>
      <c r="C468">
        <v>1473072106</v>
      </c>
      <c r="D468">
        <v>1441819193</v>
      </c>
      <c r="E468">
        <v>15514512</v>
      </c>
      <c r="F468">
        <v>1</v>
      </c>
      <c r="G468">
        <v>15514512</v>
      </c>
      <c r="H468">
        <v>1</v>
      </c>
      <c r="I468" t="s">
        <v>670</v>
      </c>
      <c r="J468" t="s">
        <v>3</v>
      </c>
      <c r="K468" t="s">
        <v>671</v>
      </c>
      <c r="L468">
        <v>1191</v>
      </c>
      <c r="N468">
        <v>1013</v>
      </c>
      <c r="O468" t="s">
        <v>672</v>
      </c>
      <c r="P468" t="s">
        <v>672</v>
      </c>
      <c r="Q468">
        <v>1</v>
      </c>
      <c r="W468">
        <v>0</v>
      </c>
      <c r="X468">
        <v>476480486</v>
      </c>
      <c r="Y468">
        <f>AT468</f>
        <v>9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1</v>
      </c>
      <c r="AJ468">
        <v>1</v>
      </c>
      <c r="AK468">
        <v>1</v>
      </c>
      <c r="AL468">
        <v>1</v>
      </c>
      <c r="AM468">
        <v>-2</v>
      </c>
      <c r="AN468">
        <v>0</v>
      </c>
      <c r="AO468">
        <v>1</v>
      </c>
      <c r="AP468">
        <v>1</v>
      </c>
      <c r="AQ468">
        <v>0</v>
      </c>
      <c r="AR468">
        <v>0</v>
      </c>
      <c r="AS468" t="s">
        <v>3</v>
      </c>
      <c r="AT468">
        <v>9</v>
      </c>
      <c r="AU468" t="s">
        <v>3</v>
      </c>
      <c r="AV468">
        <v>1</v>
      </c>
      <c r="AW468">
        <v>2</v>
      </c>
      <c r="AX468">
        <v>1473072112</v>
      </c>
      <c r="AY468">
        <v>1</v>
      </c>
      <c r="AZ468">
        <v>0</v>
      </c>
      <c r="BA468">
        <v>713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0</v>
      </c>
      <c r="BI468">
        <v>0</v>
      </c>
      <c r="BJ468">
        <v>0</v>
      </c>
      <c r="BK468">
        <v>0</v>
      </c>
      <c r="BL468">
        <v>0</v>
      </c>
      <c r="BM468">
        <v>0</v>
      </c>
      <c r="BN468">
        <v>0</v>
      </c>
      <c r="BO468">
        <v>0</v>
      </c>
      <c r="BP468">
        <v>0</v>
      </c>
      <c r="BQ468">
        <v>0</v>
      </c>
      <c r="BR468">
        <v>0</v>
      </c>
      <c r="BS468">
        <v>0</v>
      </c>
      <c r="BT468">
        <v>0</v>
      </c>
      <c r="BU468">
        <v>0</v>
      </c>
      <c r="BV468">
        <v>0</v>
      </c>
      <c r="BW468">
        <v>0</v>
      </c>
      <c r="CU468">
        <f>ROUND(AT468*Source!I535*AH468*AL468,2)</f>
        <v>0</v>
      </c>
      <c r="CV468">
        <f>ROUND(Y468*Source!I535,9)</f>
        <v>9</v>
      </c>
      <c r="CW468">
        <v>0</v>
      </c>
      <c r="CX468">
        <f>ROUND(Y468*Source!I535,9)</f>
        <v>9</v>
      </c>
      <c r="CY468">
        <f>AD468</f>
        <v>0</v>
      </c>
      <c r="CZ468">
        <f>AH468</f>
        <v>0</v>
      </c>
      <c r="DA468">
        <f>AL468</f>
        <v>1</v>
      </c>
      <c r="DB468">
        <f>ROUND(ROUND(AT468*CZ468,2),6)</f>
        <v>0</v>
      </c>
      <c r="DC468">
        <f>ROUND(ROUND(AT468*AG468,2),6)</f>
        <v>0</v>
      </c>
      <c r="DD468" t="s">
        <v>3</v>
      </c>
      <c r="DE468" t="s">
        <v>3</v>
      </c>
      <c r="DF468">
        <f t="shared" si="135"/>
        <v>0</v>
      </c>
      <c r="DG468">
        <f t="shared" si="136"/>
        <v>0</v>
      </c>
      <c r="DH468">
        <f t="shared" si="137"/>
        <v>0</v>
      </c>
      <c r="DI468">
        <f t="shared" si="138"/>
        <v>0</v>
      </c>
      <c r="DJ468">
        <f>DI468</f>
        <v>0</v>
      </c>
      <c r="DK468">
        <v>0</v>
      </c>
      <c r="DL468" t="s">
        <v>3</v>
      </c>
      <c r="DM468">
        <v>0</v>
      </c>
      <c r="DN468" t="s">
        <v>3</v>
      </c>
      <c r="DO468">
        <v>0</v>
      </c>
    </row>
    <row r="469" spans="1:119" x14ac:dyDescent="0.2">
      <c r="A469">
        <f>ROW(Source!A535)</f>
        <v>535</v>
      </c>
      <c r="B469">
        <v>1473070128</v>
      </c>
      <c r="C469">
        <v>1473072106</v>
      </c>
      <c r="D469">
        <v>1441836237</v>
      </c>
      <c r="E469">
        <v>1</v>
      </c>
      <c r="F469">
        <v>1</v>
      </c>
      <c r="G469">
        <v>15514512</v>
      </c>
      <c r="H469">
        <v>3</v>
      </c>
      <c r="I469" t="s">
        <v>746</v>
      </c>
      <c r="J469" t="s">
        <v>747</v>
      </c>
      <c r="K469" t="s">
        <v>748</v>
      </c>
      <c r="L469">
        <v>1346</v>
      </c>
      <c r="N469">
        <v>1009</v>
      </c>
      <c r="O469" t="s">
        <v>680</v>
      </c>
      <c r="P469" t="s">
        <v>680</v>
      </c>
      <c r="Q469">
        <v>1</v>
      </c>
      <c r="W469">
        <v>0</v>
      </c>
      <c r="X469">
        <v>-1733743716</v>
      </c>
      <c r="Y469">
        <f>AT469</f>
        <v>0.18</v>
      </c>
      <c r="AA469">
        <v>375.16</v>
      </c>
      <c r="AB469">
        <v>0</v>
      </c>
      <c r="AC469">
        <v>0</v>
      </c>
      <c r="AD469">
        <v>0</v>
      </c>
      <c r="AE469">
        <v>375.16</v>
      </c>
      <c r="AF469">
        <v>0</v>
      </c>
      <c r="AG469">
        <v>0</v>
      </c>
      <c r="AH469">
        <v>0</v>
      </c>
      <c r="AI469">
        <v>1</v>
      </c>
      <c r="AJ469">
        <v>1</v>
      </c>
      <c r="AK469">
        <v>1</v>
      </c>
      <c r="AL469">
        <v>1</v>
      </c>
      <c r="AM469">
        <v>-2</v>
      </c>
      <c r="AN469">
        <v>0</v>
      </c>
      <c r="AO469">
        <v>1</v>
      </c>
      <c r="AP469">
        <v>1</v>
      </c>
      <c r="AQ469">
        <v>0</v>
      </c>
      <c r="AR469">
        <v>0</v>
      </c>
      <c r="AS469" t="s">
        <v>3</v>
      </c>
      <c r="AT469">
        <v>0.18</v>
      </c>
      <c r="AU469" t="s">
        <v>3</v>
      </c>
      <c r="AV469">
        <v>0</v>
      </c>
      <c r="AW469">
        <v>2</v>
      </c>
      <c r="AX469">
        <v>1473072114</v>
      </c>
      <c r="AY469">
        <v>1</v>
      </c>
      <c r="AZ469">
        <v>0</v>
      </c>
      <c r="BA469">
        <v>714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0</v>
      </c>
      <c r="BI469">
        <v>0</v>
      </c>
      <c r="BJ469">
        <v>0</v>
      </c>
      <c r="BK469">
        <v>0</v>
      </c>
      <c r="BL469">
        <v>0</v>
      </c>
      <c r="BM469">
        <v>0</v>
      </c>
      <c r="BN469">
        <v>0</v>
      </c>
      <c r="BO469">
        <v>0</v>
      </c>
      <c r="BP469">
        <v>0</v>
      </c>
      <c r="BQ469">
        <v>0</v>
      </c>
      <c r="BR469">
        <v>0</v>
      </c>
      <c r="BS469">
        <v>0</v>
      </c>
      <c r="BT469">
        <v>0</v>
      </c>
      <c r="BU469">
        <v>0</v>
      </c>
      <c r="BV469">
        <v>0</v>
      </c>
      <c r="BW469">
        <v>0</v>
      </c>
      <c r="CV469">
        <v>0</v>
      </c>
      <c r="CW469">
        <v>0</v>
      </c>
      <c r="CX469">
        <f>ROUND(Y469*Source!I535,9)</f>
        <v>0.18</v>
      </c>
      <c r="CY469">
        <f>AA469</f>
        <v>375.16</v>
      </c>
      <c r="CZ469">
        <f>AE469</f>
        <v>375.16</v>
      </c>
      <c r="DA469">
        <f>AI469</f>
        <v>1</v>
      </c>
      <c r="DB469">
        <f>ROUND(ROUND(AT469*CZ469,2),6)</f>
        <v>67.53</v>
      </c>
      <c r="DC469">
        <f>ROUND(ROUND(AT469*AG469,2),6)</f>
        <v>0</v>
      </c>
      <c r="DD469" t="s">
        <v>3</v>
      </c>
      <c r="DE469" t="s">
        <v>3</v>
      </c>
      <c r="DF469">
        <f t="shared" si="135"/>
        <v>67.53</v>
      </c>
      <c r="DG469">
        <f t="shared" si="136"/>
        <v>0</v>
      </c>
      <c r="DH469">
        <f t="shared" si="137"/>
        <v>0</v>
      </c>
      <c r="DI469">
        <f t="shared" si="138"/>
        <v>0</v>
      </c>
      <c r="DJ469">
        <f>DF469</f>
        <v>67.53</v>
      </c>
      <c r="DK469">
        <v>0</v>
      </c>
      <c r="DL469" t="s">
        <v>3</v>
      </c>
      <c r="DM469">
        <v>0</v>
      </c>
      <c r="DN469" t="s">
        <v>3</v>
      </c>
      <c r="DO469">
        <v>0</v>
      </c>
    </row>
    <row r="470" spans="1:119" x14ac:dyDescent="0.2">
      <c r="A470">
        <f>ROW(Source!A535)</f>
        <v>535</v>
      </c>
      <c r="B470">
        <v>1473070128</v>
      </c>
      <c r="C470">
        <v>1473072106</v>
      </c>
      <c r="D470">
        <v>1441836235</v>
      </c>
      <c r="E470">
        <v>1</v>
      </c>
      <c r="F470">
        <v>1</v>
      </c>
      <c r="G470">
        <v>15514512</v>
      </c>
      <c r="H470">
        <v>3</v>
      </c>
      <c r="I470" t="s">
        <v>677</v>
      </c>
      <c r="J470" t="s">
        <v>678</v>
      </c>
      <c r="K470" t="s">
        <v>679</v>
      </c>
      <c r="L470">
        <v>1346</v>
      </c>
      <c r="N470">
        <v>1009</v>
      </c>
      <c r="O470" t="s">
        <v>680</v>
      </c>
      <c r="P470" t="s">
        <v>680</v>
      </c>
      <c r="Q470">
        <v>1</v>
      </c>
      <c r="W470">
        <v>0</v>
      </c>
      <c r="X470">
        <v>-1595335418</v>
      </c>
      <c r="Y470">
        <f>AT470</f>
        <v>0.05</v>
      </c>
      <c r="AA470">
        <v>31.49</v>
      </c>
      <c r="AB470">
        <v>0</v>
      </c>
      <c r="AC470">
        <v>0</v>
      </c>
      <c r="AD470">
        <v>0</v>
      </c>
      <c r="AE470">
        <v>31.49</v>
      </c>
      <c r="AF470">
        <v>0</v>
      </c>
      <c r="AG470">
        <v>0</v>
      </c>
      <c r="AH470">
        <v>0</v>
      </c>
      <c r="AI470">
        <v>1</v>
      </c>
      <c r="AJ470">
        <v>1</v>
      </c>
      <c r="AK470">
        <v>1</v>
      </c>
      <c r="AL470">
        <v>1</v>
      </c>
      <c r="AM470">
        <v>-2</v>
      </c>
      <c r="AN470">
        <v>0</v>
      </c>
      <c r="AO470">
        <v>1</v>
      </c>
      <c r="AP470">
        <v>1</v>
      </c>
      <c r="AQ470">
        <v>0</v>
      </c>
      <c r="AR470">
        <v>0</v>
      </c>
      <c r="AS470" t="s">
        <v>3</v>
      </c>
      <c r="AT470">
        <v>0.05</v>
      </c>
      <c r="AU470" t="s">
        <v>3</v>
      </c>
      <c r="AV470">
        <v>0</v>
      </c>
      <c r="AW470">
        <v>2</v>
      </c>
      <c r="AX470">
        <v>1473072115</v>
      </c>
      <c r="AY470">
        <v>1</v>
      </c>
      <c r="AZ470">
        <v>0</v>
      </c>
      <c r="BA470">
        <v>715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0</v>
      </c>
      <c r="BI470">
        <v>0</v>
      </c>
      <c r="BJ470">
        <v>0</v>
      </c>
      <c r="BK470">
        <v>0</v>
      </c>
      <c r="BL470">
        <v>0</v>
      </c>
      <c r="BM470">
        <v>0</v>
      </c>
      <c r="BN470">
        <v>0</v>
      </c>
      <c r="BO470">
        <v>0</v>
      </c>
      <c r="BP470">
        <v>0</v>
      </c>
      <c r="BQ470">
        <v>0</v>
      </c>
      <c r="BR470">
        <v>0</v>
      </c>
      <c r="BS470">
        <v>0</v>
      </c>
      <c r="BT470">
        <v>0</v>
      </c>
      <c r="BU470">
        <v>0</v>
      </c>
      <c r="BV470">
        <v>0</v>
      </c>
      <c r="BW470">
        <v>0</v>
      </c>
      <c r="CV470">
        <v>0</v>
      </c>
      <c r="CW470">
        <v>0</v>
      </c>
      <c r="CX470">
        <f>ROUND(Y470*Source!I535,9)</f>
        <v>0.05</v>
      </c>
      <c r="CY470">
        <f>AA470</f>
        <v>31.49</v>
      </c>
      <c r="CZ470">
        <f>AE470</f>
        <v>31.49</v>
      </c>
      <c r="DA470">
        <f>AI470</f>
        <v>1</v>
      </c>
      <c r="DB470">
        <f>ROUND(ROUND(AT470*CZ470,2),6)</f>
        <v>1.57</v>
      </c>
      <c r="DC470">
        <f>ROUND(ROUND(AT470*AG470,2),6)</f>
        <v>0</v>
      </c>
      <c r="DD470" t="s">
        <v>3</v>
      </c>
      <c r="DE470" t="s">
        <v>3</v>
      </c>
      <c r="DF470">
        <f t="shared" si="135"/>
        <v>1.57</v>
      </c>
      <c r="DG470">
        <f t="shared" si="136"/>
        <v>0</v>
      </c>
      <c r="DH470">
        <f t="shared" si="137"/>
        <v>0</v>
      </c>
      <c r="DI470">
        <f t="shared" si="138"/>
        <v>0</v>
      </c>
      <c r="DJ470">
        <f>DF470</f>
        <v>1.57</v>
      </c>
      <c r="DK470">
        <v>0</v>
      </c>
      <c r="DL470" t="s">
        <v>3</v>
      </c>
      <c r="DM470">
        <v>0</v>
      </c>
      <c r="DN470" t="s">
        <v>3</v>
      </c>
      <c r="DO470">
        <v>0</v>
      </c>
    </row>
    <row r="471" spans="1:119" x14ac:dyDescent="0.2">
      <c r="A471">
        <f>ROW(Source!A535)</f>
        <v>535</v>
      </c>
      <c r="B471">
        <v>1473070128</v>
      </c>
      <c r="C471">
        <v>1473072106</v>
      </c>
      <c r="D471">
        <v>1441822228</v>
      </c>
      <c r="E471">
        <v>15514512</v>
      </c>
      <c r="F471">
        <v>1</v>
      </c>
      <c r="G471">
        <v>15514512</v>
      </c>
      <c r="H471">
        <v>3</v>
      </c>
      <c r="I471" t="s">
        <v>749</v>
      </c>
      <c r="J471" t="s">
        <v>3</v>
      </c>
      <c r="K471" t="s">
        <v>750</v>
      </c>
      <c r="L471">
        <v>1346</v>
      </c>
      <c r="N471">
        <v>1009</v>
      </c>
      <c r="O471" t="s">
        <v>680</v>
      </c>
      <c r="P471" t="s">
        <v>680</v>
      </c>
      <c r="Q471">
        <v>1</v>
      </c>
      <c r="W471">
        <v>0</v>
      </c>
      <c r="X471">
        <v>-197379457</v>
      </c>
      <c r="Y471">
        <f>AT471</f>
        <v>0.05</v>
      </c>
      <c r="AA471">
        <v>73.95</v>
      </c>
      <c r="AB471">
        <v>0</v>
      </c>
      <c r="AC471">
        <v>0</v>
      </c>
      <c r="AD471">
        <v>0</v>
      </c>
      <c r="AE471">
        <v>73.951729999999998</v>
      </c>
      <c r="AF471">
        <v>0</v>
      </c>
      <c r="AG471">
        <v>0</v>
      </c>
      <c r="AH471">
        <v>0</v>
      </c>
      <c r="AI471">
        <v>1</v>
      </c>
      <c r="AJ471">
        <v>1</v>
      </c>
      <c r="AK471">
        <v>1</v>
      </c>
      <c r="AL471">
        <v>1</v>
      </c>
      <c r="AM471">
        <v>-2</v>
      </c>
      <c r="AN471">
        <v>0</v>
      </c>
      <c r="AO471">
        <v>1</v>
      </c>
      <c r="AP471">
        <v>1</v>
      </c>
      <c r="AQ471">
        <v>0</v>
      </c>
      <c r="AR471">
        <v>0</v>
      </c>
      <c r="AS471" t="s">
        <v>3</v>
      </c>
      <c r="AT471">
        <v>0.05</v>
      </c>
      <c r="AU471" t="s">
        <v>3</v>
      </c>
      <c r="AV471">
        <v>0</v>
      </c>
      <c r="AW471">
        <v>2</v>
      </c>
      <c r="AX471">
        <v>1473072113</v>
      </c>
      <c r="AY471">
        <v>1</v>
      </c>
      <c r="AZ471">
        <v>0</v>
      </c>
      <c r="BA471">
        <v>716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0</v>
      </c>
      <c r="BI471">
        <v>0</v>
      </c>
      <c r="BJ471">
        <v>0</v>
      </c>
      <c r="BK471">
        <v>0</v>
      </c>
      <c r="BL471">
        <v>0</v>
      </c>
      <c r="BM471">
        <v>0</v>
      </c>
      <c r="BN471">
        <v>0</v>
      </c>
      <c r="BO471">
        <v>0</v>
      </c>
      <c r="BP471">
        <v>0</v>
      </c>
      <c r="BQ471">
        <v>0</v>
      </c>
      <c r="BR471">
        <v>0</v>
      </c>
      <c r="BS471">
        <v>0</v>
      </c>
      <c r="BT471">
        <v>0</v>
      </c>
      <c r="BU471">
        <v>0</v>
      </c>
      <c r="BV471">
        <v>0</v>
      </c>
      <c r="BW471">
        <v>0</v>
      </c>
      <c r="CV471">
        <v>0</v>
      </c>
      <c r="CW471">
        <v>0</v>
      </c>
      <c r="CX471">
        <f>ROUND(Y471*Source!I535,9)</f>
        <v>0.05</v>
      </c>
      <c r="CY471">
        <f>AA471</f>
        <v>73.95</v>
      </c>
      <c r="CZ471">
        <f>AE471</f>
        <v>73.951729999999998</v>
      </c>
      <c r="DA471">
        <f>AI471</f>
        <v>1</v>
      </c>
      <c r="DB471">
        <f>ROUND(ROUND(AT471*CZ471,2),6)</f>
        <v>3.7</v>
      </c>
      <c r="DC471">
        <f>ROUND(ROUND(AT471*AG471,2),6)</f>
        <v>0</v>
      </c>
      <c r="DD471" t="s">
        <v>3</v>
      </c>
      <c r="DE471" t="s">
        <v>3</v>
      </c>
      <c r="DF471">
        <f t="shared" si="135"/>
        <v>3.7</v>
      </c>
      <c r="DG471">
        <f t="shared" si="136"/>
        <v>0</v>
      </c>
      <c r="DH471">
        <f t="shared" si="137"/>
        <v>0</v>
      </c>
      <c r="DI471">
        <f t="shared" si="138"/>
        <v>0</v>
      </c>
      <c r="DJ471">
        <f>DF471</f>
        <v>3.7</v>
      </c>
      <c r="DK471">
        <v>0</v>
      </c>
      <c r="DL471" t="s">
        <v>3</v>
      </c>
      <c r="DM471">
        <v>0</v>
      </c>
      <c r="DN471" t="s">
        <v>3</v>
      </c>
      <c r="DO471">
        <v>0</v>
      </c>
    </row>
    <row r="472" spans="1:119" x14ac:dyDescent="0.2">
      <c r="A472">
        <f>ROW(Source!A535)</f>
        <v>535</v>
      </c>
      <c r="B472">
        <v>1473070128</v>
      </c>
      <c r="C472">
        <v>1473072106</v>
      </c>
      <c r="D472">
        <v>1441834920</v>
      </c>
      <c r="E472">
        <v>1</v>
      </c>
      <c r="F472">
        <v>1</v>
      </c>
      <c r="G472">
        <v>15514512</v>
      </c>
      <c r="H472">
        <v>3</v>
      </c>
      <c r="I472" t="s">
        <v>751</v>
      </c>
      <c r="J472" t="s">
        <v>752</v>
      </c>
      <c r="K472" t="s">
        <v>753</v>
      </c>
      <c r="L472">
        <v>1346</v>
      </c>
      <c r="N472">
        <v>1009</v>
      </c>
      <c r="O472" t="s">
        <v>680</v>
      </c>
      <c r="P472" t="s">
        <v>680</v>
      </c>
      <c r="Q472">
        <v>1</v>
      </c>
      <c r="W472">
        <v>0</v>
      </c>
      <c r="X472">
        <v>707796009</v>
      </c>
      <c r="Y472">
        <f>AT472</f>
        <v>0.04</v>
      </c>
      <c r="AA472">
        <v>106.87</v>
      </c>
      <c r="AB472">
        <v>0</v>
      </c>
      <c r="AC472">
        <v>0</v>
      </c>
      <c r="AD472">
        <v>0</v>
      </c>
      <c r="AE472">
        <v>106.87</v>
      </c>
      <c r="AF472">
        <v>0</v>
      </c>
      <c r="AG472">
        <v>0</v>
      </c>
      <c r="AH472">
        <v>0</v>
      </c>
      <c r="AI472">
        <v>1</v>
      </c>
      <c r="AJ472">
        <v>1</v>
      </c>
      <c r="AK472">
        <v>1</v>
      </c>
      <c r="AL472">
        <v>1</v>
      </c>
      <c r="AM472">
        <v>-2</v>
      </c>
      <c r="AN472">
        <v>0</v>
      </c>
      <c r="AO472">
        <v>1</v>
      </c>
      <c r="AP472">
        <v>1</v>
      </c>
      <c r="AQ472">
        <v>0</v>
      </c>
      <c r="AR472">
        <v>0</v>
      </c>
      <c r="AS472" t="s">
        <v>3</v>
      </c>
      <c r="AT472">
        <v>0.04</v>
      </c>
      <c r="AU472" t="s">
        <v>3</v>
      </c>
      <c r="AV472">
        <v>0</v>
      </c>
      <c r="AW472">
        <v>2</v>
      </c>
      <c r="AX472">
        <v>1473072116</v>
      </c>
      <c r="AY472">
        <v>1</v>
      </c>
      <c r="AZ472">
        <v>0</v>
      </c>
      <c r="BA472">
        <v>717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0</v>
      </c>
      <c r="BI472">
        <v>0</v>
      </c>
      <c r="BJ472">
        <v>0</v>
      </c>
      <c r="BK472">
        <v>0</v>
      </c>
      <c r="BL472">
        <v>0</v>
      </c>
      <c r="BM472">
        <v>0</v>
      </c>
      <c r="BN472">
        <v>0</v>
      </c>
      <c r="BO472">
        <v>0</v>
      </c>
      <c r="BP472">
        <v>0</v>
      </c>
      <c r="BQ472">
        <v>0</v>
      </c>
      <c r="BR472">
        <v>0</v>
      </c>
      <c r="BS472">
        <v>0</v>
      </c>
      <c r="BT472">
        <v>0</v>
      </c>
      <c r="BU472">
        <v>0</v>
      </c>
      <c r="BV472">
        <v>0</v>
      </c>
      <c r="BW472">
        <v>0</v>
      </c>
      <c r="CV472">
        <v>0</v>
      </c>
      <c r="CW472">
        <v>0</v>
      </c>
      <c r="CX472">
        <f>ROUND(Y472*Source!I535,9)</f>
        <v>0.04</v>
      </c>
      <c r="CY472">
        <f>AA472</f>
        <v>106.87</v>
      </c>
      <c r="CZ472">
        <f>AE472</f>
        <v>106.87</v>
      </c>
      <c r="DA472">
        <f>AI472</f>
        <v>1</v>
      </c>
      <c r="DB472">
        <f>ROUND(ROUND(AT472*CZ472,2),6)</f>
        <v>4.2699999999999996</v>
      </c>
      <c r="DC472">
        <f>ROUND(ROUND(AT472*AG472,2),6)</f>
        <v>0</v>
      </c>
      <c r="DD472" t="s">
        <v>3</v>
      </c>
      <c r="DE472" t="s">
        <v>3</v>
      </c>
      <c r="DF472">
        <f t="shared" si="135"/>
        <v>4.2699999999999996</v>
      </c>
      <c r="DG472">
        <f t="shared" si="136"/>
        <v>0</v>
      </c>
      <c r="DH472">
        <f t="shared" si="137"/>
        <v>0</v>
      </c>
      <c r="DI472">
        <f t="shared" si="138"/>
        <v>0</v>
      </c>
      <c r="DJ472">
        <f>DF472</f>
        <v>4.2699999999999996</v>
      </c>
      <c r="DK472">
        <v>0</v>
      </c>
      <c r="DL472" t="s">
        <v>3</v>
      </c>
      <c r="DM472">
        <v>0</v>
      </c>
      <c r="DN472" t="s">
        <v>3</v>
      </c>
      <c r="DO472">
        <v>0</v>
      </c>
    </row>
    <row r="473" spans="1:119" x14ac:dyDescent="0.2">
      <c r="A473">
        <f>ROW(Source!A536)</f>
        <v>536</v>
      </c>
      <c r="B473">
        <v>1473070128</v>
      </c>
      <c r="C473">
        <v>1473072117</v>
      </c>
      <c r="D473">
        <v>1441819193</v>
      </c>
      <c r="E473">
        <v>15514512</v>
      </c>
      <c r="F473">
        <v>1</v>
      </c>
      <c r="G473">
        <v>15514512</v>
      </c>
      <c r="H473">
        <v>1</v>
      </c>
      <c r="I473" t="s">
        <v>670</v>
      </c>
      <c r="J473" t="s">
        <v>3</v>
      </c>
      <c r="K473" t="s">
        <v>671</v>
      </c>
      <c r="L473">
        <v>1191</v>
      </c>
      <c r="N473">
        <v>1013</v>
      </c>
      <c r="O473" t="s">
        <v>672</v>
      </c>
      <c r="P473" t="s">
        <v>672</v>
      </c>
      <c r="Q473">
        <v>1</v>
      </c>
      <c r="W473">
        <v>0</v>
      </c>
      <c r="X473">
        <v>476480486</v>
      </c>
      <c r="Y473">
        <f>(AT473*3)</f>
        <v>0.89999999999999991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1</v>
      </c>
      <c r="AJ473">
        <v>1</v>
      </c>
      <c r="AK473">
        <v>1</v>
      </c>
      <c r="AL473">
        <v>1</v>
      </c>
      <c r="AM473">
        <v>-2</v>
      </c>
      <c r="AN473">
        <v>0</v>
      </c>
      <c r="AO473">
        <v>1</v>
      </c>
      <c r="AP473">
        <v>1</v>
      </c>
      <c r="AQ473">
        <v>0</v>
      </c>
      <c r="AR473">
        <v>0</v>
      </c>
      <c r="AS473" t="s">
        <v>3</v>
      </c>
      <c r="AT473">
        <v>0.3</v>
      </c>
      <c r="AU473" t="s">
        <v>449</v>
      </c>
      <c r="AV473">
        <v>1</v>
      </c>
      <c r="AW473">
        <v>2</v>
      </c>
      <c r="AX473">
        <v>1473072119</v>
      </c>
      <c r="AY473">
        <v>1</v>
      </c>
      <c r="AZ473">
        <v>0</v>
      </c>
      <c r="BA473">
        <v>718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0</v>
      </c>
      <c r="BI473">
        <v>0</v>
      </c>
      <c r="BJ473">
        <v>0</v>
      </c>
      <c r="BK473">
        <v>0</v>
      </c>
      <c r="BL473">
        <v>0</v>
      </c>
      <c r="BM473">
        <v>0</v>
      </c>
      <c r="BN473">
        <v>0</v>
      </c>
      <c r="BO473">
        <v>0</v>
      </c>
      <c r="BP473">
        <v>0</v>
      </c>
      <c r="BQ473">
        <v>0</v>
      </c>
      <c r="BR473">
        <v>0</v>
      </c>
      <c r="BS473">
        <v>0</v>
      </c>
      <c r="BT473">
        <v>0</v>
      </c>
      <c r="BU473">
        <v>0</v>
      </c>
      <c r="BV473">
        <v>0</v>
      </c>
      <c r="BW473">
        <v>0</v>
      </c>
      <c r="CU473">
        <f>ROUND(AT473*Source!I536*AH473*AL473,2)</f>
        <v>0</v>
      </c>
      <c r="CV473">
        <f>ROUND(Y473*Source!I536,9)</f>
        <v>0.9</v>
      </c>
      <c r="CW473">
        <v>0</v>
      </c>
      <c r="CX473">
        <f>ROUND(Y473*Source!I536,9)</f>
        <v>0.9</v>
      </c>
      <c r="CY473">
        <f>AD473</f>
        <v>0</v>
      </c>
      <c r="CZ473">
        <f>AH473</f>
        <v>0</v>
      </c>
      <c r="DA473">
        <f>AL473</f>
        <v>1</v>
      </c>
      <c r="DB473">
        <f>ROUND((ROUND(AT473*CZ473,2)*3),6)</f>
        <v>0</v>
      </c>
      <c r="DC473">
        <f>ROUND((ROUND(AT473*AG473,2)*3),6)</f>
        <v>0</v>
      </c>
      <c r="DD473" t="s">
        <v>3</v>
      </c>
      <c r="DE473" t="s">
        <v>3</v>
      </c>
      <c r="DF473">
        <f t="shared" si="135"/>
        <v>0</v>
      </c>
      <c r="DG473">
        <f t="shared" si="136"/>
        <v>0</v>
      </c>
      <c r="DH473">
        <f t="shared" si="137"/>
        <v>0</v>
      </c>
      <c r="DI473">
        <f t="shared" si="138"/>
        <v>0</v>
      </c>
      <c r="DJ473">
        <f>DI473</f>
        <v>0</v>
      </c>
      <c r="DK473">
        <v>0</v>
      </c>
      <c r="DL473" t="s">
        <v>3</v>
      </c>
      <c r="DM473">
        <v>0</v>
      </c>
      <c r="DN473" t="s">
        <v>3</v>
      </c>
      <c r="DO473">
        <v>0</v>
      </c>
    </row>
    <row r="474" spans="1:119" x14ac:dyDescent="0.2">
      <c r="A474">
        <f>ROW(Source!A537)</f>
        <v>537</v>
      </c>
      <c r="B474">
        <v>1473070128</v>
      </c>
      <c r="C474">
        <v>1473072120</v>
      </c>
      <c r="D474">
        <v>1441819193</v>
      </c>
      <c r="E474">
        <v>15514512</v>
      </c>
      <c r="F474">
        <v>1</v>
      </c>
      <c r="G474">
        <v>15514512</v>
      </c>
      <c r="H474">
        <v>1</v>
      </c>
      <c r="I474" t="s">
        <v>670</v>
      </c>
      <c r="J474" t="s">
        <v>3</v>
      </c>
      <c r="K474" t="s">
        <v>671</v>
      </c>
      <c r="L474">
        <v>1191</v>
      </c>
      <c r="N474">
        <v>1013</v>
      </c>
      <c r="O474" t="s">
        <v>672</v>
      </c>
      <c r="P474" t="s">
        <v>672</v>
      </c>
      <c r="Q474">
        <v>1</v>
      </c>
      <c r="W474">
        <v>0</v>
      </c>
      <c r="X474">
        <v>476480486</v>
      </c>
      <c r="Y474">
        <f>(AT474*118)</f>
        <v>7.08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1</v>
      </c>
      <c r="AJ474">
        <v>1</v>
      </c>
      <c r="AK474">
        <v>1</v>
      </c>
      <c r="AL474">
        <v>1</v>
      </c>
      <c r="AM474">
        <v>-2</v>
      </c>
      <c r="AN474">
        <v>0</v>
      </c>
      <c r="AO474">
        <v>1</v>
      </c>
      <c r="AP474">
        <v>1</v>
      </c>
      <c r="AQ474">
        <v>0</v>
      </c>
      <c r="AR474">
        <v>0</v>
      </c>
      <c r="AS474" t="s">
        <v>3</v>
      </c>
      <c r="AT474">
        <v>0.06</v>
      </c>
      <c r="AU474" t="s">
        <v>408</v>
      </c>
      <c r="AV474">
        <v>1</v>
      </c>
      <c r="AW474">
        <v>2</v>
      </c>
      <c r="AX474">
        <v>1473072122</v>
      </c>
      <c r="AY474">
        <v>1</v>
      </c>
      <c r="AZ474">
        <v>0</v>
      </c>
      <c r="BA474">
        <v>719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0</v>
      </c>
      <c r="BI474">
        <v>0</v>
      </c>
      <c r="BJ474">
        <v>0</v>
      </c>
      <c r="BK474">
        <v>0</v>
      </c>
      <c r="BL474">
        <v>0</v>
      </c>
      <c r="BM474">
        <v>0</v>
      </c>
      <c r="BN474">
        <v>0</v>
      </c>
      <c r="BO474">
        <v>0</v>
      </c>
      <c r="BP474">
        <v>0</v>
      </c>
      <c r="BQ474">
        <v>0</v>
      </c>
      <c r="BR474">
        <v>0</v>
      </c>
      <c r="BS474">
        <v>0</v>
      </c>
      <c r="BT474">
        <v>0</v>
      </c>
      <c r="BU474">
        <v>0</v>
      </c>
      <c r="BV474">
        <v>0</v>
      </c>
      <c r="BW474">
        <v>0</v>
      </c>
      <c r="CU474">
        <f>ROUND(AT474*Source!I537*AH474*AL474,2)</f>
        <v>0</v>
      </c>
      <c r="CV474">
        <f>ROUND(Y474*Source!I537,9)</f>
        <v>7.08</v>
      </c>
      <c r="CW474">
        <v>0</v>
      </c>
      <c r="CX474">
        <f>ROUND(Y474*Source!I537,9)</f>
        <v>7.08</v>
      </c>
      <c r="CY474">
        <f>AD474</f>
        <v>0</v>
      </c>
      <c r="CZ474">
        <f>AH474</f>
        <v>0</v>
      </c>
      <c r="DA474">
        <f>AL474</f>
        <v>1</v>
      </c>
      <c r="DB474">
        <f>ROUND((ROUND(AT474*CZ474,2)*118),6)</f>
        <v>0</v>
      </c>
      <c r="DC474">
        <f>ROUND((ROUND(AT474*AG474,2)*118),6)</f>
        <v>0</v>
      </c>
      <c r="DD474" t="s">
        <v>3</v>
      </c>
      <c r="DE474" t="s">
        <v>3</v>
      </c>
      <c r="DF474">
        <f t="shared" si="135"/>
        <v>0</v>
      </c>
      <c r="DG474">
        <f t="shared" si="136"/>
        <v>0</v>
      </c>
      <c r="DH474">
        <f t="shared" si="137"/>
        <v>0</v>
      </c>
      <c r="DI474">
        <f t="shared" si="138"/>
        <v>0</v>
      </c>
      <c r="DJ474">
        <f>DI474</f>
        <v>0</v>
      </c>
      <c r="DK474">
        <v>0</v>
      </c>
      <c r="DL474" t="s">
        <v>3</v>
      </c>
      <c r="DM474">
        <v>0</v>
      </c>
      <c r="DN474" t="s">
        <v>3</v>
      </c>
      <c r="DO474">
        <v>0</v>
      </c>
    </row>
    <row r="475" spans="1:119" x14ac:dyDescent="0.2">
      <c r="A475">
        <f>ROW(Source!A538)</f>
        <v>538</v>
      </c>
      <c r="B475">
        <v>1473070128</v>
      </c>
      <c r="C475">
        <v>1473072123</v>
      </c>
      <c r="D475">
        <v>1441819193</v>
      </c>
      <c r="E475">
        <v>15514512</v>
      </c>
      <c r="F475">
        <v>1</v>
      </c>
      <c r="G475">
        <v>15514512</v>
      </c>
      <c r="H475">
        <v>1</v>
      </c>
      <c r="I475" t="s">
        <v>670</v>
      </c>
      <c r="J475" t="s">
        <v>3</v>
      </c>
      <c r="K475" t="s">
        <v>671</v>
      </c>
      <c r="L475">
        <v>1191</v>
      </c>
      <c r="N475">
        <v>1013</v>
      </c>
      <c r="O475" t="s">
        <v>672</v>
      </c>
      <c r="P475" t="s">
        <v>672</v>
      </c>
      <c r="Q475">
        <v>1</v>
      </c>
      <c r="W475">
        <v>0</v>
      </c>
      <c r="X475">
        <v>476480486</v>
      </c>
      <c r="Y475">
        <f>(AT475*4)</f>
        <v>0.76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1</v>
      </c>
      <c r="AJ475">
        <v>1</v>
      </c>
      <c r="AK475">
        <v>1</v>
      </c>
      <c r="AL475">
        <v>1</v>
      </c>
      <c r="AM475">
        <v>-2</v>
      </c>
      <c r="AN475">
        <v>0</v>
      </c>
      <c r="AO475">
        <v>1</v>
      </c>
      <c r="AP475">
        <v>1</v>
      </c>
      <c r="AQ475">
        <v>0</v>
      </c>
      <c r="AR475">
        <v>0</v>
      </c>
      <c r="AS475" t="s">
        <v>3</v>
      </c>
      <c r="AT475">
        <v>0.19</v>
      </c>
      <c r="AU475" t="s">
        <v>66</v>
      </c>
      <c r="AV475">
        <v>1</v>
      </c>
      <c r="AW475">
        <v>2</v>
      </c>
      <c r="AX475">
        <v>1473072126</v>
      </c>
      <c r="AY475">
        <v>1</v>
      </c>
      <c r="AZ475">
        <v>0</v>
      </c>
      <c r="BA475">
        <v>720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0</v>
      </c>
      <c r="BI475">
        <v>0</v>
      </c>
      <c r="BJ475">
        <v>0</v>
      </c>
      <c r="BK475">
        <v>0</v>
      </c>
      <c r="BL475">
        <v>0</v>
      </c>
      <c r="BM475">
        <v>0</v>
      </c>
      <c r="BN475">
        <v>0</v>
      </c>
      <c r="BO475">
        <v>0</v>
      </c>
      <c r="BP475">
        <v>0</v>
      </c>
      <c r="BQ475">
        <v>0</v>
      </c>
      <c r="BR475">
        <v>0</v>
      </c>
      <c r="BS475">
        <v>0</v>
      </c>
      <c r="BT475">
        <v>0</v>
      </c>
      <c r="BU475">
        <v>0</v>
      </c>
      <c r="BV475">
        <v>0</v>
      </c>
      <c r="BW475">
        <v>0</v>
      </c>
      <c r="CU475">
        <f>ROUND(AT475*Source!I538*AH475*AL475,2)</f>
        <v>0</v>
      </c>
      <c r="CV475">
        <f>ROUND(Y475*Source!I538,9)</f>
        <v>0.76</v>
      </c>
      <c r="CW475">
        <v>0</v>
      </c>
      <c r="CX475">
        <f>ROUND(Y475*Source!I538,9)</f>
        <v>0.76</v>
      </c>
      <c r="CY475">
        <f>AD475</f>
        <v>0</v>
      </c>
      <c r="CZ475">
        <f>AH475</f>
        <v>0</v>
      </c>
      <c r="DA475">
        <f>AL475</f>
        <v>1</v>
      </c>
      <c r="DB475">
        <f>ROUND((ROUND(AT475*CZ475,2)*4),6)</f>
        <v>0</v>
      </c>
      <c r="DC475">
        <f>ROUND((ROUND(AT475*AG475,2)*4),6)</f>
        <v>0</v>
      </c>
      <c r="DD475" t="s">
        <v>3</v>
      </c>
      <c r="DE475" t="s">
        <v>3</v>
      </c>
      <c r="DF475">
        <f t="shared" si="135"/>
        <v>0</v>
      </c>
      <c r="DG475">
        <f t="shared" si="136"/>
        <v>0</v>
      </c>
      <c r="DH475">
        <f t="shared" si="137"/>
        <v>0</v>
      </c>
      <c r="DI475">
        <f t="shared" si="138"/>
        <v>0</v>
      </c>
      <c r="DJ475">
        <f>DI475</f>
        <v>0</v>
      </c>
      <c r="DK475">
        <v>0</v>
      </c>
      <c r="DL475" t="s">
        <v>3</v>
      </c>
      <c r="DM475">
        <v>0</v>
      </c>
      <c r="DN475" t="s">
        <v>3</v>
      </c>
      <c r="DO475">
        <v>0</v>
      </c>
    </row>
    <row r="476" spans="1:119" x14ac:dyDescent="0.2">
      <c r="A476">
        <f>ROW(Source!A538)</f>
        <v>538</v>
      </c>
      <c r="B476">
        <v>1473070128</v>
      </c>
      <c r="C476">
        <v>1473072123</v>
      </c>
      <c r="D476">
        <v>1441836235</v>
      </c>
      <c r="E476">
        <v>1</v>
      </c>
      <c r="F476">
        <v>1</v>
      </c>
      <c r="G476">
        <v>15514512</v>
      </c>
      <c r="H476">
        <v>3</v>
      </c>
      <c r="I476" t="s">
        <v>677</v>
      </c>
      <c r="J476" t="s">
        <v>678</v>
      </c>
      <c r="K476" t="s">
        <v>679</v>
      </c>
      <c r="L476">
        <v>1346</v>
      </c>
      <c r="N476">
        <v>1009</v>
      </c>
      <c r="O476" t="s">
        <v>680</v>
      </c>
      <c r="P476" t="s">
        <v>680</v>
      </c>
      <c r="Q476">
        <v>1</v>
      </c>
      <c r="W476">
        <v>0</v>
      </c>
      <c r="X476">
        <v>-1595335418</v>
      </c>
      <c r="Y476">
        <f>(AT476*4)</f>
        <v>0.2</v>
      </c>
      <c r="AA476">
        <v>31.49</v>
      </c>
      <c r="AB476">
        <v>0</v>
      </c>
      <c r="AC476">
        <v>0</v>
      </c>
      <c r="AD476">
        <v>0</v>
      </c>
      <c r="AE476">
        <v>31.49</v>
      </c>
      <c r="AF476">
        <v>0</v>
      </c>
      <c r="AG476">
        <v>0</v>
      </c>
      <c r="AH476">
        <v>0</v>
      </c>
      <c r="AI476">
        <v>1</v>
      </c>
      <c r="AJ476">
        <v>1</v>
      </c>
      <c r="AK476">
        <v>1</v>
      </c>
      <c r="AL476">
        <v>1</v>
      </c>
      <c r="AM476">
        <v>-2</v>
      </c>
      <c r="AN476">
        <v>0</v>
      </c>
      <c r="AO476">
        <v>1</v>
      </c>
      <c r="AP476">
        <v>1</v>
      </c>
      <c r="AQ476">
        <v>0</v>
      </c>
      <c r="AR476">
        <v>0</v>
      </c>
      <c r="AS476" t="s">
        <v>3</v>
      </c>
      <c r="AT476">
        <v>0.05</v>
      </c>
      <c r="AU476" t="s">
        <v>66</v>
      </c>
      <c r="AV476">
        <v>0</v>
      </c>
      <c r="AW476">
        <v>2</v>
      </c>
      <c r="AX476">
        <v>1473072127</v>
      </c>
      <c r="AY476">
        <v>1</v>
      </c>
      <c r="AZ476">
        <v>0</v>
      </c>
      <c r="BA476">
        <v>721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0</v>
      </c>
      <c r="BI476">
        <v>0</v>
      </c>
      <c r="BJ476">
        <v>0</v>
      </c>
      <c r="BK476">
        <v>0</v>
      </c>
      <c r="BL476">
        <v>0</v>
      </c>
      <c r="BM476">
        <v>0</v>
      </c>
      <c r="BN476">
        <v>0</v>
      </c>
      <c r="BO476">
        <v>0</v>
      </c>
      <c r="BP476">
        <v>0</v>
      </c>
      <c r="BQ476">
        <v>0</v>
      </c>
      <c r="BR476">
        <v>0</v>
      </c>
      <c r="BS476">
        <v>0</v>
      </c>
      <c r="BT476">
        <v>0</v>
      </c>
      <c r="BU476">
        <v>0</v>
      </c>
      <c r="BV476">
        <v>0</v>
      </c>
      <c r="BW476">
        <v>0</v>
      </c>
      <c r="CV476">
        <v>0</v>
      </c>
      <c r="CW476">
        <v>0</v>
      </c>
      <c r="CX476">
        <f>ROUND(Y476*Source!I538,9)</f>
        <v>0.2</v>
      </c>
      <c r="CY476">
        <f>AA476</f>
        <v>31.49</v>
      </c>
      <c r="CZ476">
        <f>AE476</f>
        <v>31.49</v>
      </c>
      <c r="DA476">
        <f>AI476</f>
        <v>1</v>
      </c>
      <c r="DB476">
        <f>ROUND((ROUND(AT476*CZ476,2)*4),6)</f>
        <v>6.28</v>
      </c>
      <c r="DC476">
        <f>ROUND((ROUND(AT476*AG476,2)*4),6)</f>
        <v>0</v>
      </c>
      <c r="DD476" t="s">
        <v>3</v>
      </c>
      <c r="DE476" t="s">
        <v>3</v>
      </c>
      <c r="DF476">
        <f t="shared" si="135"/>
        <v>6.3</v>
      </c>
      <c r="DG476">
        <f t="shared" si="136"/>
        <v>0</v>
      </c>
      <c r="DH476">
        <f t="shared" si="137"/>
        <v>0</v>
      </c>
      <c r="DI476">
        <f t="shared" si="138"/>
        <v>0</v>
      </c>
      <c r="DJ476">
        <f>DF476</f>
        <v>6.3</v>
      </c>
      <c r="DK476">
        <v>0</v>
      </c>
      <c r="DL476" t="s">
        <v>3</v>
      </c>
      <c r="DM476">
        <v>0</v>
      </c>
      <c r="DN476" t="s">
        <v>3</v>
      </c>
      <c r="DO476">
        <v>0</v>
      </c>
    </row>
    <row r="477" spans="1:119" x14ac:dyDescent="0.2">
      <c r="A477">
        <f>ROW(Source!A540)</f>
        <v>540</v>
      </c>
      <c r="B477">
        <v>1473070128</v>
      </c>
      <c r="C477">
        <v>1473072132</v>
      </c>
      <c r="D477">
        <v>1441819193</v>
      </c>
      <c r="E477">
        <v>15514512</v>
      </c>
      <c r="F477">
        <v>1</v>
      </c>
      <c r="G477">
        <v>15514512</v>
      </c>
      <c r="H477">
        <v>1</v>
      </c>
      <c r="I477" t="s">
        <v>670</v>
      </c>
      <c r="J477" t="s">
        <v>3</v>
      </c>
      <c r="K477" t="s">
        <v>671</v>
      </c>
      <c r="L477">
        <v>1191</v>
      </c>
      <c r="N477">
        <v>1013</v>
      </c>
      <c r="O477" t="s">
        <v>672</v>
      </c>
      <c r="P477" t="s">
        <v>672</v>
      </c>
      <c r="Q477">
        <v>1</v>
      </c>
      <c r="W477">
        <v>0</v>
      </c>
      <c r="X477">
        <v>476480486</v>
      </c>
      <c r="Y477">
        <f>(AT477*1.04)</f>
        <v>0.16640000000000002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1</v>
      </c>
      <c r="AJ477">
        <v>1</v>
      </c>
      <c r="AK477">
        <v>1</v>
      </c>
      <c r="AL477">
        <v>1</v>
      </c>
      <c r="AM477">
        <v>-2</v>
      </c>
      <c r="AN477">
        <v>0</v>
      </c>
      <c r="AO477">
        <v>1</v>
      </c>
      <c r="AP477">
        <v>1</v>
      </c>
      <c r="AQ477">
        <v>0</v>
      </c>
      <c r="AR477">
        <v>0</v>
      </c>
      <c r="AS477" t="s">
        <v>3</v>
      </c>
      <c r="AT477">
        <v>0.16</v>
      </c>
      <c r="AU477" t="s">
        <v>522</v>
      </c>
      <c r="AV477">
        <v>1</v>
      </c>
      <c r="AW477">
        <v>2</v>
      </c>
      <c r="AX477">
        <v>1473072135</v>
      </c>
      <c r="AY477">
        <v>1</v>
      </c>
      <c r="AZ477">
        <v>0</v>
      </c>
      <c r="BA477">
        <v>725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0</v>
      </c>
      <c r="BI477">
        <v>0</v>
      </c>
      <c r="BJ477">
        <v>0</v>
      </c>
      <c r="BK477">
        <v>0</v>
      </c>
      <c r="BL477">
        <v>0</v>
      </c>
      <c r="BM477">
        <v>0</v>
      </c>
      <c r="BN477">
        <v>0</v>
      </c>
      <c r="BO477">
        <v>0</v>
      </c>
      <c r="BP477">
        <v>0</v>
      </c>
      <c r="BQ477">
        <v>0</v>
      </c>
      <c r="BR477">
        <v>0</v>
      </c>
      <c r="BS477">
        <v>0</v>
      </c>
      <c r="BT477">
        <v>0</v>
      </c>
      <c r="BU477">
        <v>0</v>
      </c>
      <c r="BV477">
        <v>0</v>
      </c>
      <c r="BW477">
        <v>0</v>
      </c>
      <c r="CU477">
        <f>ROUND(AT477*Source!I540*AH477*AL477,2)</f>
        <v>0</v>
      </c>
      <c r="CV477">
        <f>ROUND(Y477*Source!I540,9)</f>
        <v>13.311999999999999</v>
      </c>
      <c r="CW477">
        <v>0</v>
      </c>
      <c r="CX477">
        <f>ROUND(Y477*Source!I540,9)</f>
        <v>13.311999999999999</v>
      </c>
      <c r="CY477">
        <f>AD477</f>
        <v>0</v>
      </c>
      <c r="CZ477">
        <f>AH477</f>
        <v>0</v>
      </c>
      <c r="DA477">
        <f>AL477</f>
        <v>1</v>
      </c>
      <c r="DB477">
        <f>ROUND((ROUND(AT477*CZ477,2)*1.04),6)</f>
        <v>0</v>
      </c>
      <c r="DC477">
        <f>ROUND((ROUND(AT477*AG477,2)*1.04),6)</f>
        <v>0</v>
      </c>
      <c r="DD477" t="s">
        <v>3</v>
      </c>
      <c r="DE477" t="s">
        <v>3</v>
      </c>
      <c r="DF477">
        <f t="shared" si="135"/>
        <v>0</v>
      </c>
      <c r="DG477">
        <f t="shared" si="136"/>
        <v>0</v>
      </c>
      <c r="DH477">
        <f t="shared" si="137"/>
        <v>0</v>
      </c>
      <c r="DI477">
        <f t="shared" si="138"/>
        <v>0</v>
      </c>
      <c r="DJ477">
        <f>DI477</f>
        <v>0</v>
      </c>
      <c r="DK477">
        <v>0</v>
      </c>
      <c r="DL477" t="s">
        <v>3</v>
      </c>
      <c r="DM477">
        <v>0</v>
      </c>
      <c r="DN477" t="s">
        <v>3</v>
      </c>
      <c r="DO477">
        <v>0</v>
      </c>
    </row>
    <row r="478" spans="1:119" x14ac:dyDescent="0.2">
      <c r="A478">
        <f>ROW(Source!A540)</f>
        <v>540</v>
      </c>
      <c r="B478">
        <v>1473070128</v>
      </c>
      <c r="C478">
        <v>1473072132</v>
      </c>
      <c r="D478">
        <v>1441836235</v>
      </c>
      <c r="E478">
        <v>1</v>
      </c>
      <c r="F478">
        <v>1</v>
      </c>
      <c r="G478">
        <v>15514512</v>
      </c>
      <c r="H478">
        <v>3</v>
      </c>
      <c r="I478" t="s">
        <v>677</v>
      </c>
      <c r="J478" t="s">
        <v>678</v>
      </c>
      <c r="K478" t="s">
        <v>679</v>
      </c>
      <c r="L478">
        <v>1346</v>
      </c>
      <c r="N478">
        <v>1009</v>
      </c>
      <c r="O478" t="s">
        <v>680</v>
      </c>
      <c r="P478" t="s">
        <v>680</v>
      </c>
      <c r="Q478">
        <v>1</v>
      </c>
      <c r="W478">
        <v>0</v>
      </c>
      <c r="X478">
        <v>-1595335418</v>
      </c>
      <c r="Y478">
        <f>AT478</f>
        <v>0.05</v>
      </c>
      <c r="AA478">
        <v>31.49</v>
      </c>
      <c r="AB478">
        <v>0</v>
      </c>
      <c r="AC478">
        <v>0</v>
      </c>
      <c r="AD478">
        <v>0</v>
      </c>
      <c r="AE478">
        <v>31.49</v>
      </c>
      <c r="AF478">
        <v>0</v>
      </c>
      <c r="AG478">
        <v>0</v>
      </c>
      <c r="AH478">
        <v>0</v>
      </c>
      <c r="AI478">
        <v>1</v>
      </c>
      <c r="AJ478">
        <v>1</v>
      </c>
      <c r="AK478">
        <v>1</v>
      </c>
      <c r="AL478">
        <v>1</v>
      </c>
      <c r="AM478">
        <v>-2</v>
      </c>
      <c r="AN478">
        <v>0</v>
      </c>
      <c r="AO478">
        <v>1</v>
      </c>
      <c r="AP478">
        <v>1</v>
      </c>
      <c r="AQ478">
        <v>0</v>
      </c>
      <c r="AR478">
        <v>0</v>
      </c>
      <c r="AS478" t="s">
        <v>3</v>
      </c>
      <c r="AT478">
        <v>0.05</v>
      </c>
      <c r="AU478" t="s">
        <v>3</v>
      </c>
      <c r="AV478">
        <v>0</v>
      </c>
      <c r="AW478">
        <v>2</v>
      </c>
      <c r="AX478">
        <v>1473072136</v>
      </c>
      <c r="AY478">
        <v>1</v>
      </c>
      <c r="AZ478">
        <v>0</v>
      </c>
      <c r="BA478">
        <v>726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0</v>
      </c>
      <c r="BI478">
        <v>0</v>
      </c>
      <c r="BJ478">
        <v>0</v>
      </c>
      <c r="BK478">
        <v>0</v>
      </c>
      <c r="BL478">
        <v>0</v>
      </c>
      <c r="BM478">
        <v>0</v>
      </c>
      <c r="BN478">
        <v>0</v>
      </c>
      <c r="BO478">
        <v>0</v>
      </c>
      <c r="BP478">
        <v>0</v>
      </c>
      <c r="BQ478">
        <v>0</v>
      </c>
      <c r="BR478">
        <v>0</v>
      </c>
      <c r="BS478">
        <v>0</v>
      </c>
      <c r="BT478">
        <v>0</v>
      </c>
      <c r="BU478">
        <v>0</v>
      </c>
      <c r="BV478">
        <v>0</v>
      </c>
      <c r="BW478">
        <v>0</v>
      </c>
      <c r="CV478">
        <v>0</v>
      </c>
      <c r="CW478">
        <v>0</v>
      </c>
      <c r="CX478">
        <f>ROUND(Y478*Source!I540,9)</f>
        <v>4</v>
      </c>
      <c r="CY478">
        <f>AA478</f>
        <v>31.49</v>
      </c>
      <c r="CZ478">
        <f>AE478</f>
        <v>31.49</v>
      </c>
      <c r="DA478">
        <f>AI478</f>
        <v>1</v>
      </c>
      <c r="DB478">
        <f>ROUND(ROUND(AT478*CZ478,2),6)</f>
        <v>1.57</v>
      </c>
      <c r="DC478">
        <f>ROUND(ROUND(AT478*AG478,2),6)</f>
        <v>0</v>
      </c>
      <c r="DD478" t="s">
        <v>3</v>
      </c>
      <c r="DE478" t="s">
        <v>3</v>
      </c>
      <c r="DF478">
        <f t="shared" si="135"/>
        <v>125.96</v>
      </c>
      <c r="DG478">
        <f t="shared" si="136"/>
        <v>0</v>
      </c>
      <c r="DH478">
        <f t="shared" si="137"/>
        <v>0</v>
      </c>
      <c r="DI478">
        <f t="shared" si="138"/>
        <v>0</v>
      </c>
      <c r="DJ478">
        <f>DF478</f>
        <v>125.96</v>
      </c>
      <c r="DK478">
        <v>0</v>
      </c>
      <c r="DL478" t="s">
        <v>3</v>
      </c>
      <c r="DM478">
        <v>0</v>
      </c>
      <c r="DN478" t="s">
        <v>3</v>
      </c>
      <c r="DO478">
        <v>0</v>
      </c>
    </row>
    <row r="479" spans="1:119" x14ac:dyDescent="0.2">
      <c r="A479">
        <f>ROW(Source!A541)</f>
        <v>541</v>
      </c>
      <c r="B479">
        <v>1473070128</v>
      </c>
      <c r="C479">
        <v>1473072137</v>
      </c>
      <c r="D479">
        <v>1441819193</v>
      </c>
      <c r="E479">
        <v>15514512</v>
      </c>
      <c r="F479">
        <v>1</v>
      </c>
      <c r="G479">
        <v>15514512</v>
      </c>
      <c r="H479">
        <v>1</v>
      </c>
      <c r="I479" t="s">
        <v>670</v>
      </c>
      <c r="J479" t="s">
        <v>3</v>
      </c>
      <c r="K479" t="s">
        <v>671</v>
      </c>
      <c r="L479">
        <v>1191</v>
      </c>
      <c r="N479">
        <v>1013</v>
      </c>
      <c r="O479" t="s">
        <v>672</v>
      </c>
      <c r="P479" t="s">
        <v>672</v>
      </c>
      <c r="Q479">
        <v>1</v>
      </c>
      <c r="W479">
        <v>0</v>
      </c>
      <c r="X479">
        <v>476480486</v>
      </c>
      <c r="Y479">
        <f>(AT479*1.04)</f>
        <v>0.18720000000000001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1</v>
      </c>
      <c r="AJ479">
        <v>1</v>
      </c>
      <c r="AK479">
        <v>1</v>
      </c>
      <c r="AL479">
        <v>1</v>
      </c>
      <c r="AM479">
        <v>-2</v>
      </c>
      <c r="AN479">
        <v>0</v>
      </c>
      <c r="AO479">
        <v>1</v>
      </c>
      <c r="AP479">
        <v>1</v>
      </c>
      <c r="AQ479">
        <v>0</v>
      </c>
      <c r="AR479">
        <v>0</v>
      </c>
      <c r="AS479" t="s">
        <v>3</v>
      </c>
      <c r="AT479">
        <v>0.18</v>
      </c>
      <c r="AU479" t="s">
        <v>522</v>
      </c>
      <c r="AV479">
        <v>1</v>
      </c>
      <c r="AW479">
        <v>2</v>
      </c>
      <c r="AX479">
        <v>1473072140</v>
      </c>
      <c r="AY479">
        <v>1</v>
      </c>
      <c r="AZ479">
        <v>0</v>
      </c>
      <c r="BA479">
        <v>727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0</v>
      </c>
      <c r="BI479">
        <v>0</v>
      </c>
      <c r="BJ479">
        <v>0</v>
      </c>
      <c r="BK479">
        <v>0</v>
      </c>
      <c r="BL479">
        <v>0</v>
      </c>
      <c r="BM479">
        <v>0</v>
      </c>
      <c r="BN479">
        <v>0</v>
      </c>
      <c r="BO479">
        <v>0</v>
      </c>
      <c r="BP479">
        <v>0</v>
      </c>
      <c r="BQ479">
        <v>0</v>
      </c>
      <c r="BR479">
        <v>0</v>
      </c>
      <c r="BS479">
        <v>0</v>
      </c>
      <c r="BT479">
        <v>0</v>
      </c>
      <c r="BU479">
        <v>0</v>
      </c>
      <c r="BV479">
        <v>0</v>
      </c>
      <c r="BW479">
        <v>0</v>
      </c>
      <c r="CU479">
        <f>ROUND(AT479*Source!I541*AH479*AL479,2)</f>
        <v>0</v>
      </c>
      <c r="CV479">
        <f>ROUND(Y479*Source!I541,9)</f>
        <v>1.6848000000000001</v>
      </c>
      <c r="CW479">
        <v>0</v>
      </c>
      <c r="CX479">
        <f>ROUND(Y479*Source!I541,9)</f>
        <v>1.6848000000000001</v>
      </c>
      <c r="CY479">
        <f>AD479</f>
        <v>0</v>
      </c>
      <c r="CZ479">
        <f>AH479</f>
        <v>0</v>
      </c>
      <c r="DA479">
        <f>AL479</f>
        <v>1</v>
      </c>
      <c r="DB479">
        <f>ROUND((ROUND(AT479*CZ479,2)*1.04),6)</f>
        <v>0</v>
      </c>
      <c r="DC479">
        <f>ROUND((ROUND(AT479*AG479,2)*1.04),6)</f>
        <v>0</v>
      </c>
      <c r="DD479" t="s">
        <v>3</v>
      </c>
      <c r="DE479" t="s">
        <v>3</v>
      </c>
      <c r="DF479">
        <f t="shared" si="135"/>
        <v>0</v>
      </c>
      <c r="DG479">
        <f t="shared" si="136"/>
        <v>0</v>
      </c>
      <c r="DH479">
        <f t="shared" si="137"/>
        <v>0</v>
      </c>
      <c r="DI479">
        <f t="shared" si="138"/>
        <v>0</v>
      </c>
      <c r="DJ479">
        <f>DI479</f>
        <v>0</v>
      </c>
      <c r="DK479">
        <v>0</v>
      </c>
      <c r="DL479" t="s">
        <v>3</v>
      </c>
      <c r="DM479">
        <v>0</v>
      </c>
      <c r="DN479" t="s">
        <v>3</v>
      </c>
      <c r="DO479">
        <v>0</v>
      </c>
    </row>
    <row r="480" spans="1:119" x14ac:dyDescent="0.2">
      <c r="A480">
        <f>ROW(Source!A541)</f>
        <v>541</v>
      </c>
      <c r="B480">
        <v>1473070128</v>
      </c>
      <c r="C480">
        <v>1473072137</v>
      </c>
      <c r="D480">
        <v>1441836235</v>
      </c>
      <c r="E480">
        <v>1</v>
      </c>
      <c r="F480">
        <v>1</v>
      </c>
      <c r="G480">
        <v>15514512</v>
      </c>
      <c r="H480">
        <v>3</v>
      </c>
      <c r="I480" t="s">
        <v>677</v>
      </c>
      <c r="J480" t="s">
        <v>678</v>
      </c>
      <c r="K480" t="s">
        <v>679</v>
      </c>
      <c r="L480">
        <v>1346</v>
      </c>
      <c r="N480">
        <v>1009</v>
      </c>
      <c r="O480" t="s">
        <v>680</v>
      </c>
      <c r="P480" t="s">
        <v>680</v>
      </c>
      <c r="Q480">
        <v>1</v>
      </c>
      <c r="W480">
        <v>0</v>
      </c>
      <c r="X480">
        <v>-1595335418</v>
      </c>
      <c r="Y480">
        <f>AT480</f>
        <v>0.05</v>
      </c>
      <c r="AA480">
        <v>31.49</v>
      </c>
      <c r="AB480">
        <v>0</v>
      </c>
      <c r="AC480">
        <v>0</v>
      </c>
      <c r="AD480">
        <v>0</v>
      </c>
      <c r="AE480">
        <v>31.49</v>
      </c>
      <c r="AF480">
        <v>0</v>
      </c>
      <c r="AG480">
        <v>0</v>
      </c>
      <c r="AH480">
        <v>0</v>
      </c>
      <c r="AI480">
        <v>1</v>
      </c>
      <c r="AJ480">
        <v>1</v>
      </c>
      <c r="AK480">
        <v>1</v>
      </c>
      <c r="AL480">
        <v>1</v>
      </c>
      <c r="AM480">
        <v>-2</v>
      </c>
      <c r="AN480">
        <v>0</v>
      </c>
      <c r="AO480">
        <v>1</v>
      </c>
      <c r="AP480">
        <v>1</v>
      </c>
      <c r="AQ480">
        <v>0</v>
      </c>
      <c r="AR480">
        <v>0</v>
      </c>
      <c r="AS480" t="s">
        <v>3</v>
      </c>
      <c r="AT480">
        <v>0.05</v>
      </c>
      <c r="AU480" t="s">
        <v>3</v>
      </c>
      <c r="AV480">
        <v>0</v>
      </c>
      <c r="AW480">
        <v>2</v>
      </c>
      <c r="AX480">
        <v>1473072141</v>
      </c>
      <c r="AY480">
        <v>1</v>
      </c>
      <c r="AZ480">
        <v>0</v>
      </c>
      <c r="BA480">
        <v>728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0</v>
      </c>
      <c r="BI480">
        <v>0</v>
      </c>
      <c r="BJ480">
        <v>0</v>
      </c>
      <c r="BK480">
        <v>0</v>
      </c>
      <c r="BL480">
        <v>0</v>
      </c>
      <c r="BM480">
        <v>0</v>
      </c>
      <c r="BN480">
        <v>0</v>
      </c>
      <c r="BO480">
        <v>0</v>
      </c>
      <c r="BP480">
        <v>0</v>
      </c>
      <c r="BQ480">
        <v>0</v>
      </c>
      <c r="BR480">
        <v>0</v>
      </c>
      <c r="BS480">
        <v>0</v>
      </c>
      <c r="BT480">
        <v>0</v>
      </c>
      <c r="BU480">
        <v>0</v>
      </c>
      <c r="BV480">
        <v>0</v>
      </c>
      <c r="BW480">
        <v>0</v>
      </c>
      <c r="CV480">
        <v>0</v>
      </c>
      <c r="CW480">
        <v>0</v>
      </c>
      <c r="CX480">
        <f>ROUND(Y480*Source!I541,9)</f>
        <v>0.45</v>
      </c>
      <c r="CY480">
        <f>AA480</f>
        <v>31.49</v>
      </c>
      <c r="CZ480">
        <f>AE480</f>
        <v>31.49</v>
      </c>
      <c r="DA480">
        <f>AI480</f>
        <v>1</v>
      </c>
      <c r="DB480">
        <f>ROUND(ROUND(AT480*CZ480,2),6)</f>
        <v>1.57</v>
      </c>
      <c r="DC480">
        <f>ROUND(ROUND(AT480*AG480,2),6)</f>
        <v>0</v>
      </c>
      <c r="DD480" t="s">
        <v>3</v>
      </c>
      <c r="DE480" t="s">
        <v>3</v>
      </c>
      <c r="DF480">
        <f t="shared" si="135"/>
        <v>14.17</v>
      </c>
      <c r="DG480">
        <f t="shared" si="136"/>
        <v>0</v>
      </c>
      <c r="DH480">
        <f t="shared" si="137"/>
        <v>0</v>
      </c>
      <c r="DI480">
        <f t="shared" si="138"/>
        <v>0</v>
      </c>
      <c r="DJ480">
        <f>DF480</f>
        <v>14.17</v>
      </c>
      <c r="DK480">
        <v>0</v>
      </c>
      <c r="DL480" t="s">
        <v>3</v>
      </c>
      <c r="DM480">
        <v>0</v>
      </c>
      <c r="DN480" t="s">
        <v>3</v>
      </c>
      <c r="DO480">
        <v>0</v>
      </c>
    </row>
    <row r="481" spans="1:119" x14ac:dyDescent="0.2">
      <c r="A481">
        <f>ROW(Source!A542)</f>
        <v>542</v>
      </c>
      <c r="B481">
        <v>1473070128</v>
      </c>
      <c r="C481">
        <v>1473072142</v>
      </c>
      <c r="D481">
        <v>1441819193</v>
      </c>
      <c r="E481">
        <v>15514512</v>
      </c>
      <c r="F481">
        <v>1</v>
      </c>
      <c r="G481">
        <v>15514512</v>
      </c>
      <c r="H481">
        <v>1</v>
      </c>
      <c r="I481" t="s">
        <v>670</v>
      </c>
      <c r="J481" t="s">
        <v>3</v>
      </c>
      <c r="K481" t="s">
        <v>671</v>
      </c>
      <c r="L481">
        <v>1191</v>
      </c>
      <c r="N481">
        <v>1013</v>
      </c>
      <c r="O481" t="s">
        <v>672</v>
      </c>
      <c r="P481" t="s">
        <v>672</v>
      </c>
      <c r="Q481">
        <v>1</v>
      </c>
      <c r="W481">
        <v>0</v>
      </c>
      <c r="X481">
        <v>476480486</v>
      </c>
      <c r="Y481">
        <f>(AT481*1.04)</f>
        <v>0.37440000000000001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1</v>
      </c>
      <c r="AJ481">
        <v>1</v>
      </c>
      <c r="AK481">
        <v>1</v>
      </c>
      <c r="AL481">
        <v>1</v>
      </c>
      <c r="AM481">
        <v>-2</v>
      </c>
      <c r="AN481">
        <v>0</v>
      </c>
      <c r="AO481">
        <v>1</v>
      </c>
      <c r="AP481">
        <v>1</v>
      </c>
      <c r="AQ481">
        <v>0</v>
      </c>
      <c r="AR481">
        <v>0</v>
      </c>
      <c r="AS481" t="s">
        <v>3</v>
      </c>
      <c r="AT481">
        <v>0.36</v>
      </c>
      <c r="AU481" t="s">
        <v>532</v>
      </c>
      <c r="AV481">
        <v>1</v>
      </c>
      <c r="AW481">
        <v>2</v>
      </c>
      <c r="AX481">
        <v>1473072147</v>
      </c>
      <c r="AY481">
        <v>1</v>
      </c>
      <c r="AZ481">
        <v>0</v>
      </c>
      <c r="BA481">
        <v>729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0</v>
      </c>
      <c r="BI481">
        <v>0</v>
      </c>
      <c r="BJ481">
        <v>0</v>
      </c>
      <c r="BK481">
        <v>0</v>
      </c>
      <c r="BL481">
        <v>0</v>
      </c>
      <c r="BM481">
        <v>0</v>
      </c>
      <c r="BN481">
        <v>0</v>
      </c>
      <c r="BO481">
        <v>0</v>
      </c>
      <c r="BP481">
        <v>0</v>
      </c>
      <c r="BQ481">
        <v>0</v>
      </c>
      <c r="BR481">
        <v>0</v>
      </c>
      <c r="BS481">
        <v>0</v>
      </c>
      <c r="BT481">
        <v>0</v>
      </c>
      <c r="BU481">
        <v>0</v>
      </c>
      <c r="BV481">
        <v>0</v>
      </c>
      <c r="BW481">
        <v>0</v>
      </c>
      <c r="CU481">
        <f>ROUND(AT481*Source!I542*AH481*AL481,2)</f>
        <v>0</v>
      </c>
      <c r="CV481">
        <f>ROUND(Y481*Source!I542,9)</f>
        <v>6.7392000000000003</v>
      </c>
      <c r="CW481">
        <v>0</v>
      </c>
      <c r="CX481">
        <f>ROUND(Y481*Source!I542,9)</f>
        <v>6.7392000000000003</v>
      </c>
      <c r="CY481">
        <f>AD481</f>
        <v>0</v>
      </c>
      <c r="CZ481">
        <f>AH481</f>
        <v>0</v>
      </c>
      <c r="DA481">
        <f>AL481</f>
        <v>1</v>
      </c>
      <c r="DB481">
        <f>ROUND((ROUND(AT481*CZ481,2)*1.04),6)</f>
        <v>0</v>
      </c>
      <c r="DC481">
        <f>ROUND((ROUND(AT481*AG481,2)*1.04),6)</f>
        <v>0</v>
      </c>
      <c r="DD481" t="s">
        <v>3</v>
      </c>
      <c r="DE481" t="s">
        <v>3</v>
      </c>
      <c r="DF481">
        <f t="shared" si="135"/>
        <v>0</v>
      </c>
      <c r="DG481">
        <f t="shared" si="136"/>
        <v>0</v>
      </c>
      <c r="DH481">
        <f t="shared" si="137"/>
        <v>0</v>
      </c>
      <c r="DI481">
        <f t="shared" si="138"/>
        <v>0</v>
      </c>
      <c r="DJ481">
        <f>DI481</f>
        <v>0</v>
      </c>
      <c r="DK481">
        <v>0</v>
      </c>
      <c r="DL481" t="s">
        <v>3</v>
      </c>
      <c r="DM481">
        <v>0</v>
      </c>
      <c r="DN481" t="s">
        <v>3</v>
      </c>
      <c r="DO481">
        <v>0</v>
      </c>
    </row>
    <row r="482" spans="1:119" x14ac:dyDescent="0.2">
      <c r="A482">
        <f>ROW(Source!A542)</f>
        <v>542</v>
      </c>
      <c r="B482">
        <v>1473070128</v>
      </c>
      <c r="C482">
        <v>1473072142</v>
      </c>
      <c r="D482">
        <v>1441836235</v>
      </c>
      <c r="E482">
        <v>1</v>
      </c>
      <c r="F482">
        <v>1</v>
      </c>
      <c r="G482">
        <v>15514512</v>
      </c>
      <c r="H482">
        <v>3</v>
      </c>
      <c r="I482" t="s">
        <v>677</v>
      </c>
      <c r="J482" t="s">
        <v>678</v>
      </c>
      <c r="K482" t="s">
        <v>679</v>
      </c>
      <c r="L482">
        <v>1346</v>
      </c>
      <c r="N482">
        <v>1009</v>
      </c>
      <c r="O482" t="s">
        <v>680</v>
      </c>
      <c r="P482" t="s">
        <v>680</v>
      </c>
      <c r="Q482">
        <v>1</v>
      </c>
      <c r="W482">
        <v>0</v>
      </c>
      <c r="X482">
        <v>-1595335418</v>
      </c>
      <c r="Y482">
        <f>AT482</f>
        <v>0.05</v>
      </c>
      <c r="AA482">
        <v>31.49</v>
      </c>
      <c r="AB482">
        <v>0</v>
      </c>
      <c r="AC482">
        <v>0</v>
      </c>
      <c r="AD482">
        <v>0</v>
      </c>
      <c r="AE482">
        <v>31.49</v>
      </c>
      <c r="AF482">
        <v>0</v>
      </c>
      <c r="AG482">
        <v>0</v>
      </c>
      <c r="AH482">
        <v>0</v>
      </c>
      <c r="AI482">
        <v>1</v>
      </c>
      <c r="AJ482">
        <v>1</v>
      </c>
      <c r="AK482">
        <v>1</v>
      </c>
      <c r="AL482">
        <v>1</v>
      </c>
      <c r="AM482">
        <v>-2</v>
      </c>
      <c r="AN482">
        <v>0</v>
      </c>
      <c r="AO482">
        <v>1</v>
      </c>
      <c r="AP482">
        <v>1</v>
      </c>
      <c r="AQ482">
        <v>0</v>
      </c>
      <c r="AR482">
        <v>0</v>
      </c>
      <c r="AS482" t="s">
        <v>3</v>
      </c>
      <c r="AT482">
        <v>0.05</v>
      </c>
      <c r="AU482" t="s">
        <v>3</v>
      </c>
      <c r="AV482">
        <v>0</v>
      </c>
      <c r="AW482">
        <v>2</v>
      </c>
      <c r="AX482">
        <v>1473072148</v>
      </c>
      <c r="AY482">
        <v>1</v>
      </c>
      <c r="AZ482">
        <v>0</v>
      </c>
      <c r="BA482">
        <v>730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0</v>
      </c>
      <c r="BI482">
        <v>0</v>
      </c>
      <c r="BJ482">
        <v>0</v>
      </c>
      <c r="BK482">
        <v>0</v>
      </c>
      <c r="BL482">
        <v>0</v>
      </c>
      <c r="BM482">
        <v>0</v>
      </c>
      <c r="BN482">
        <v>0</v>
      </c>
      <c r="BO482">
        <v>0</v>
      </c>
      <c r="BP482">
        <v>0</v>
      </c>
      <c r="BQ482">
        <v>0</v>
      </c>
      <c r="BR482">
        <v>0</v>
      </c>
      <c r="BS482">
        <v>0</v>
      </c>
      <c r="BT482">
        <v>0</v>
      </c>
      <c r="BU482">
        <v>0</v>
      </c>
      <c r="BV482">
        <v>0</v>
      </c>
      <c r="BW482">
        <v>0</v>
      </c>
      <c r="CV482">
        <v>0</v>
      </c>
      <c r="CW482">
        <v>0</v>
      </c>
      <c r="CX482">
        <f>ROUND(Y482*Source!I542,9)</f>
        <v>0.9</v>
      </c>
      <c r="CY482">
        <f>AA482</f>
        <v>31.49</v>
      </c>
      <c r="CZ482">
        <f>AE482</f>
        <v>31.49</v>
      </c>
      <c r="DA482">
        <f>AI482</f>
        <v>1</v>
      </c>
      <c r="DB482">
        <f>ROUND(ROUND(AT482*CZ482,2),6)</f>
        <v>1.57</v>
      </c>
      <c r="DC482">
        <f>ROUND(ROUND(AT482*AG482,2),6)</f>
        <v>0</v>
      </c>
      <c r="DD482" t="s">
        <v>3</v>
      </c>
      <c r="DE482" t="s">
        <v>3</v>
      </c>
      <c r="DF482">
        <f t="shared" si="135"/>
        <v>28.34</v>
      </c>
      <c r="DG482">
        <f t="shared" si="136"/>
        <v>0</v>
      </c>
      <c r="DH482">
        <f t="shared" si="137"/>
        <v>0</v>
      </c>
      <c r="DI482">
        <f t="shared" si="138"/>
        <v>0</v>
      </c>
      <c r="DJ482">
        <f>DF482</f>
        <v>28.34</v>
      </c>
      <c r="DK482">
        <v>0</v>
      </c>
      <c r="DL482" t="s">
        <v>3</v>
      </c>
      <c r="DM482">
        <v>0</v>
      </c>
      <c r="DN482" t="s">
        <v>3</v>
      </c>
      <c r="DO482">
        <v>0</v>
      </c>
    </row>
    <row r="483" spans="1:119" x14ac:dyDescent="0.2">
      <c r="A483">
        <f>ROW(Source!A542)</f>
        <v>542</v>
      </c>
      <c r="B483">
        <v>1473070128</v>
      </c>
      <c r="C483">
        <v>1473072142</v>
      </c>
      <c r="D483">
        <v>1441839822</v>
      </c>
      <c r="E483">
        <v>1</v>
      </c>
      <c r="F483">
        <v>1</v>
      </c>
      <c r="G483">
        <v>15514512</v>
      </c>
      <c r="H483">
        <v>3</v>
      </c>
      <c r="I483" t="s">
        <v>754</v>
      </c>
      <c r="J483" t="s">
        <v>755</v>
      </c>
      <c r="K483" t="s">
        <v>756</v>
      </c>
      <c r="L483">
        <v>1296</v>
      </c>
      <c r="N483">
        <v>1002</v>
      </c>
      <c r="O483" t="s">
        <v>690</v>
      </c>
      <c r="P483" t="s">
        <v>690</v>
      </c>
      <c r="Q483">
        <v>1</v>
      </c>
      <c r="W483">
        <v>0</v>
      </c>
      <c r="X483">
        <v>1026201517</v>
      </c>
      <c r="Y483">
        <f>AT483</f>
        <v>0.02</v>
      </c>
      <c r="AA483">
        <v>157.41</v>
      </c>
      <c r="AB483">
        <v>0</v>
      </c>
      <c r="AC483">
        <v>0</v>
      </c>
      <c r="AD483">
        <v>0</v>
      </c>
      <c r="AE483">
        <v>157.41</v>
      </c>
      <c r="AF483">
        <v>0</v>
      </c>
      <c r="AG483">
        <v>0</v>
      </c>
      <c r="AH483">
        <v>0</v>
      </c>
      <c r="AI483">
        <v>1</v>
      </c>
      <c r="AJ483">
        <v>1</v>
      </c>
      <c r="AK483">
        <v>1</v>
      </c>
      <c r="AL483">
        <v>1</v>
      </c>
      <c r="AM483">
        <v>-2</v>
      </c>
      <c r="AN483">
        <v>0</v>
      </c>
      <c r="AO483">
        <v>1</v>
      </c>
      <c r="AP483">
        <v>1</v>
      </c>
      <c r="AQ483">
        <v>0</v>
      </c>
      <c r="AR483">
        <v>0</v>
      </c>
      <c r="AS483" t="s">
        <v>3</v>
      </c>
      <c r="AT483">
        <v>0.02</v>
      </c>
      <c r="AU483" t="s">
        <v>3</v>
      </c>
      <c r="AV483">
        <v>0</v>
      </c>
      <c r="AW483">
        <v>2</v>
      </c>
      <c r="AX483">
        <v>1473072149</v>
      </c>
      <c r="AY483">
        <v>1</v>
      </c>
      <c r="AZ483">
        <v>0</v>
      </c>
      <c r="BA483">
        <v>731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0</v>
      </c>
      <c r="BI483">
        <v>0</v>
      </c>
      <c r="BJ483">
        <v>0</v>
      </c>
      <c r="BK483">
        <v>0</v>
      </c>
      <c r="BL483">
        <v>0</v>
      </c>
      <c r="BM483">
        <v>0</v>
      </c>
      <c r="BN483">
        <v>0</v>
      </c>
      <c r="BO483">
        <v>0</v>
      </c>
      <c r="BP483">
        <v>0</v>
      </c>
      <c r="BQ483">
        <v>0</v>
      </c>
      <c r="BR483">
        <v>0</v>
      </c>
      <c r="BS483">
        <v>0</v>
      </c>
      <c r="BT483">
        <v>0</v>
      </c>
      <c r="BU483">
        <v>0</v>
      </c>
      <c r="BV483">
        <v>0</v>
      </c>
      <c r="BW483">
        <v>0</v>
      </c>
      <c r="CV483">
        <v>0</v>
      </c>
      <c r="CW483">
        <v>0</v>
      </c>
      <c r="CX483">
        <f>ROUND(Y483*Source!I542,9)</f>
        <v>0.36</v>
      </c>
      <c r="CY483">
        <f>AA483</f>
        <v>157.41</v>
      </c>
      <c r="CZ483">
        <f>AE483</f>
        <v>157.41</v>
      </c>
      <c r="DA483">
        <f>AI483</f>
        <v>1</v>
      </c>
      <c r="DB483">
        <f>ROUND(ROUND(AT483*CZ483,2),6)</f>
        <v>3.15</v>
      </c>
      <c r="DC483">
        <f>ROUND(ROUND(AT483*AG483,2),6)</f>
        <v>0</v>
      </c>
      <c r="DD483" t="s">
        <v>3</v>
      </c>
      <c r="DE483" t="s">
        <v>3</v>
      </c>
      <c r="DF483">
        <f t="shared" si="135"/>
        <v>56.67</v>
      </c>
      <c r="DG483">
        <f t="shared" si="136"/>
        <v>0</v>
      </c>
      <c r="DH483">
        <f t="shared" si="137"/>
        <v>0</v>
      </c>
      <c r="DI483">
        <f t="shared" si="138"/>
        <v>0</v>
      </c>
      <c r="DJ483">
        <f>DF483</f>
        <v>56.67</v>
      </c>
      <c r="DK483">
        <v>0</v>
      </c>
      <c r="DL483" t="s">
        <v>3</v>
      </c>
      <c r="DM483">
        <v>0</v>
      </c>
      <c r="DN483" t="s">
        <v>3</v>
      </c>
      <c r="DO483">
        <v>0</v>
      </c>
    </row>
    <row r="484" spans="1:119" x14ac:dyDescent="0.2">
      <c r="A484">
        <f>ROW(Source!A542)</f>
        <v>542</v>
      </c>
      <c r="B484">
        <v>1473070128</v>
      </c>
      <c r="C484">
        <v>1473072142</v>
      </c>
      <c r="D484">
        <v>1441834719</v>
      </c>
      <c r="E484">
        <v>1</v>
      </c>
      <c r="F484">
        <v>1</v>
      </c>
      <c r="G484">
        <v>15514512</v>
      </c>
      <c r="H484">
        <v>3</v>
      </c>
      <c r="I484" t="s">
        <v>757</v>
      </c>
      <c r="J484" t="s">
        <v>758</v>
      </c>
      <c r="K484" t="s">
        <v>759</v>
      </c>
      <c r="L484">
        <v>1296</v>
      </c>
      <c r="N484">
        <v>1002</v>
      </c>
      <c r="O484" t="s">
        <v>690</v>
      </c>
      <c r="P484" t="s">
        <v>690</v>
      </c>
      <c r="Q484">
        <v>1</v>
      </c>
      <c r="W484">
        <v>0</v>
      </c>
      <c r="X484">
        <v>1595027121</v>
      </c>
      <c r="Y484">
        <f>AT484</f>
        <v>0.01</v>
      </c>
      <c r="AA484">
        <v>485.63</v>
      </c>
      <c r="AB484">
        <v>0</v>
      </c>
      <c r="AC484">
        <v>0</v>
      </c>
      <c r="AD484">
        <v>0</v>
      </c>
      <c r="AE484">
        <v>485.63</v>
      </c>
      <c r="AF484">
        <v>0</v>
      </c>
      <c r="AG484">
        <v>0</v>
      </c>
      <c r="AH484">
        <v>0</v>
      </c>
      <c r="AI484">
        <v>1</v>
      </c>
      <c r="AJ484">
        <v>1</v>
      </c>
      <c r="AK484">
        <v>1</v>
      </c>
      <c r="AL484">
        <v>1</v>
      </c>
      <c r="AM484">
        <v>-2</v>
      </c>
      <c r="AN484">
        <v>0</v>
      </c>
      <c r="AO484">
        <v>1</v>
      </c>
      <c r="AP484">
        <v>1</v>
      </c>
      <c r="AQ484">
        <v>0</v>
      </c>
      <c r="AR484">
        <v>0</v>
      </c>
      <c r="AS484" t="s">
        <v>3</v>
      </c>
      <c r="AT484">
        <v>0.01</v>
      </c>
      <c r="AU484" t="s">
        <v>3</v>
      </c>
      <c r="AV484">
        <v>0</v>
      </c>
      <c r="AW484">
        <v>2</v>
      </c>
      <c r="AX484">
        <v>1473072150</v>
      </c>
      <c r="AY484">
        <v>1</v>
      </c>
      <c r="AZ484">
        <v>0</v>
      </c>
      <c r="BA484">
        <v>732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0</v>
      </c>
      <c r="BI484">
        <v>0</v>
      </c>
      <c r="BJ484">
        <v>0</v>
      </c>
      <c r="BK484">
        <v>0</v>
      </c>
      <c r="BL484">
        <v>0</v>
      </c>
      <c r="BM484">
        <v>0</v>
      </c>
      <c r="BN484">
        <v>0</v>
      </c>
      <c r="BO484">
        <v>0</v>
      </c>
      <c r="BP484">
        <v>0</v>
      </c>
      <c r="BQ484">
        <v>0</v>
      </c>
      <c r="BR484">
        <v>0</v>
      </c>
      <c r="BS484">
        <v>0</v>
      </c>
      <c r="BT484">
        <v>0</v>
      </c>
      <c r="BU484">
        <v>0</v>
      </c>
      <c r="BV484">
        <v>0</v>
      </c>
      <c r="BW484">
        <v>0</v>
      </c>
      <c r="CV484">
        <v>0</v>
      </c>
      <c r="CW484">
        <v>0</v>
      </c>
      <c r="CX484">
        <f>ROUND(Y484*Source!I542,9)</f>
        <v>0.18</v>
      </c>
      <c r="CY484">
        <f>AA484</f>
        <v>485.63</v>
      </c>
      <c r="CZ484">
        <f>AE484</f>
        <v>485.63</v>
      </c>
      <c r="DA484">
        <f>AI484</f>
        <v>1</v>
      </c>
      <c r="DB484">
        <f>ROUND(ROUND(AT484*CZ484,2),6)</f>
        <v>4.8600000000000003</v>
      </c>
      <c r="DC484">
        <f>ROUND(ROUND(AT484*AG484,2),6)</f>
        <v>0</v>
      </c>
      <c r="DD484" t="s">
        <v>3</v>
      </c>
      <c r="DE484" t="s">
        <v>3</v>
      </c>
      <c r="DF484">
        <f t="shared" si="135"/>
        <v>87.41</v>
      </c>
      <c r="DG484">
        <f t="shared" si="136"/>
        <v>0</v>
      </c>
      <c r="DH484">
        <f t="shared" si="137"/>
        <v>0</v>
      </c>
      <c r="DI484">
        <f t="shared" si="138"/>
        <v>0</v>
      </c>
      <c r="DJ484">
        <f>DF484</f>
        <v>87.41</v>
      </c>
      <c r="DK484">
        <v>0</v>
      </c>
      <c r="DL484" t="s">
        <v>3</v>
      </c>
      <c r="DM484">
        <v>0</v>
      </c>
      <c r="DN484" t="s">
        <v>3</v>
      </c>
      <c r="DO484">
        <v>0</v>
      </c>
    </row>
    <row r="485" spans="1:119" x14ac:dyDescent="0.2">
      <c r="A485">
        <f>ROW(Source!A543)</f>
        <v>543</v>
      </c>
      <c r="B485">
        <v>1473070128</v>
      </c>
      <c r="C485">
        <v>1473072151</v>
      </c>
      <c r="D485">
        <v>1441819193</v>
      </c>
      <c r="E485">
        <v>15514512</v>
      </c>
      <c r="F485">
        <v>1</v>
      </c>
      <c r="G485">
        <v>15514512</v>
      </c>
      <c r="H485">
        <v>1</v>
      </c>
      <c r="I485" t="s">
        <v>670</v>
      </c>
      <c r="J485" t="s">
        <v>3</v>
      </c>
      <c r="K485" t="s">
        <v>671</v>
      </c>
      <c r="L485">
        <v>1191</v>
      </c>
      <c r="N485">
        <v>1013</v>
      </c>
      <c r="O485" t="s">
        <v>672</v>
      </c>
      <c r="P485" t="s">
        <v>672</v>
      </c>
      <c r="Q485">
        <v>1</v>
      </c>
      <c r="W485">
        <v>0</v>
      </c>
      <c r="X485">
        <v>476480486</v>
      </c>
      <c r="Y485">
        <f>(AT485*0.7)</f>
        <v>0.38500000000000001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1</v>
      </c>
      <c r="AJ485">
        <v>1</v>
      </c>
      <c r="AK485">
        <v>1</v>
      </c>
      <c r="AL485">
        <v>1</v>
      </c>
      <c r="AM485">
        <v>-2</v>
      </c>
      <c r="AN485">
        <v>0</v>
      </c>
      <c r="AO485">
        <v>1</v>
      </c>
      <c r="AP485">
        <v>1</v>
      </c>
      <c r="AQ485">
        <v>0</v>
      </c>
      <c r="AR485">
        <v>0</v>
      </c>
      <c r="AS485" t="s">
        <v>3</v>
      </c>
      <c r="AT485">
        <v>0.55000000000000004</v>
      </c>
      <c r="AU485" t="s">
        <v>537</v>
      </c>
      <c r="AV485">
        <v>1</v>
      </c>
      <c r="AW485">
        <v>2</v>
      </c>
      <c r="AX485">
        <v>1473072156</v>
      </c>
      <c r="AY485">
        <v>1</v>
      </c>
      <c r="AZ485">
        <v>0</v>
      </c>
      <c r="BA485">
        <v>733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0</v>
      </c>
      <c r="BI485">
        <v>0</v>
      </c>
      <c r="BJ485">
        <v>0</v>
      </c>
      <c r="BK485">
        <v>0</v>
      </c>
      <c r="BL485">
        <v>0</v>
      </c>
      <c r="BM485">
        <v>0</v>
      </c>
      <c r="BN485">
        <v>0</v>
      </c>
      <c r="BO485">
        <v>0</v>
      </c>
      <c r="BP485">
        <v>0</v>
      </c>
      <c r="BQ485">
        <v>0</v>
      </c>
      <c r="BR485">
        <v>0</v>
      </c>
      <c r="BS485">
        <v>0</v>
      </c>
      <c r="BT485">
        <v>0</v>
      </c>
      <c r="BU485">
        <v>0</v>
      </c>
      <c r="BV485">
        <v>0</v>
      </c>
      <c r="BW485">
        <v>0</v>
      </c>
      <c r="CU485">
        <f>ROUND(AT485*Source!I543*AH485*AL485,2)</f>
        <v>0</v>
      </c>
      <c r="CV485">
        <f>ROUND(Y485*Source!I543,9)</f>
        <v>0</v>
      </c>
      <c r="CW485">
        <v>0</v>
      </c>
      <c r="CX485">
        <f>ROUND(Y485*Source!I543,9)</f>
        <v>0</v>
      </c>
      <c r="CY485">
        <f>AD485</f>
        <v>0</v>
      </c>
      <c r="CZ485">
        <f>AH485</f>
        <v>0</v>
      </c>
      <c r="DA485">
        <f>AL485</f>
        <v>1</v>
      </c>
      <c r="DB485">
        <f>ROUND((ROUND(AT485*CZ485,2)*0.7),6)</f>
        <v>0</v>
      </c>
      <c r="DC485">
        <f>ROUND((ROUND(AT485*AG485,2)*0.7),6)</f>
        <v>0</v>
      </c>
      <c r="DD485" t="s">
        <v>3</v>
      </c>
      <c r="DE485" t="s">
        <v>3</v>
      </c>
      <c r="DF485">
        <f t="shared" si="135"/>
        <v>0</v>
      </c>
      <c r="DG485">
        <f t="shared" si="136"/>
        <v>0</v>
      </c>
      <c r="DH485">
        <f t="shared" si="137"/>
        <v>0</v>
      </c>
      <c r="DI485">
        <f t="shared" si="138"/>
        <v>0</v>
      </c>
      <c r="DJ485">
        <f>DI485</f>
        <v>0</v>
      </c>
      <c r="DK485">
        <v>0</v>
      </c>
      <c r="DL485" t="s">
        <v>3</v>
      </c>
      <c r="DM485">
        <v>0</v>
      </c>
      <c r="DN485" t="s">
        <v>3</v>
      </c>
      <c r="DO485">
        <v>0</v>
      </c>
    </row>
    <row r="486" spans="1:119" x14ac:dyDescent="0.2">
      <c r="A486">
        <f>ROW(Source!A543)</f>
        <v>543</v>
      </c>
      <c r="B486">
        <v>1473070128</v>
      </c>
      <c r="C486">
        <v>1473072151</v>
      </c>
      <c r="D486">
        <v>1441834258</v>
      </c>
      <c r="E486">
        <v>1</v>
      </c>
      <c r="F486">
        <v>1</v>
      </c>
      <c r="G486">
        <v>15514512</v>
      </c>
      <c r="H486">
        <v>2</v>
      </c>
      <c r="I486" t="s">
        <v>691</v>
      </c>
      <c r="J486" t="s">
        <v>692</v>
      </c>
      <c r="K486" t="s">
        <v>693</v>
      </c>
      <c r="L486">
        <v>1368</v>
      </c>
      <c r="N486">
        <v>1011</v>
      </c>
      <c r="O486" t="s">
        <v>676</v>
      </c>
      <c r="P486" t="s">
        <v>676</v>
      </c>
      <c r="Q486">
        <v>1</v>
      </c>
      <c r="W486">
        <v>0</v>
      </c>
      <c r="X486">
        <v>1077756263</v>
      </c>
      <c r="Y486">
        <f>(AT486*0.7)</f>
        <v>2.0999999999999998E-2</v>
      </c>
      <c r="AA486">
        <v>0</v>
      </c>
      <c r="AB486">
        <v>1303.01</v>
      </c>
      <c r="AC486">
        <v>826.2</v>
      </c>
      <c r="AD486">
        <v>0</v>
      </c>
      <c r="AE486">
        <v>0</v>
      </c>
      <c r="AF486">
        <v>1303.01</v>
      </c>
      <c r="AG486">
        <v>826.2</v>
      </c>
      <c r="AH486">
        <v>0</v>
      </c>
      <c r="AI486">
        <v>1</v>
      </c>
      <c r="AJ486">
        <v>1</v>
      </c>
      <c r="AK486">
        <v>1</v>
      </c>
      <c r="AL486">
        <v>1</v>
      </c>
      <c r="AM486">
        <v>-2</v>
      </c>
      <c r="AN486">
        <v>0</v>
      </c>
      <c r="AO486">
        <v>1</v>
      </c>
      <c r="AP486">
        <v>1</v>
      </c>
      <c r="AQ486">
        <v>0</v>
      </c>
      <c r="AR486">
        <v>0</v>
      </c>
      <c r="AS486" t="s">
        <v>3</v>
      </c>
      <c r="AT486">
        <v>0.03</v>
      </c>
      <c r="AU486" t="s">
        <v>537</v>
      </c>
      <c r="AV486">
        <v>0</v>
      </c>
      <c r="AW486">
        <v>2</v>
      </c>
      <c r="AX486">
        <v>1473072157</v>
      </c>
      <c r="AY486">
        <v>1</v>
      </c>
      <c r="AZ486">
        <v>0</v>
      </c>
      <c r="BA486">
        <v>734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0</v>
      </c>
      <c r="BI486">
        <v>0</v>
      </c>
      <c r="BJ486">
        <v>0</v>
      </c>
      <c r="BK486">
        <v>0</v>
      </c>
      <c r="BL486">
        <v>0</v>
      </c>
      <c r="BM486">
        <v>0</v>
      </c>
      <c r="BN486">
        <v>0</v>
      </c>
      <c r="BO486">
        <v>0</v>
      </c>
      <c r="BP486">
        <v>0</v>
      </c>
      <c r="BQ486">
        <v>0</v>
      </c>
      <c r="BR486">
        <v>0</v>
      </c>
      <c r="BS486">
        <v>0</v>
      </c>
      <c r="BT486">
        <v>0</v>
      </c>
      <c r="BU486">
        <v>0</v>
      </c>
      <c r="BV486">
        <v>0</v>
      </c>
      <c r="BW486">
        <v>0</v>
      </c>
      <c r="CV486">
        <v>0</v>
      </c>
      <c r="CW486">
        <f>ROUND(Y486*Source!I543*DO486,9)</f>
        <v>0</v>
      </c>
      <c r="CX486">
        <f>ROUND(Y486*Source!I543,9)</f>
        <v>0</v>
      </c>
      <c r="CY486">
        <f>AB486</f>
        <v>1303.01</v>
      </c>
      <c r="CZ486">
        <f>AF486</f>
        <v>1303.01</v>
      </c>
      <c r="DA486">
        <f>AJ486</f>
        <v>1</v>
      </c>
      <c r="DB486">
        <f>ROUND((ROUND(AT486*CZ486,2)*0.7),6)</f>
        <v>27.363</v>
      </c>
      <c r="DC486">
        <f>ROUND((ROUND(AT486*AG486,2)*0.7),6)</f>
        <v>17.353000000000002</v>
      </c>
      <c r="DD486" t="s">
        <v>3</v>
      </c>
      <c r="DE486" t="s">
        <v>3</v>
      </c>
      <c r="DF486">
        <f t="shared" si="135"/>
        <v>0</v>
      </c>
      <c r="DG486">
        <f t="shared" si="136"/>
        <v>0</v>
      </c>
      <c r="DH486">
        <f t="shared" si="137"/>
        <v>0</v>
      </c>
      <c r="DI486">
        <f t="shared" si="138"/>
        <v>0</v>
      </c>
      <c r="DJ486">
        <f>DG486</f>
        <v>0</v>
      </c>
      <c r="DK486">
        <v>0</v>
      </c>
      <c r="DL486" t="s">
        <v>3</v>
      </c>
      <c r="DM486">
        <v>0</v>
      </c>
      <c r="DN486" t="s">
        <v>3</v>
      </c>
      <c r="DO486">
        <v>0</v>
      </c>
    </row>
    <row r="487" spans="1:119" x14ac:dyDescent="0.2">
      <c r="A487">
        <f>ROW(Source!A543)</f>
        <v>543</v>
      </c>
      <c r="B487">
        <v>1473070128</v>
      </c>
      <c r="C487">
        <v>1473072151</v>
      </c>
      <c r="D487">
        <v>1441836186</v>
      </c>
      <c r="E487">
        <v>1</v>
      </c>
      <c r="F487">
        <v>1</v>
      </c>
      <c r="G487">
        <v>15514512</v>
      </c>
      <c r="H487">
        <v>3</v>
      </c>
      <c r="I487" t="s">
        <v>760</v>
      </c>
      <c r="J487" t="s">
        <v>761</v>
      </c>
      <c r="K487" t="s">
        <v>762</v>
      </c>
      <c r="L487">
        <v>1346</v>
      </c>
      <c r="N487">
        <v>1009</v>
      </c>
      <c r="O487" t="s">
        <v>680</v>
      </c>
      <c r="P487" t="s">
        <v>680</v>
      </c>
      <c r="Q487">
        <v>1</v>
      </c>
      <c r="W487">
        <v>0</v>
      </c>
      <c r="X487">
        <v>1299790764</v>
      </c>
      <c r="Y487">
        <f>(AT487*1)</f>
        <v>2.0000000000000002E-5</v>
      </c>
      <c r="AA487">
        <v>494.57</v>
      </c>
      <c r="AB487">
        <v>0</v>
      </c>
      <c r="AC487">
        <v>0</v>
      </c>
      <c r="AD487">
        <v>0</v>
      </c>
      <c r="AE487">
        <v>494.57</v>
      </c>
      <c r="AF487">
        <v>0</v>
      </c>
      <c r="AG487">
        <v>0</v>
      </c>
      <c r="AH487">
        <v>0</v>
      </c>
      <c r="AI487">
        <v>1</v>
      </c>
      <c r="AJ487">
        <v>1</v>
      </c>
      <c r="AK487">
        <v>1</v>
      </c>
      <c r="AL487">
        <v>1</v>
      </c>
      <c r="AM487">
        <v>-2</v>
      </c>
      <c r="AN487">
        <v>0</v>
      </c>
      <c r="AO487">
        <v>1</v>
      </c>
      <c r="AP487">
        <v>1</v>
      </c>
      <c r="AQ487">
        <v>0</v>
      </c>
      <c r="AR487">
        <v>0</v>
      </c>
      <c r="AS487" t="s">
        <v>3</v>
      </c>
      <c r="AT487">
        <v>2.0000000000000002E-5</v>
      </c>
      <c r="AU487" t="s">
        <v>536</v>
      </c>
      <c r="AV487">
        <v>0</v>
      </c>
      <c r="AW487">
        <v>2</v>
      </c>
      <c r="AX487">
        <v>1473072158</v>
      </c>
      <c r="AY487">
        <v>1</v>
      </c>
      <c r="AZ487">
        <v>0</v>
      </c>
      <c r="BA487">
        <v>735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0</v>
      </c>
      <c r="BI487">
        <v>0</v>
      </c>
      <c r="BJ487">
        <v>0</v>
      </c>
      <c r="BK487">
        <v>0</v>
      </c>
      <c r="BL487">
        <v>0</v>
      </c>
      <c r="BM487">
        <v>0</v>
      </c>
      <c r="BN487">
        <v>0</v>
      </c>
      <c r="BO487">
        <v>0</v>
      </c>
      <c r="BP487">
        <v>0</v>
      </c>
      <c r="BQ487">
        <v>0</v>
      </c>
      <c r="BR487">
        <v>0</v>
      </c>
      <c r="BS487">
        <v>0</v>
      </c>
      <c r="BT487">
        <v>0</v>
      </c>
      <c r="BU487">
        <v>0</v>
      </c>
      <c r="BV487">
        <v>0</v>
      </c>
      <c r="BW487">
        <v>0</v>
      </c>
      <c r="CV487">
        <v>0</v>
      </c>
      <c r="CW487">
        <v>0</v>
      </c>
      <c r="CX487">
        <f>ROUND(Y487*Source!I543,9)</f>
        <v>0</v>
      </c>
      <c r="CY487">
        <f>AA487</f>
        <v>494.57</v>
      </c>
      <c r="CZ487">
        <f>AE487</f>
        <v>494.57</v>
      </c>
      <c r="DA487">
        <f>AI487</f>
        <v>1</v>
      </c>
      <c r="DB487">
        <f>ROUND((ROUND(AT487*CZ487,2)*1),6)</f>
        <v>0.01</v>
      </c>
      <c r="DC487">
        <f>ROUND((ROUND(AT487*AG487,2)*1),6)</f>
        <v>0</v>
      </c>
      <c r="DD487" t="s">
        <v>3</v>
      </c>
      <c r="DE487" t="s">
        <v>3</v>
      </c>
      <c r="DF487">
        <f t="shared" si="135"/>
        <v>0</v>
      </c>
      <c r="DG487">
        <f t="shared" si="136"/>
        <v>0</v>
      </c>
      <c r="DH487">
        <f t="shared" si="137"/>
        <v>0</v>
      </c>
      <c r="DI487">
        <f t="shared" si="138"/>
        <v>0</v>
      </c>
      <c r="DJ487">
        <f>DF487</f>
        <v>0</v>
      </c>
      <c r="DK487">
        <v>0</v>
      </c>
      <c r="DL487" t="s">
        <v>3</v>
      </c>
      <c r="DM487">
        <v>0</v>
      </c>
      <c r="DN487" t="s">
        <v>3</v>
      </c>
      <c r="DO487">
        <v>0</v>
      </c>
    </row>
    <row r="488" spans="1:119" x14ac:dyDescent="0.2">
      <c r="A488">
        <f>ROW(Source!A543)</f>
        <v>543</v>
      </c>
      <c r="B488">
        <v>1473070128</v>
      </c>
      <c r="C488">
        <v>1473072151</v>
      </c>
      <c r="D488">
        <v>1441836230</v>
      </c>
      <c r="E488">
        <v>1</v>
      </c>
      <c r="F488">
        <v>1</v>
      </c>
      <c r="G488">
        <v>15514512</v>
      </c>
      <c r="H488">
        <v>3</v>
      </c>
      <c r="I488" t="s">
        <v>763</v>
      </c>
      <c r="J488" t="s">
        <v>764</v>
      </c>
      <c r="K488" t="s">
        <v>765</v>
      </c>
      <c r="L488">
        <v>1327</v>
      </c>
      <c r="N488">
        <v>1005</v>
      </c>
      <c r="O488" t="s">
        <v>739</v>
      </c>
      <c r="P488" t="s">
        <v>739</v>
      </c>
      <c r="Q488">
        <v>1</v>
      </c>
      <c r="W488">
        <v>0</v>
      </c>
      <c r="X488">
        <v>-843547561</v>
      </c>
      <c r="Y488">
        <f>(AT488*1)</f>
        <v>0.01</v>
      </c>
      <c r="AA488">
        <v>46</v>
      </c>
      <c r="AB488">
        <v>0</v>
      </c>
      <c r="AC488">
        <v>0</v>
      </c>
      <c r="AD488">
        <v>0</v>
      </c>
      <c r="AE488">
        <v>46</v>
      </c>
      <c r="AF488">
        <v>0</v>
      </c>
      <c r="AG488">
        <v>0</v>
      </c>
      <c r="AH488">
        <v>0</v>
      </c>
      <c r="AI488">
        <v>1</v>
      </c>
      <c r="AJ488">
        <v>1</v>
      </c>
      <c r="AK488">
        <v>1</v>
      </c>
      <c r="AL488">
        <v>1</v>
      </c>
      <c r="AM488">
        <v>-2</v>
      </c>
      <c r="AN488">
        <v>0</v>
      </c>
      <c r="AO488">
        <v>1</v>
      </c>
      <c r="AP488">
        <v>1</v>
      </c>
      <c r="AQ488">
        <v>0</v>
      </c>
      <c r="AR488">
        <v>0</v>
      </c>
      <c r="AS488" t="s">
        <v>3</v>
      </c>
      <c r="AT488">
        <v>0.01</v>
      </c>
      <c r="AU488" t="s">
        <v>536</v>
      </c>
      <c r="AV488">
        <v>0</v>
      </c>
      <c r="AW488">
        <v>2</v>
      </c>
      <c r="AX488">
        <v>1473072159</v>
      </c>
      <c r="AY488">
        <v>1</v>
      </c>
      <c r="AZ488">
        <v>0</v>
      </c>
      <c r="BA488">
        <v>736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0</v>
      </c>
      <c r="BI488">
        <v>0</v>
      </c>
      <c r="BJ488">
        <v>0</v>
      </c>
      <c r="BK488">
        <v>0</v>
      </c>
      <c r="BL488">
        <v>0</v>
      </c>
      <c r="BM488">
        <v>0</v>
      </c>
      <c r="BN488">
        <v>0</v>
      </c>
      <c r="BO488">
        <v>0</v>
      </c>
      <c r="BP488">
        <v>0</v>
      </c>
      <c r="BQ488">
        <v>0</v>
      </c>
      <c r="BR488">
        <v>0</v>
      </c>
      <c r="BS488">
        <v>0</v>
      </c>
      <c r="BT488">
        <v>0</v>
      </c>
      <c r="BU488">
        <v>0</v>
      </c>
      <c r="BV488">
        <v>0</v>
      </c>
      <c r="BW488">
        <v>0</v>
      </c>
      <c r="CV488">
        <v>0</v>
      </c>
      <c r="CW488">
        <v>0</v>
      </c>
      <c r="CX488">
        <f>ROUND(Y488*Source!I543,9)</f>
        <v>0</v>
      </c>
      <c r="CY488">
        <f>AA488</f>
        <v>46</v>
      </c>
      <c r="CZ488">
        <f>AE488</f>
        <v>46</v>
      </c>
      <c r="DA488">
        <f>AI488</f>
        <v>1</v>
      </c>
      <c r="DB488">
        <f>ROUND((ROUND(AT488*CZ488,2)*1),6)</f>
        <v>0.46</v>
      </c>
      <c r="DC488">
        <f>ROUND((ROUND(AT488*AG488,2)*1),6)</f>
        <v>0</v>
      </c>
      <c r="DD488" t="s">
        <v>3</v>
      </c>
      <c r="DE488" t="s">
        <v>3</v>
      </c>
      <c r="DF488">
        <f t="shared" si="135"/>
        <v>0</v>
      </c>
      <c r="DG488">
        <f t="shared" si="136"/>
        <v>0</v>
      </c>
      <c r="DH488">
        <f t="shared" si="137"/>
        <v>0</v>
      </c>
      <c r="DI488">
        <f t="shared" si="138"/>
        <v>0</v>
      </c>
      <c r="DJ488">
        <f>DF488</f>
        <v>0</v>
      </c>
      <c r="DK488">
        <v>0</v>
      </c>
      <c r="DL488" t="s">
        <v>3</v>
      </c>
      <c r="DM488">
        <v>0</v>
      </c>
      <c r="DN488" t="s">
        <v>3</v>
      </c>
      <c r="DO488">
        <v>0</v>
      </c>
    </row>
    <row r="489" spans="1:119" x14ac:dyDescent="0.2">
      <c r="A489">
        <f>ROW(Source!A544)</f>
        <v>544</v>
      </c>
      <c r="B489">
        <v>1473070128</v>
      </c>
      <c r="C489">
        <v>1473072160</v>
      </c>
      <c r="D489">
        <v>1441819193</v>
      </c>
      <c r="E489">
        <v>15514512</v>
      </c>
      <c r="F489">
        <v>1</v>
      </c>
      <c r="G489">
        <v>15514512</v>
      </c>
      <c r="H489">
        <v>1</v>
      </c>
      <c r="I489" t="s">
        <v>670</v>
      </c>
      <c r="J489" t="s">
        <v>3</v>
      </c>
      <c r="K489" t="s">
        <v>671</v>
      </c>
      <c r="L489">
        <v>1191</v>
      </c>
      <c r="N489">
        <v>1013</v>
      </c>
      <c r="O489" t="s">
        <v>672</v>
      </c>
      <c r="P489" t="s">
        <v>672</v>
      </c>
      <c r="Q489">
        <v>1</v>
      </c>
      <c r="W489">
        <v>0</v>
      </c>
      <c r="X489">
        <v>476480486</v>
      </c>
      <c r="Y489">
        <f>((AT489*11)*0.75)</f>
        <v>0.98999999999999988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1</v>
      </c>
      <c r="AJ489">
        <v>1</v>
      </c>
      <c r="AK489">
        <v>1</v>
      </c>
      <c r="AL489">
        <v>1</v>
      </c>
      <c r="AM489">
        <v>-2</v>
      </c>
      <c r="AN489">
        <v>0</v>
      </c>
      <c r="AO489">
        <v>1</v>
      </c>
      <c r="AP489">
        <v>1</v>
      </c>
      <c r="AQ489">
        <v>0</v>
      </c>
      <c r="AR489">
        <v>0</v>
      </c>
      <c r="AS489" t="s">
        <v>3</v>
      </c>
      <c r="AT489">
        <v>0.12</v>
      </c>
      <c r="AU489" t="s">
        <v>543</v>
      </c>
      <c r="AV489">
        <v>1</v>
      </c>
      <c r="AW489">
        <v>2</v>
      </c>
      <c r="AX489">
        <v>1473072165</v>
      </c>
      <c r="AY489">
        <v>1</v>
      </c>
      <c r="AZ489">
        <v>0</v>
      </c>
      <c r="BA489">
        <v>737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0</v>
      </c>
      <c r="BI489">
        <v>0</v>
      </c>
      <c r="BJ489">
        <v>0</v>
      </c>
      <c r="BK489">
        <v>0</v>
      </c>
      <c r="BL489">
        <v>0</v>
      </c>
      <c r="BM489">
        <v>0</v>
      </c>
      <c r="BN489">
        <v>0</v>
      </c>
      <c r="BO489">
        <v>0</v>
      </c>
      <c r="BP489">
        <v>0</v>
      </c>
      <c r="BQ489">
        <v>0</v>
      </c>
      <c r="BR489">
        <v>0</v>
      </c>
      <c r="BS489">
        <v>0</v>
      </c>
      <c r="BT489">
        <v>0</v>
      </c>
      <c r="BU489">
        <v>0</v>
      </c>
      <c r="BV489">
        <v>0</v>
      </c>
      <c r="BW489">
        <v>0</v>
      </c>
      <c r="CU489">
        <f>ROUND(AT489*Source!I544*AH489*AL489,2)</f>
        <v>0</v>
      </c>
      <c r="CV489">
        <f>ROUND(Y489*Source!I544,9)</f>
        <v>0</v>
      </c>
      <c r="CW489">
        <v>0</v>
      </c>
      <c r="CX489">
        <f>ROUND(Y489*Source!I544,9)</f>
        <v>0</v>
      </c>
      <c r="CY489">
        <f>AD489</f>
        <v>0</v>
      </c>
      <c r="CZ489">
        <f>AH489</f>
        <v>0</v>
      </c>
      <c r="DA489">
        <f>AL489</f>
        <v>1</v>
      </c>
      <c r="DB489">
        <f>ROUND(((ROUND(AT489*CZ489,2)*11)*0.75),6)</f>
        <v>0</v>
      </c>
      <c r="DC489">
        <f>ROUND(((ROUND(AT489*AG489,2)*11)*0.75),6)</f>
        <v>0</v>
      </c>
      <c r="DD489" t="s">
        <v>3</v>
      </c>
      <c r="DE489" t="s">
        <v>3</v>
      </c>
      <c r="DF489">
        <f t="shared" si="135"/>
        <v>0</v>
      </c>
      <c r="DG489">
        <f t="shared" si="136"/>
        <v>0</v>
      </c>
      <c r="DH489">
        <f t="shared" si="137"/>
        <v>0</v>
      </c>
      <c r="DI489">
        <f t="shared" si="138"/>
        <v>0</v>
      </c>
      <c r="DJ489">
        <f>DI489</f>
        <v>0</v>
      </c>
      <c r="DK489">
        <v>0</v>
      </c>
      <c r="DL489" t="s">
        <v>3</v>
      </c>
      <c r="DM489">
        <v>0</v>
      </c>
      <c r="DN489" t="s">
        <v>3</v>
      </c>
      <c r="DO489">
        <v>0</v>
      </c>
    </row>
    <row r="490" spans="1:119" x14ac:dyDescent="0.2">
      <c r="A490">
        <f>ROW(Source!A544)</f>
        <v>544</v>
      </c>
      <c r="B490">
        <v>1473070128</v>
      </c>
      <c r="C490">
        <v>1473072160</v>
      </c>
      <c r="D490">
        <v>1441834258</v>
      </c>
      <c r="E490">
        <v>1</v>
      </c>
      <c r="F490">
        <v>1</v>
      </c>
      <c r="G490">
        <v>15514512</v>
      </c>
      <c r="H490">
        <v>2</v>
      </c>
      <c r="I490" t="s">
        <v>691</v>
      </c>
      <c r="J490" t="s">
        <v>692</v>
      </c>
      <c r="K490" t="s">
        <v>693</v>
      </c>
      <c r="L490">
        <v>1368</v>
      </c>
      <c r="N490">
        <v>1011</v>
      </c>
      <c r="O490" t="s">
        <v>676</v>
      </c>
      <c r="P490" t="s">
        <v>676</v>
      </c>
      <c r="Q490">
        <v>1</v>
      </c>
      <c r="W490">
        <v>0</v>
      </c>
      <c r="X490">
        <v>1077756263</v>
      </c>
      <c r="Y490">
        <f>((AT490*11)*0.75)</f>
        <v>8.2500000000000004E-2</v>
      </c>
      <c r="AA490">
        <v>0</v>
      </c>
      <c r="AB490">
        <v>1303.01</v>
      </c>
      <c r="AC490">
        <v>826.2</v>
      </c>
      <c r="AD490">
        <v>0</v>
      </c>
      <c r="AE490">
        <v>0</v>
      </c>
      <c r="AF490">
        <v>1303.01</v>
      </c>
      <c r="AG490">
        <v>826.2</v>
      </c>
      <c r="AH490">
        <v>0</v>
      </c>
      <c r="AI490">
        <v>1</v>
      </c>
      <c r="AJ490">
        <v>1</v>
      </c>
      <c r="AK490">
        <v>1</v>
      </c>
      <c r="AL490">
        <v>1</v>
      </c>
      <c r="AM490">
        <v>-2</v>
      </c>
      <c r="AN490">
        <v>0</v>
      </c>
      <c r="AO490">
        <v>1</v>
      </c>
      <c r="AP490">
        <v>1</v>
      </c>
      <c r="AQ490">
        <v>0</v>
      </c>
      <c r="AR490">
        <v>0</v>
      </c>
      <c r="AS490" t="s">
        <v>3</v>
      </c>
      <c r="AT490">
        <v>0.01</v>
      </c>
      <c r="AU490" t="s">
        <v>543</v>
      </c>
      <c r="AV490">
        <v>0</v>
      </c>
      <c r="AW490">
        <v>2</v>
      </c>
      <c r="AX490">
        <v>1473072166</v>
      </c>
      <c r="AY490">
        <v>1</v>
      </c>
      <c r="AZ490">
        <v>0</v>
      </c>
      <c r="BA490">
        <v>738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0</v>
      </c>
      <c r="BI490">
        <v>0</v>
      </c>
      <c r="BJ490">
        <v>0</v>
      </c>
      <c r="BK490">
        <v>0</v>
      </c>
      <c r="BL490">
        <v>0</v>
      </c>
      <c r="BM490">
        <v>0</v>
      </c>
      <c r="BN490">
        <v>0</v>
      </c>
      <c r="BO490">
        <v>0</v>
      </c>
      <c r="BP490">
        <v>0</v>
      </c>
      <c r="BQ490">
        <v>0</v>
      </c>
      <c r="BR490">
        <v>0</v>
      </c>
      <c r="BS490">
        <v>0</v>
      </c>
      <c r="BT490">
        <v>0</v>
      </c>
      <c r="BU490">
        <v>0</v>
      </c>
      <c r="BV490">
        <v>0</v>
      </c>
      <c r="BW490">
        <v>0</v>
      </c>
      <c r="CV490">
        <v>0</v>
      </c>
      <c r="CW490">
        <f>ROUND(Y490*Source!I544*DO490,9)</f>
        <v>0</v>
      </c>
      <c r="CX490">
        <f>ROUND(Y490*Source!I544,9)</f>
        <v>0</v>
      </c>
      <c r="CY490">
        <f>AB490</f>
        <v>1303.01</v>
      </c>
      <c r="CZ490">
        <f>AF490</f>
        <v>1303.01</v>
      </c>
      <c r="DA490">
        <f>AJ490</f>
        <v>1</v>
      </c>
      <c r="DB490">
        <f>ROUND(((ROUND(AT490*CZ490,2)*11)*0.75),6)</f>
        <v>107.4975</v>
      </c>
      <c r="DC490">
        <f>ROUND(((ROUND(AT490*AG490,2)*11)*0.75),6)</f>
        <v>68.144999999999996</v>
      </c>
      <c r="DD490" t="s">
        <v>3</v>
      </c>
      <c r="DE490" t="s">
        <v>3</v>
      </c>
      <c r="DF490">
        <f t="shared" si="135"/>
        <v>0</v>
      </c>
      <c r="DG490">
        <f t="shared" si="136"/>
        <v>0</v>
      </c>
      <c r="DH490">
        <f t="shared" si="137"/>
        <v>0</v>
      </c>
      <c r="DI490">
        <f t="shared" si="138"/>
        <v>0</v>
      </c>
      <c r="DJ490">
        <f>DG490</f>
        <v>0</v>
      </c>
      <c r="DK490">
        <v>0</v>
      </c>
      <c r="DL490" t="s">
        <v>3</v>
      </c>
      <c r="DM490">
        <v>0</v>
      </c>
      <c r="DN490" t="s">
        <v>3</v>
      </c>
      <c r="DO490">
        <v>0</v>
      </c>
    </row>
    <row r="491" spans="1:119" x14ac:dyDescent="0.2">
      <c r="A491">
        <f>ROW(Source!A544)</f>
        <v>544</v>
      </c>
      <c r="B491">
        <v>1473070128</v>
      </c>
      <c r="C491">
        <v>1473072160</v>
      </c>
      <c r="D491">
        <v>1441836186</v>
      </c>
      <c r="E491">
        <v>1</v>
      </c>
      <c r="F491">
        <v>1</v>
      </c>
      <c r="G491">
        <v>15514512</v>
      </c>
      <c r="H491">
        <v>3</v>
      </c>
      <c r="I491" t="s">
        <v>760</v>
      </c>
      <c r="J491" t="s">
        <v>761</v>
      </c>
      <c r="K491" t="s">
        <v>762</v>
      </c>
      <c r="L491">
        <v>1346</v>
      </c>
      <c r="N491">
        <v>1009</v>
      </c>
      <c r="O491" t="s">
        <v>680</v>
      </c>
      <c r="P491" t="s">
        <v>680</v>
      </c>
      <c r="Q491">
        <v>1</v>
      </c>
      <c r="W491">
        <v>0</v>
      </c>
      <c r="X491">
        <v>1299790764</v>
      </c>
      <c r="Y491">
        <f>((AT491*11)*1)</f>
        <v>2.2000000000000001E-4</v>
      </c>
      <c r="AA491">
        <v>494.57</v>
      </c>
      <c r="AB491">
        <v>0</v>
      </c>
      <c r="AC491">
        <v>0</v>
      </c>
      <c r="AD491">
        <v>0</v>
      </c>
      <c r="AE491">
        <v>494.57</v>
      </c>
      <c r="AF491">
        <v>0</v>
      </c>
      <c r="AG491">
        <v>0</v>
      </c>
      <c r="AH491">
        <v>0</v>
      </c>
      <c r="AI491">
        <v>1</v>
      </c>
      <c r="AJ491">
        <v>1</v>
      </c>
      <c r="AK491">
        <v>1</v>
      </c>
      <c r="AL491">
        <v>1</v>
      </c>
      <c r="AM491">
        <v>-2</v>
      </c>
      <c r="AN491">
        <v>0</v>
      </c>
      <c r="AO491">
        <v>1</v>
      </c>
      <c r="AP491">
        <v>1</v>
      </c>
      <c r="AQ491">
        <v>0</v>
      </c>
      <c r="AR491">
        <v>0</v>
      </c>
      <c r="AS491" t="s">
        <v>3</v>
      </c>
      <c r="AT491">
        <v>2.0000000000000002E-5</v>
      </c>
      <c r="AU491" t="s">
        <v>542</v>
      </c>
      <c r="AV491">
        <v>0</v>
      </c>
      <c r="AW491">
        <v>2</v>
      </c>
      <c r="AX491">
        <v>1473072167</v>
      </c>
      <c r="AY491">
        <v>1</v>
      </c>
      <c r="AZ491">
        <v>0</v>
      </c>
      <c r="BA491">
        <v>739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0</v>
      </c>
      <c r="BI491">
        <v>0</v>
      </c>
      <c r="BJ491">
        <v>0</v>
      </c>
      <c r="BK491">
        <v>0</v>
      </c>
      <c r="BL491">
        <v>0</v>
      </c>
      <c r="BM491">
        <v>0</v>
      </c>
      <c r="BN491">
        <v>0</v>
      </c>
      <c r="BO491">
        <v>0</v>
      </c>
      <c r="BP491">
        <v>0</v>
      </c>
      <c r="BQ491">
        <v>0</v>
      </c>
      <c r="BR491">
        <v>0</v>
      </c>
      <c r="BS491">
        <v>0</v>
      </c>
      <c r="BT491">
        <v>0</v>
      </c>
      <c r="BU491">
        <v>0</v>
      </c>
      <c r="BV491">
        <v>0</v>
      </c>
      <c r="BW491">
        <v>0</v>
      </c>
      <c r="CV491">
        <v>0</v>
      </c>
      <c r="CW491">
        <v>0</v>
      </c>
      <c r="CX491">
        <f>ROUND(Y491*Source!I544,9)</f>
        <v>0</v>
      </c>
      <c r="CY491">
        <f>AA491</f>
        <v>494.57</v>
      </c>
      <c r="CZ491">
        <f>AE491</f>
        <v>494.57</v>
      </c>
      <c r="DA491">
        <f>AI491</f>
        <v>1</v>
      </c>
      <c r="DB491">
        <f>ROUND(((ROUND(AT491*CZ491,2)*11)*1),6)</f>
        <v>0.11</v>
      </c>
      <c r="DC491">
        <f>ROUND(((ROUND(AT491*AG491,2)*11)*1),6)</f>
        <v>0</v>
      </c>
      <c r="DD491" t="s">
        <v>3</v>
      </c>
      <c r="DE491" t="s">
        <v>3</v>
      </c>
      <c r="DF491">
        <f t="shared" si="135"/>
        <v>0</v>
      </c>
      <c r="DG491">
        <f t="shared" si="136"/>
        <v>0</v>
      </c>
      <c r="DH491">
        <f t="shared" si="137"/>
        <v>0</v>
      </c>
      <c r="DI491">
        <f t="shared" si="138"/>
        <v>0</v>
      </c>
      <c r="DJ491">
        <f>DF491</f>
        <v>0</v>
      </c>
      <c r="DK491">
        <v>0</v>
      </c>
      <c r="DL491" t="s">
        <v>3</v>
      </c>
      <c r="DM491">
        <v>0</v>
      </c>
      <c r="DN491" t="s">
        <v>3</v>
      </c>
      <c r="DO491">
        <v>0</v>
      </c>
    </row>
    <row r="492" spans="1:119" x14ac:dyDescent="0.2">
      <c r="A492">
        <f>ROW(Source!A544)</f>
        <v>544</v>
      </c>
      <c r="B492">
        <v>1473070128</v>
      </c>
      <c r="C492">
        <v>1473072160</v>
      </c>
      <c r="D492">
        <v>1441836230</v>
      </c>
      <c r="E492">
        <v>1</v>
      </c>
      <c r="F492">
        <v>1</v>
      </c>
      <c r="G492">
        <v>15514512</v>
      </c>
      <c r="H492">
        <v>3</v>
      </c>
      <c r="I492" t="s">
        <v>763</v>
      </c>
      <c r="J492" t="s">
        <v>764</v>
      </c>
      <c r="K492" t="s">
        <v>765</v>
      </c>
      <c r="L492">
        <v>1327</v>
      </c>
      <c r="N492">
        <v>1005</v>
      </c>
      <c r="O492" t="s">
        <v>739</v>
      </c>
      <c r="P492" t="s">
        <v>739</v>
      </c>
      <c r="Q492">
        <v>1</v>
      </c>
      <c r="W492">
        <v>0</v>
      </c>
      <c r="X492">
        <v>-843547561</v>
      </c>
      <c r="Y492">
        <f>((AT492*11)*1)</f>
        <v>0.11</v>
      </c>
      <c r="AA492">
        <v>46</v>
      </c>
      <c r="AB492">
        <v>0</v>
      </c>
      <c r="AC492">
        <v>0</v>
      </c>
      <c r="AD492">
        <v>0</v>
      </c>
      <c r="AE492">
        <v>46</v>
      </c>
      <c r="AF492">
        <v>0</v>
      </c>
      <c r="AG492">
        <v>0</v>
      </c>
      <c r="AH492">
        <v>0</v>
      </c>
      <c r="AI492">
        <v>1</v>
      </c>
      <c r="AJ492">
        <v>1</v>
      </c>
      <c r="AK492">
        <v>1</v>
      </c>
      <c r="AL492">
        <v>1</v>
      </c>
      <c r="AM492">
        <v>-2</v>
      </c>
      <c r="AN492">
        <v>0</v>
      </c>
      <c r="AO492">
        <v>1</v>
      </c>
      <c r="AP492">
        <v>1</v>
      </c>
      <c r="AQ492">
        <v>0</v>
      </c>
      <c r="AR492">
        <v>0</v>
      </c>
      <c r="AS492" t="s">
        <v>3</v>
      </c>
      <c r="AT492">
        <v>0.01</v>
      </c>
      <c r="AU492" t="s">
        <v>542</v>
      </c>
      <c r="AV492">
        <v>0</v>
      </c>
      <c r="AW492">
        <v>2</v>
      </c>
      <c r="AX492">
        <v>1473072168</v>
      </c>
      <c r="AY492">
        <v>1</v>
      </c>
      <c r="AZ492">
        <v>0</v>
      </c>
      <c r="BA492">
        <v>740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0</v>
      </c>
      <c r="BI492">
        <v>0</v>
      </c>
      <c r="BJ492">
        <v>0</v>
      </c>
      <c r="BK492">
        <v>0</v>
      </c>
      <c r="BL492">
        <v>0</v>
      </c>
      <c r="BM492">
        <v>0</v>
      </c>
      <c r="BN492">
        <v>0</v>
      </c>
      <c r="BO492">
        <v>0</v>
      </c>
      <c r="BP492">
        <v>0</v>
      </c>
      <c r="BQ492">
        <v>0</v>
      </c>
      <c r="BR492">
        <v>0</v>
      </c>
      <c r="BS492">
        <v>0</v>
      </c>
      <c r="BT492">
        <v>0</v>
      </c>
      <c r="BU492">
        <v>0</v>
      </c>
      <c r="BV492">
        <v>0</v>
      </c>
      <c r="BW492">
        <v>0</v>
      </c>
      <c r="CV492">
        <v>0</v>
      </c>
      <c r="CW492">
        <v>0</v>
      </c>
      <c r="CX492">
        <f>ROUND(Y492*Source!I544,9)</f>
        <v>0</v>
      </c>
      <c r="CY492">
        <f>AA492</f>
        <v>46</v>
      </c>
      <c r="CZ492">
        <f>AE492</f>
        <v>46</v>
      </c>
      <c r="DA492">
        <f>AI492</f>
        <v>1</v>
      </c>
      <c r="DB492">
        <f>ROUND(((ROUND(AT492*CZ492,2)*11)*1),6)</f>
        <v>5.0599999999999996</v>
      </c>
      <c r="DC492">
        <f>ROUND(((ROUND(AT492*AG492,2)*11)*1),6)</f>
        <v>0</v>
      </c>
      <c r="DD492" t="s">
        <v>3</v>
      </c>
      <c r="DE492" t="s">
        <v>3</v>
      </c>
      <c r="DF492">
        <f t="shared" si="135"/>
        <v>0</v>
      </c>
      <c r="DG492">
        <f t="shared" si="136"/>
        <v>0</v>
      </c>
      <c r="DH492">
        <f t="shared" si="137"/>
        <v>0</v>
      </c>
      <c r="DI492">
        <f t="shared" si="138"/>
        <v>0</v>
      </c>
      <c r="DJ492">
        <f>DF492</f>
        <v>0</v>
      </c>
      <c r="DK492">
        <v>0</v>
      </c>
      <c r="DL492" t="s">
        <v>3</v>
      </c>
      <c r="DM492">
        <v>0</v>
      </c>
      <c r="DN492" t="s">
        <v>3</v>
      </c>
      <c r="DO492">
        <v>0</v>
      </c>
    </row>
    <row r="493" spans="1:119" x14ac:dyDescent="0.2">
      <c r="A493">
        <f>ROW(Source!A549)</f>
        <v>549</v>
      </c>
      <c r="B493">
        <v>1473070128</v>
      </c>
      <c r="C493">
        <v>1473072185</v>
      </c>
      <c r="D493">
        <v>1441819193</v>
      </c>
      <c r="E493">
        <v>15514512</v>
      </c>
      <c r="F493">
        <v>1</v>
      </c>
      <c r="G493">
        <v>15514512</v>
      </c>
      <c r="H493">
        <v>1</v>
      </c>
      <c r="I493" t="s">
        <v>670</v>
      </c>
      <c r="J493" t="s">
        <v>3</v>
      </c>
      <c r="K493" t="s">
        <v>671</v>
      </c>
      <c r="L493">
        <v>1191</v>
      </c>
      <c r="N493">
        <v>1013</v>
      </c>
      <c r="O493" t="s">
        <v>672</v>
      </c>
      <c r="P493" t="s">
        <v>672</v>
      </c>
      <c r="Q493">
        <v>1</v>
      </c>
      <c r="W493">
        <v>0</v>
      </c>
      <c r="X493">
        <v>476480486</v>
      </c>
      <c r="Y493">
        <f>(AT493*1.04)</f>
        <v>0.37440000000000001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1</v>
      </c>
      <c r="AJ493">
        <v>1</v>
      </c>
      <c r="AK493">
        <v>1</v>
      </c>
      <c r="AL493">
        <v>1</v>
      </c>
      <c r="AM493">
        <v>-2</v>
      </c>
      <c r="AN493">
        <v>0</v>
      </c>
      <c r="AO493">
        <v>1</v>
      </c>
      <c r="AP493">
        <v>1</v>
      </c>
      <c r="AQ493">
        <v>0</v>
      </c>
      <c r="AR493">
        <v>0</v>
      </c>
      <c r="AS493" t="s">
        <v>3</v>
      </c>
      <c r="AT493">
        <v>0.36</v>
      </c>
      <c r="AU493" t="s">
        <v>532</v>
      </c>
      <c r="AV493">
        <v>1</v>
      </c>
      <c r="AW493">
        <v>2</v>
      </c>
      <c r="AX493">
        <v>1473072190</v>
      </c>
      <c r="AY493">
        <v>1</v>
      </c>
      <c r="AZ493">
        <v>0</v>
      </c>
      <c r="BA493">
        <v>753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0</v>
      </c>
      <c r="BI493">
        <v>0</v>
      </c>
      <c r="BJ493">
        <v>0</v>
      </c>
      <c r="BK493">
        <v>0</v>
      </c>
      <c r="BL493">
        <v>0</v>
      </c>
      <c r="BM493">
        <v>0</v>
      </c>
      <c r="BN493">
        <v>0</v>
      </c>
      <c r="BO493">
        <v>0</v>
      </c>
      <c r="BP493">
        <v>0</v>
      </c>
      <c r="BQ493">
        <v>0</v>
      </c>
      <c r="BR493">
        <v>0</v>
      </c>
      <c r="BS493">
        <v>0</v>
      </c>
      <c r="BT493">
        <v>0</v>
      </c>
      <c r="BU493">
        <v>0</v>
      </c>
      <c r="BV493">
        <v>0</v>
      </c>
      <c r="BW493">
        <v>0</v>
      </c>
      <c r="CU493">
        <f>ROUND(AT493*Source!I549*AH493*AL493,2)</f>
        <v>0</v>
      </c>
      <c r="CV493">
        <f>ROUND(Y493*Source!I549,9)</f>
        <v>7.8624000000000001</v>
      </c>
      <c r="CW493">
        <v>0</v>
      </c>
      <c r="CX493">
        <f>ROUND(Y493*Source!I549,9)</f>
        <v>7.8624000000000001</v>
      </c>
      <c r="CY493">
        <f>AD493</f>
        <v>0</v>
      </c>
      <c r="CZ493">
        <f>AH493</f>
        <v>0</v>
      </c>
      <c r="DA493">
        <f>AL493</f>
        <v>1</v>
      </c>
      <c r="DB493">
        <f>ROUND((ROUND(AT493*CZ493,2)*1.04),6)</f>
        <v>0</v>
      </c>
      <c r="DC493">
        <f>ROUND((ROUND(AT493*AG493,2)*1.04),6)</f>
        <v>0</v>
      </c>
      <c r="DD493" t="s">
        <v>3</v>
      </c>
      <c r="DE493" t="s">
        <v>3</v>
      </c>
      <c r="DF493">
        <f t="shared" si="135"/>
        <v>0</v>
      </c>
      <c r="DG493">
        <f t="shared" si="136"/>
        <v>0</v>
      </c>
      <c r="DH493">
        <f t="shared" si="137"/>
        <v>0</v>
      </c>
      <c r="DI493">
        <f t="shared" si="138"/>
        <v>0</v>
      </c>
      <c r="DJ493">
        <f>DI493</f>
        <v>0</v>
      </c>
      <c r="DK493">
        <v>0</v>
      </c>
      <c r="DL493" t="s">
        <v>3</v>
      </c>
      <c r="DM493">
        <v>0</v>
      </c>
      <c r="DN493" t="s">
        <v>3</v>
      </c>
      <c r="DO493">
        <v>0</v>
      </c>
    </row>
    <row r="494" spans="1:119" x14ac:dyDescent="0.2">
      <c r="A494">
        <f>ROW(Source!A549)</f>
        <v>549</v>
      </c>
      <c r="B494">
        <v>1473070128</v>
      </c>
      <c r="C494">
        <v>1473072185</v>
      </c>
      <c r="D494">
        <v>1441836235</v>
      </c>
      <c r="E494">
        <v>1</v>
      </c>
      <c r="F494">
        <v>1</v>
      </c>
      <c r="G494">
        <v>15514512</v>
      </c>
      <c r="H494">
        <v>3</v>
      </c>
      <c r="I494" t="s">
        <v>677</v>
      </c>
      <c r="J494" t="s">
        <v>678</v>
      </c>
      <c r="K494" t="s">
        <v>679</v>
      </c>
      <c r="L494">
        <v>1346</v>
      </c>
      <c r="N494">
        <v>1009</v>
      </c>
      <c r="O494" t="s">
        <v>680</v>
      </c>
      <c r="P494" t="s">
        <v>680</v>
      </c>
      <c r="Q494">
        <v>1</v>
      </c>
      <c r="W494">
        <v>0</v>
      </c>
      <c r="X494">
        <v>-1595335418</v>
      </c>
      <c r="Y494">
        <f>AT494</f>
        <v>0.05</v>
      </c>
      <c r="AA494">
        <v>31.49</v>
      </c>
      <c r="AB494">
        <v>0</v>
      </c>
      <c r="AC494">
        <v>0</v>
      </c>
      <c r="AD494">
        <v>0</v>
      </c>
      <c r="AE494">
        <v>31.49</v>
      </c>
      <c r="AF494">
        <v>0</v>
      </c>
      <c r="AG494">
        <v>0</v>
      </c>
      <c r="AH494">
        <v>0</v>
      </c>
      <c r="AI494">
        <v>1</v>
      </c>
      <c r="AJ494">
        <v>1</v>
      </c>
      <c r="AK494">
        <v>1</v>
      </c>
      <c r="AL494">
        <v>1</v>
      </c>
      <c r="AM494">
        <v>-2</v>
      </c>
      <c r="AN494">
        <v>0</v>
      </c>
      <c r="AO494">
        <v>1</v>
      </c>
      <c r="AP494">
        <v>1</v>
      </c>
      <c r="AQ494">
        <v>0</v>
      </c>
      <c r="AR494">
        <v>0</v>
      </c>
      <c r="AS494" t="s">
        <v>3</v>
      </c>
      <c r="AT494">
        <v>0.05</v>
      </c>
      <c r="AU494" t="s">
        <v>3</v>
      </c>
      <c r="AV494">
        <v>0</v>
      </c>
      <c r="AW494">
        <v>2</v>
      </c>
      <c r="AX494">
        <v>1473072191</v>
      </c>
      <c r="AY494">
        <v>1</v>
      </c>
      <c r="AZ494">
        <v>0</v>
      </c>
      <c r="BA494">
        <v>754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0</v>
      </c>
      <c r="BI494">
        <v>0</v>
      </c>
      <c r="BJ494">
        <v>0</v>
      </c>
      <c r="BK494">
        <v>0</v>
      </c>
      <c r="BL494">
        <v>0</v>
      </c>
      <c r="BM494">
        <v>0</v>
      </c>
      <c r="BN494">
        <v>0</v>
      </c>
      <c r="BO494">
        <v>0</v>
      </c>
      <c r="BP494">
        <v>0</v>
      </c>
      <c r="BQ494">
        <v>0</v>
      </c>
      <c r="BR494">
        <v>0</v>
      </c>
      <c r="BS494">
        <v>0</v>
      </c>
      <c r="BT494">
        <v>0</v>
      </c>
      <c r="BU494">
        <v>0</v>
      </c>
      <c r="BV494">
        <v>0</v>
      </c>
      <c r="BW494">
        <v>0</v>
      </c>
      <c r="CV494">
        <v>0</v>
      </c>
      <c r="CW494">
        <v>0</v>
      </c>
      <c r="CX494">
        <f>ROUND(Y494*Source!I549,9)</f>
        <v>1.05</v>
      </c>
      <c r="CY494">
        <f>AA494</f>
        <v>31.49</v>
      </c>
      <c r="CZ494">
        <f>AE494</f>
        <v>31.49</v>
      </c>
      <c r="DA494">
        <f>AI494</f>
        <v>1</v>
      </c>
      <c r="DB494">
        <f>ROUND(ROUND(AT494*CZ494,2),6)</f>
        <v>1.57</v>
      </c>
      <c r="DC494">
        <f>ROUND(ROUND(AT494*AG494,2),6)</f>
        <v>0</v>
      </c>
      <c r="DD494" t="s">
        <v>3</v>
      </c>
      <c r="DE494" t="s">
        <v>3</v>
      </c>
      <c r="DF494">
        <f t="shared" si="135"/>
        <v>33.06</v>
      </c>
      <c r="DG494">
        <f t="shared" si="136"/>
        <v>0</v>
      </c>
      <c r="DH494">
        <f t="shared" si="137"/>
        <v>0</v>
      </c>
      <c r="DI494">
        <f t="shared" si="138"/>
        <v>0</v>
      </c>
      <c r="DJ494">
        <f>DF494</f>
        <v>33.06</v>
      </c>
      <c r="DK494">
        <v>0</v>
      </c>
      <c r="DL494" t="s">
        <v>3</v>
      </c>
      <c r="DM494">
        <v>0</v>
      </c>
      <c r="DN494" t="s">
        <v>3</v>
      </c>
      <c r="DO494">
        <v>0</v>
      </c>
    </row>
    <row r="495" spans="1:119" x14ac:dyDescent="0.2">
      <c r="A495">
        <f>ROW(Source!A549)</f>
        <v>549</v>
      </c>
      <c r="B495">
        <v>1473070128</v>
      </c>
      <c r="C495">
        <v>1473072185</v>
      </c>
      <c r="D495">
        <v>1441839822</v>
      </c>
      <c r="E495">
        <v>1</v>
      </c>
      <c r="F495">
        <v>1</v>
      </c>
      <c r="G495">
        <v>15514512</v>
      </c>
      <c r="H495">
        <v>3</v>
      </c>
      <c r="I495" t="s">
        <v>754</v>
      </c>
      <c r="J495" t="s">
        <v>755</v>
      </c>
      <c r="K495" t="s">
        <v>756</v>
      </c>
      <c r="L495">
        <v>1296</v>
      </c>
      <c r="N495">
        <v>1002</v>
      </c>
      <c r="O495" t="s">
        <v>690</v>
      </c>
      <c r="P495" t="s">
        <v>690</v>
      </c>
      <c r="Q495">
        <v>1</v>
      </c>
      <c r="W495">
        <v>0</v>
      </c>
      <c r="X495">
        <v>1026201517</v>
      </c>
      <c r="Y495">
        <f>AT495</f>
        <v>0.02</v>
      </c>
      <c r="AA495">
        <v>157.41</v>
      </c>
      <c r="AB495">
        <v>0</v>
      </c>
      <c r="AC495">
        <v>0</v>
      </c>
      <c r="AD495">
        <v>0</v>
      </c>
      <c r="AE495">
        <v>157.41</v>
      </c>
      <c r="AF495">
        <v>0</v>
      </c>
      <c r="AG495">
        <v>0</v>
      </c>
      <c r="AH495">
        <v>0</v>
      </c>
      <c r="AI495">
        <v>1</v>
      </c>
      <c r="AJ495">
        <v>1</v>
      </c>
      <c r="AK495">
        <v>1</v>
      </c>
      <c r="AL495">
        <v>1</v>
      </c>
      <c r="AM495">
        <v>-2</v>
      </c>
      <c r="AN495">
        <v>0</v>
      </c>
      <c r="AO495">
        <v>1</v>
      </c>
      <c r="AP495">
        <v>1</v>
      </c>
      <c r="AQ495">
        <v>0</v>
      </c>
      <c r="AR495">
        <v>0</v>
      </c>
      <c r="AS495" t="s">
        <v>3</v>
      </c>
      <c r="AT495">
        <v>0.02</v>
      </c>
      <c r="AU495" t="s">
        <v>3</v>
      </c>
      <c r="AV495">
        <v>0</v>
      </c>
      <c r="AW495">
        <v>2</v>
      </c>
      <c r="AX495">
        <v>1473072192</v>
      </c>
      <c r="AY495">
        <v>1</v>
      </c>
      <c r="AZ495">
        <v>0</v>
      </c>
      <c r="BA495">
        <v>755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0</v>
      </c>
      <c r="BI495">
        <v>0</v>
      </c>
      <c r="BJ495">
        <v>0</v>
      </c>
      <c r="BK495">
        <v>0</v>
      </c>
      <c r="BL495">
        <v>0</v>
      </c>
      <c r="BM495">
        <v>0</v>
      </c>
      <c r="BN495">
        <v>0</v>
      </c>
      <c r="BO495">
        <v>0</v>
      </c>
      <c r="BP495">
        <v>0</v>
      </c>
      <c r="BQ495">
        <v>0</v>
      </c>
      <c r="BR495">
        <v>0</v>
      </c>
      <c r="BS495">
        <v>0</v>
      </c>
      <c r="BT495">
        <v>0</v>
      </c>
      <c r="BU495">
        <v>0</v>
      </c>
      <c r="BV495">
        <v>0</v>
      </c>
      <c r="BW495">
        <v>0</v>
      </c>
      <c r="CV495">
        <v>0</v>
      </c>
      <c r="CW495">
        <v>0</v>
      </c>
      <c r="CX495">
        <f>ROUND(Y495*Source!I549,9)</f>
        <v>0.42</v>
      </c>
      <c r="CY495">
        <f>AA495</f>
        <v>157.41</v>
      </c>
      <c r="CZ495">
        <f>AE495</f>
        <v>157.41</v>
      </c>
      <c r="DA495">
        <f>AI495</f>
        <v>1</v>
      </c>
      <c r="DB495">
        <f>ROUND(ROUND(AT495*CZ495,2),6)</f>
        <v>3.15</v>
      </c>
      <c r="DC495">
        <f>ROUND(ROUND(AT495*AG495,2),6)</f>
        <v>0</v>
      </c>
      <c r="DD495" t="s">
        <v>3</v>
      </c>
      <c r="DE495" t="s">
        <v>3</v>
      </c>
      <c r="DF495">
        <f t="shared" si="135"/>
        <v>66.11</v>
      </c>
      <c r="DG495">
        <f t="shared" si="136"/>
        <v>0</v>
      </c>
      <c r="DH495">
        <f t="shared" si="137"/>
        <v>0</v>
      </c>
      <c r="DI495">
        <f t="shared" si="138"/>
        <v>0</v>
      </c>
      <c r="DJ495">
        <f>DF495</f>
        <v>66.11</v>
      </c>
      <c r="DK495">
        <v>0</v>
      </c>
      <c r="DL495" t="s">
        <v>3</v>
      </c>
      <c r="DM495">
        <v>0</v>
      </c>
      <c r="DN495" t="s">
        <v>3</v>
      </c>
      <c r="DO495">
        <v>0</v>
      </c>
    </row>
    <row r="496" spans="1:119" x14ac:dyDescent="0.2">
      <c r="A496">
        <f>ROW(Source!A549)</f>
        <v>549</v>
      </c>
      <c r="B496">
        <v>1473070128</v>
      </c>
      <c r="C496">
        <v>1473072185</v>
      </c>
      <c r="D496">
        <v>1441834719</v>
      </c>
      <c r="E496">
        <v>1</v>
      </c>
      <c r="F496">
        <v>1</v>
      </c>
      <c r="G496">
        <v>15514512</v>
      </c>
      <c r="H496">
        <v>3</v>
      </c>
      <c r="I496" t="s">
        <v>757</v>
      </c>
      <c r="J496" t="s">
        <v>758</v>
      </c>
      <c r="K496" t="s">
        <v>759</v>
      </c>
      <c r="L496">
        <v>1296</v>
      </c>
      <c r="N496">
        <v>1002</v>
      </c>
      <c r="O496" t="s">
        <v>690</v>
      </c>
      <c r="P496" t="s">
        <v>690</v>
      </c>
      <c r="Q496">
        <v>1</v>
      </c>
      <c r="W496">
        <v>0</v>
      </c>
      <c r="X496">
        <v>1595027121</v>
      </c>
      <c r="Y496">
        <f>AT496</f>
        <v>0.01</v>
      </c>
      <c r="AA496">
        <v>485.63</v>
      </c>
      <c r="AB496">
        <v>0</v>
      </c>
      <c r="AC496">
        <v>0</v>
      </c>
      <c r="AD496">
        <v>0</v>
      </c>
      <c r="AE496">
        <v>485.63</v>
      </c>
      <c r="AF496">
        <v>0</v>
      </c>
      <c r="AG496">
        <v>0</v>
      </c>
      <c r="AH496">
        <v>0</v>
      </c>
      <c r="AI496">
        <v>1</v>
      </c>
      <c r="AJ496">
        <v>1</v>
      </c>
      <c r="AK496">
        <v>1</v>
      </c>
      <c r="AL496">
        <v>1</v>
      </c>
      <c r="AM496">
        <v>-2</v>
      </c>
      <c r="AN496">
        <v>0</v>
      </c>
      <c r="AO496">
        <v>1</v>
      </c>
      <c r="AP496">
        <v>1</v>
      </c>
      <c r="AQ496">
        <v>0</v>
      </c>
      <c r="AR496">
        <v>0</v>
      </c>
      <c r="AS496" t="s">
        <v>3</v>
      </c>
      <c r="AT496">
        <v>0.01</v>
      </c>
      <c r="AU496" t="s">
        <v>3</v>
      </c>
      <c r="AV496">
        <v>0</v>
      </c>
      <c r="AW496">
        <v>2</v>
      </c>
      <c r="AX496">
        <v>1473072193</v>
      </c>
      <c r="AY496">
        <v>1</v>
      </c>
      <c r="AZ496">
        <v>0</v>
      </c>
      <c r="BA496">
        <v>756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0</v>
      </c>
      <c r="BI496">
        <v>0</v>
      </c>
      <c r="BJ496">
        <v>0</v>
      </c>
      <c r="BK496">
        <v>0</v>
      </c>
      <c r="BL496">
        <v>0</v>
      </c>
      <c r="BM496">
        <v>0</v>
      </c>
      <c r="BN496">
        <v>0</v>
      </c>
      <c r="BO496">
        <v>0</v>
      </c>
      <c r="BP496">
        <v>0</v>
      </c>
      <c r="BQ496">
        <v>0</v>
      </c>
      <c r="BR496">
        <v>0</v>
      </c>
      <c r="BS496">
        <v>0</v>
      </c>
      <c r="BT496">
        <v>0</v>
      </c>
      <c r="BU496">
        <v>0</v>
      </c>
      <c r="BV496">
        <v>0</v>
      </c>
      <c r="BW496">
        <v>0</v>
      </c>
      <c r="CV496">
        <v>0</v>
      </c>
      <c r="CW496">
        <v>0</v>
      </c>
      <c r="CX496">
        <f>ROUND(Y496*Source!I549,9)</f>
        <v>0.21</v>
      </c>
      <c r="CY496">
        <f>AA496</f>
        <v>485.63</v>
      </c>
      <c r="CZ496">
        <f>AE496</f>
        <v>485.63</v>
      </c>
      <c r="DA496">
        <f>AI496</f>
        <v>1</v>
      </c>
      <c r="DB496">
        <f>ROUND(ROUND(AT496*CZ496,2),6)</f>
        <v>4.8600000000000003</v>
      </c>
      <c r="DC496">
        <f>ROUND(ROUND(AT496*AG496,2),6)</f>
        <v>0</v>
      </c>
      <c r="DD496" t="s">
        <v>3</v>
      </c>
      <c r="DE496" t="s">
        <v>3</v>
      </c>
      <c r="DF496">
        <f t="shared" si="135"/>
        <v>101.98</v>
      </c>
      <c r="DG496">
        <f t="shared" si="136"/>
        <v>0</v>
      </c>
      <c r="DH496">
        <f t="shared" si="137"/>
        <v>0</v>
      </c>
      <c r="DI496">
        <f t="shared" si="138"/>
        <v>0</v>
      </c>
      <c r="DJ496">
        <f>DF496</f>
        <v>101.98</v>
      </c>
      <c r="DK496">
        <v>0</v>
      </c>
      <c r="DL496" t="s">
        <v>3</v>
      </c>
      <c r="DM496">
        <v>0</v>
      </c>
      <c r="DN496" t="s">
        <v>3</v>
      </c>
      <c r="DO496">
        <v>0</v>
      </c>
    </row>
    <row r="497" spans="1:119" x14ac:dyDescent="0.2">
      <c r="A497">
        <f>ROW(Source!A550)</f>
        <v>550</v>
      </c>
      <c r="B497">
        <v>1473070128</v>
      </c>
      <c r="C497">
        <v>1473072194</v>
      </c>
      <c r="D497">
        <v>1441819193</v>
      </c>
      <c r="E497">
        <v>15514512</v>
      </c>
      <c r="F497">
        <v>1</v>
      </c>
      <c r="G497">
        <v>15514512</v>
      </c>
      <c r="H497">
        <v>1</v>
      </c>
      <c r="I497" t="s">
        <v>670</v>
      </c>
      <c r="J497" t="s">
        <v>3</v>
      </c>
      <c r="K497" t="s">
        <v>671</v>
      </c>
      <c r="L497">
        <v>1191</v>
      </c>
      <c r="N497">
        <v>1013</v>
      </c>
      <c r="O497" t="s">
        <v>672</v>
      </c>
      <c r="P497" t="s">
        <v>672</v>
      </c>
      <c r="Q497">
        <v>1</v>
      </c>
      <c r="W497">
        <v>0</v>
      </c>
      <c r="X497">
        <v>476480486</v>
      </c>
      <c r="Y497">
        <f>(AT497*363)</f>
        <v>14.52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1</v>
      </c>
      <c r="AJ497">
        <v>1</v>
      </c>
      <c r="AK497">
        <v>1</v>
      </c>
      <c r="AL497">
        <v>1</v>
      </c>
      <c r="AM497">
        <v>-2</v>
      </c>
      <c r="AN497">
        <v>0</v>
      </c>
      <c r="AO497">
        <v>1</v>
      </c>
      <c r="AP497">
        <v>1</v>
      </c>
      <c r="AQ497">
        <v>0</v>
      </c>
      <c r="AR497">
        <v>0</v>
      </c>
      <c r="AS497" t="s">
        <v>3</v>
      </c>
      <c r="AT497">
        <v>0.04</v>
      </c>
      <c r="AU497" t="s">
        <v>563</v>
      </c>
      <c r="AV497">
        <v>1</v>
      </c>
      <c r="AW497">
        <v>2</v>
      </c>
      <c r="AX497">
        <v>1473072196</v>
      </c>
      <c r="AY497">
        <v>1</v>
      </c>
      <c r="AZ497">
        <v>0</v>
      </c>
      <c r="BA497">
        <v>757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0</v>
      </c>
      <c r="BI497">
        <v>0</v>
      </c>
      <c r="BJ497">
        <v>0</v>
      </c>
      <c r="BK497">
        <v>0</v>
      </c>
      <c r="BL497">
        <v>0</v>
      </c>
      <c r="BM497">
        <v>0</v>
      </c>
      <c r="BN497">
        <v>0</v>
      </c>
      <c r="BO497">
        <v>0</v>
      </c>
      <c r="BP497">
        <v>0</v>
      </c>
      <c r="BQ497">
        <v>0</v>
      </c>
      <c r="BR497">
        <v>0</v>
      </c>
      <c r="BS497">
        <v>0</v>
      </c>
      <c r="BT497">
        <v>0</v>
      </c>
      <c r="BU497">
        <v>0</v>
      </c>
      <c r="BV497">
        <v>0</v>
      </c>
      <c r="BW497">
        <v>0</v>
      </c>
      <c r="CU497">
        <f>ROUND(AT497*Source!I550*AH497*AL497,2)</f>
        <v>0</v>
      </c>
      <c r="CV497">
        <f>ROUND(Y497*Source!I550,9)</f>
        <v>17.8596</v>
      </c>
      <c r="CW497">
        <v>0</v>
      </c>
      <c r="CX497">
        <f>ROUND(Y497*Source!I550,9)</f>
        <v>17.8596</v>
      </c>
      <c r="CY497">
        <f>AD497</f>
        <v>0</v>
      </c>
      <c r="CZ497">
        <f>AH497</f>
        <v>0</v>
      </c>
      <c r="DA497">
        <f>AL497</f>
        <v>1</v>
      </c>
      <c r="DB497">
        <f>ROUND((ROUND(AT497*CZ497,2)*363),6)</f>
        <v>0</v>
      </c>
      <c r="DC497">
        <f>ROUND((ROUND(AT497*AG497,2)*363),6)</f>
        <v>0</v>
      </c>
      <c r="DD497" t="s">
        <v>3</v>
      </c>
      <c r="DE497" t="s">
        <v>3</v>
      </c>
      <c r="DF497">
        <f t="shared" si="135"/>
        <v>0</v>
      </c>
      <c r="DG497">
        <f t="shared" si="136"/>
        <v>0</v>
      </c>
      <c r="DH497">
        <f t="shared" si="137"/>
        <v>0</v>
      </c>
      <c r="DI497">
        <f t="shared" si="138"/>
        <v>0</v>
      </c>
      <c r="DJ497">
        <f>DI497</f>
        <v>0</v>
      </c>
      <c r="DK497">
        <v>0</v>
      </c>
      <c r="DL497" t="s">
        <v>3</v>
      </c>
      <c r="DM497">
        <v>0</v>
      </c>
      <c r="DN497" t="s">
        <v>3</v>
      </c>
      <c r="DO497">
        <v>0</v>
      </c>
    </row>
    <row r="498" spans="1:119" x14ac:dyDescent="0.2">
      <c r="A498">
        <f>ROW(Source!A551)</f>
        <v>551</v>
      </c>
      <c r="B498">
        <v>1473070128</v>
      </c>
      <c r="C498">
        <v>1473072197</v>
      </c>
      <c r="D498">
        <v>1441819193</v>
      </c>
      <c r="E498">
        <v>15514512</v>
      </c>
      <c r="F498">
        <v>1</v>
      </c>
      <c r="G498">
        <v>15514512</v>
      </c>
      <c r="H498">
        <v>1</v>
      </c>
      <c r="I498" t="s">
        <v>670</v>
      </c>
      <c r="J498" t="s">
        <v>3</v>
      </c>
      <c r="K498" t="s">
        <v>671</v>
      </c>
      <c r="L498">
        <v>1191</v>
      </c>
      <c r="N498">
        <v>1013</v>
      </c>
      <c r="O498" t="s">
        <v>672</v>
      </c>
      <c r="P498" t="s">
        <v>672</v>
      </c>
      <c r="Q498">
        <v>1</v>
      </c>
      <c r="W498">
        <v>0</v>
      </c>
      <c r="X498">
        <v>476480486</v>
      </c>
      <c r="Y498">
        <f>(AT498*1.04)</f>
        <v>0.18720000000000001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1</v>
      </c>
      <c r="AJ498">
        <v>1</v>
      </c>
      <c r="AK498">
        <v>1</v>
      </c>
      <c r="AL498">
        <v>1</v>
      </c>
      <c r="AM498">
        <v>-2</v>
      </c>
      <c r="AN498">
        <v>0</v>
      </c>
      <c r="AO498">
        <v>1</v>
      </c>
      <c r="AP498">
        <v>1</v>
      </c>
      <c r="AQ498">
        <v>0</v>
      </c>
      <c r="AR498">
        <v>0</v>
      </c>
      <c r="AS498" t="s">
        <v>3</v>
      </c>
      <c r="AT498">
        <v>0.18</v>
      </c>
      <c r="AU498" t="s">
        <v>522</v>
      </c>
      <c r="AV498">
        <v>1</v>
      </c>
      <c r="AW498">
        <v>2</v>
      </c>
      <c r="AX498">
        <v>1473072200</v>
      </c>
      <c r="AY498">
        <v>1</v>
      </c>
      <c r="AZ498">
        <v>0</v>
      </c>
      <c r="BA498">
        <v>758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0</v>
      </c>
      <c r="BI498">
        <v>0</v>
      </c>
      <c r="BJ498">
        <v>0</v>
      </c>
      <c r="BK498">
        <v>0</v>
      </c>
      <c r="BL498">
        <v>0</v>
      </c>
      <c r="BM498">
        <v>0</v>
      </c>
      <c r="BN498">
        <v>0</v>
      </c>
      <c r="BO498">
        <v>0</v>
      </c>
      <c r="BP498">
        <v>0</v>
      </c>
      <c r="BQ498">
        <v>0</v>
      </c>
      <c r="BR498">
        <v>0</v>
      </c>
      <c r="BS498">
        <v>0</v>
      </c>
      <c r="BT498">
        <v>0</v>
      </c>
      <c r="BU498">
        <v>0</v>
      </c>
      <c r="BV498">
        <v>0</v>
      </c>
      <c r="BW498">
        <v>0</v>
      </c>
      <c r="CU498">
        <f>ROUND(AT498*Source!I551*AH498*AL498,2)</f>
        <v>0</v>
      </c>
      <c r="CV498">
        <f>ROUND(Y498*Source!I551,9)</f>
        <v>43.991999999999997</v>
      </c>
      <c r="CW498">
        <v>0</v>
      </c>
      <c r="CX498">
        <f>ROUND(Y498*Source!I551,9)</f>
        <v>43.991999999999997</v>
      </c>
      <c r="CY498">
        <f>AD498</f>
        <v>0</v>
      </c>
      <c r="CZ498">
        <f>AH498</f>
        <v>0</v>
      </c>
      <c r="DA498">
        <f>AL498</f>
        <v>1</v>
      </c>
      <c r="DB498">
        <f>ROUND((ROUND(AT498*CZ498,2)*1.04),6)</f>
        <v>0</v>
      </c>
      <c r="DC498">
        <f>ROUND((ROUND(AT498*AG498,2)*1.04),6)</f>
        <v>0</v>
      </c>
      <c r="DD498" t="s">
        <v>3</v>
      </c>
      <c r="DE498" t="s">
        <v>3</v>
      </c>
      <c r="DF498">
        <f t="shared" si="135"/>
        <v>0</v>
      </c>
      <c r="DG498">
        <f t="shared" si="136"/>
        <v>0</v>
      </c>
      <c r="DH498">
        <f t="shared" si="137"/>
        <v>0</v>
      </c>
      <c r="DI498">
        <f t="shared" si="138"/>
        <v>0</v>
      </c>
      <c r="DJ498">
        <f>DI498</f>
        <v>0</v>
      </c>
      <c r="DK498">
        <v>0</v>
      </c>
      <c r="DL498" t="s">
        <v>3</v>
      </c>
      <c r="DM498">
        <v>0</v>
      </c>
      <c r="DN498" t="s">
        <v>3</v>
      </c>
      <c r="DO498">
        <v>0</v>
      </c>
    </row>
    <row r="499" spans="1:119" x14ac:dyDescent="0.2">
      <c r="A499">
        <f>ROW(Source!A551)</f>
        <v>551</v>
      </c>
      <c r="B499">
        <v>1473070128</v>
      </c>
      <c r="C499">
        <v>1473072197</v>
      </c>
      <c r="D499">
        <v>1441836235</v>
      </c>
      <c r="E499">
        <v>1</v>
      </c>
      <c r="F499">
        <v>1</v>
      </c>
      <c r="G499">
        <v>15514512</v>
      </c>
      <c r="H499">
        <v>3</v>
      </c>
      <c r="I499" t="s">
        <v>677</v>
      </c>
      <c r="J499" t="s">
        <v>678</v>
      </c>
      <c r="K499" t="s">
        <v>679</v>
      </c>
      <c r="L499">
        <v>1346</v>
      </c>
      <c r="N499">
        <v>1009</v>
      </c>
      <c r="O499" t="s">
        <v>680</v>
      </c>
      <c r="P499" t="s">
        <v>680</v>
      </c>
      <c r="Q499">
        <v>1</v>
      </c>
      <c r="W499">
        <v>0</v>
      </c>
      <c r="X499">
        <v>-1595335418</v>
      </c>
      <c r="Y499">
        <f t="shared" ref="Y499:Y521" si="139">AT499</f>
        <v>0.03</v>
      </c>
      <c r="AA499">
        <v>31.49</v>
      </c>
      <c r="AB499">
        <v>0</v>
      </c>
      <c r="AC499">
        <v>0</v>
      </c>
      <c r="AD499">
        <v>0</v>
      </c>
      <c r="AE499">
        <v>31.49</v>
      </c>
      <c r="AF499">
        <v>0</v>
      </c>
      <c r="AG499">
        <v>0</v>
      </c>
      <c r="AH499">
        <v>0</v>
      </c>
      <c r="AI499">
        <v>1</v>
      </c>
      <c r="AJ499">
        <v>1</v>
      </c>
      <c r="AK499">
        <v>1</v>
      </c>
      <c r="AL499">
        <v>1</v>
      </c>
      <c r="AM499">
        <v>-2</v>
      </c>
      <c r="AN499">
        <v>0</v>
      </c>
      <c r="AO499">
        <v>1</v>
      </c>
      <c r="AP499">
        <v>1</v>
      </c>
      <c r="AQ499">
        <v>0</v>
      </c>
      <c r="AR499">
        <v>0</v>
      </c>
      <c r="AS499" t="s">
        <v>3</v>
      </c>
      <c r="AT499">
        <v>0.03</v>
      </c>
      <c r="AU499" t="s">
        <v>3</v>
      </c>
      <c r="AV499">
        <v>0</v>
      </c>
      <c r="AW499">
        <v>2</v>
      </c>
      <c r="AX499">
        <v>1473072201</v>
      </c>
      <c r="AY499">
        <v>1</v>
      </c>
      <c r="AZ499">
        <v>0</v>
      </c>
      <c r="BA499">
        <v>759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0</v>
      </c>
      <c r="BI499">
        <v>0</v>
      </c>
      <c r="BJ499">
        <v>0</v>
      </c>
      <c r="BK499">
        <v>0</v>
      </c>
      <c r="BL499">
        <v>0</v>
      </c>
      <c r="BM499">
        <v>0</v>
      </c>
      <c r="BN499">
        <v>0</v>
      </c>
      <c r="BO499">
        <v>0</v>
      </c>
      <c r="BP499">
        <v>0</v>
      </c>
      <c r="BQ499">
        <v>0</v>
      </c>
      <c r="BR499">
        <v>0</v>
      </c>
      <c r="BS499">
        <v>0</v>
      </c>
      <c r="BT499">
        <v>0</v>
      </c>
      <c r="BU499">
        <v>0</v>
      </c>
      <c r="BV499">
        <v>0</v>
      </c>
      <c r="BW499">
        <v>0</v>
      </c>
      <c r="CV499">
        <v>0</v>
      </c>
      <c r="CW499">
        <v>0</v>
      </c>
      <c r="CX499">
        <f>ROUND(Y499*Source!I551,9)</f>
        <v>7.05</v>
      </c>
      <c r="CY499">
        <f>AA499</f>
        <v>31.49</v>
      </c>
      <c r="CZ499">
        <f>AE499</f>
        <v>31.49</v>
      </c>
      <c r="DA499">
        <f>AI499</f>
        <v>1</v>
      </c>
      <c r="DB499">
        <f t="shared" ref="DB499:DB521" si="140">ROUND(ROUND(AT499*CZ499,2),6)</f>
        <v>0.94</v>
      </c>
      <c r="DC499">
        <f t="shared" ref="DC499:DC521" si="141">ROUND(ROUND(AT499*AG499,2),6)</f>
        <v>0</v>
      </c>
      <c r="DD499" t="s">
        <v>3</v>
      </c>
      <c r="DE499" t="s">
        <v>3</v>
      </c>
      <c r="DF499">
        <f t="shared" si="135"/>
        <v>222</v>
      </c>
      <c r="DG499">
        <f t="shared" si="136"/>
        <v>0</v>
      </c>
      <c r="DH499">
        <f t="shared" si="137"/>
        <v>0</v>
      </c>
      <c r="DI499">
        <f t="shared" si="138"/>
        <v>0</v>
      </c>
      <c r="DJ499">
        <f>DF499</f>
        <v>222</v>
      </c>
      <c r="DK499">
        <v>0</v>
      </c>
      <c r="DL499" t="s">
        <v>3</v>
      </c>
      <c r="DM499">
        <v>0</v>
      </c>
      <c r="DN499" t="s">
        <v>3</v>
      </c>
      <c r="DO499">
        <v>0</v>
      </c>
    </row>
    <row r="500" spans="1:119" x14ac:dyDescent="0.2">
      <c r="A500">
        <f>ROW(Source!A560)</f>
        <v>560</v>
      </c>
      <c r="B500">
        <v>1473070128</v>
      </c>
      <c r="C500">
        <v>1473072225</v>
      </c>
      <c r="D500">
        <v>1441819193</v>
      </c>
      <c r="E500">
        <v>15514512</v>
      </c>
      <c r="F500">
        <v>1</v>
      </c>
      <c r="G500">
        <v>15514512</v>
      </c>
      <c r="H500">
        <v>1</v>
      </c>
      <c r="I500" t="s">
        <v>670</v>
      </c>
      <c r="J500" t="s">
        <v>3</v>
      </c>
      <c r="K500" t="s">
        <v>671</v>
      </c>
      <c r="L500">
        <v>1191</v>
      </c>
      <c r="N500">
        <v>1013</v>
      </c>
      <c r="O500" t="s">
        <v>672</v>
      </c>
      <c r="P500" t="s">
        <v>672</v>
      </c>
      <c r="Q500">
        <v>1</v>
      </c>
      <c r="W500">
        <v>0</v>
      </c>
      <c r="X500">
        <v>476480486</v>
      </c>
      <c r="Y500">
        <f t="shared" si="139"/>
        <v>11.88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1</v>
      </c>
      <c r="AJ500">
        <v>1</v>
      </c>
      <c r="AK500">
        <v>1</v>
      </c>
      <c r="AL500">
        <v>1</v>
      </c>
      <c r="AM500">
        <v>-2</v>
      </c>
      <c r="AN500">
        <v>0</v>
      </c>
      <c r="AO500">
        <v>1</v>
      </c>
      <c r="AP500">
        <v>1</v>
      </c>
      <c r="AQ500">
        <v>0</v>
      </c>
      <c r="AR500">
        <v>0</v>
      </c>
      <c r="AS500" t="s">
        <v>3</v>
      </c>
      <c r="AT500">
        <v>11.88</v>
      </c>
      <c r="AU500" t="s">
        <v>3</v>
      </c>
      <c r="AV500">
        <v>1</v>
      </c>
      <c r="AW500">
        <v>2</v>
      </c>
      <c r="AX500">
        <v>1473072228</v>
      </c>
      <c r="AY500">
        <v>1</v>
      </c>
      <c r="AZ500">
        <v>0</v>
      </c>
      <c r="BA500">
        <v>775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0</v>
      </c>
      <c r="BI500">
        <v>0</v>
      </c>
      <c r="BJ500">
        <v>0</v>
      </c>
      <c r="BK500">
        <v>0</v>
      </c>
      <c r="BL500">
        <v>0</v>
      </c>
      <c r="BM500">
        <v>0</v>
      </c>
      <c r="BN500">
        <v>0</v>
      </c>
      <c r="BO500">
        <v>0</v>
      </c>
      <c r="BP500">
        <v>0</v>
      </c>
      <c r="BQ500">
        <v>0</v>
      </c>
      <c r="BR500">
        <v>0</v>
      </c>
      <c r="BS500">
        <v>0</v>
      </c>
      <c r="BT500">
        <v>0</v>
      </c>
      <c r="BU500">
        <v>0</v>
      </c>
      <c r="BV500">
        <v>0</v>
      </c>
      <c r="BW500">
        <v>0</v>
      </c>
      <c r="CU500">
        <f>ROUND(AT500*Source!I560*AH500*AL500,2)</f>
        <v>0</v>
      </c>
      <c r="CV500">
        <f>ROUND(Y500*Source!I560,9)</f>
        <v>16.563096000000002</v>
      </c>
      <c r="CW500">
        <v>0</v>
      </c>
      <c r="CX500">
        <f>ROUND(Y500*Source!I560,9)</f>
        <v>16.563096000000002</v>
      </c>
      <c r="CY500">
        <f>AD500</f>
        <v>0</v>
      </c>
      <c r="CZ500">
        <f>AH500</f>
        <v>0</v>
      </c>
      <c r="DA500">
        <f>AL500</f>
        <v>1</v>
      </c>
      <c r="DB500">
        <f t="shared" si="140"/>
        <v>0</v>
      </c>
      <c r="DC500">
        <f t="shared" si="141"/>
        <v>0</v>
      </c>
      <c r="DD500" t="s">
        <v>3</v>
      </c>
      <c r="DE500" t="s">
        <v>3</v>
      </c>
      <c r="DF500">
        <f t="shared" si="135"/>
        <v>0</v>
      </c>
      <c r="DG500">
        <f t="shared" si="136"/>
        <v>0</v>
      </c>
      <c r="DH500">
        <f t="shared" si="137"/>
        <v>0</v>
      </c>
      <c r="DI500">
        <f t="shared" si="138"/>
        <v>0</v>
      </c>
      <c r="DJ500">
        <f>DI500</f>
        <v>0</v>
      </c>
      <c r="DK500">
        <v>0</v>
      </c>
      <c r="DL500" t="s">
        <v>3</v>
      </c>
      <c r="DM500">
        <v>0</v>
      </c>
      <c r="DN500" t="s">
        <v>3</v>
      </c>
      <c r="DO500">
        <v>0</v>
      </c>
    </row>
    <row r="501" spans="1:119" x14ac:dyDescent="0.2">
      <c r="A501">
        <f>ROW(Source!A560)</f>
        <v>560</v>
      </c>
      <c r="B501">
        <v>1473070128</v>
      </c>
      <c r="C501">
        <v>1473072225</v>
      </c>
      <c r="D501">
        <v>1441836237</v>
      </c>
      <c r="E501">
        <v>1</v>
      </c>
      <c r="F501">
        <v>1</v>
      </c>
      <c r="G501">
        <v>15514512</v>
      </c>
      <c r="H501">
        <v>3</v>
      </c>
      <c r="I501" t="s">
        <v>746</v>
      </c>
      <c r="J501" t="s">
        <v>747</v>
      </c>
      <c r="K501" t="s">
        <v>748</v>
      </c>
      <c r="L501">
        <v>1346</v>
      </c>
      <c r="N501">
        <v>1009</v>
      </c>
      <c r="O501" t="s">
        <v>680</v>
      </c>
      <c r="P501" t="s">
        <v>680</v>
      </c>
      <c r="Q501">
        <v>1</v>
      </c>
      <c r="W501">
        <v>0</v>
      </c>
      <c r="X501">
        <v>-1733743716</v>
      </c>
      <c r="Y501">
        <f t="shared" si="139"/>
        <v>4.2000000000000003E-2</v>
      </c>
      <c r="AA501">
        <v>375.16</v>
      </c>
      <c r="AB501">
        <v>0</v>
      </c>
      <c r="AC501">
        <v>0</v>
      </c>
      <c r="AD501">
        <v>0</v>
      </c>
      <c r="AE501">
        <v>375.16</v>
      </c>
      <c r="AF501">
        <v>0</v>
      </c>
      <c r="AG501">
        <v>0</v>
      </c>
      <c r="AH501">
        <v>0</v>
      </c>
      <c r="AI501">
        <v>1</v>
      </c>
      <c r="AJ501">
        <v>1</v>
      </c>
      <c r="AK501">
        <v>1</v>
      </c>
      <c r="AL501">
        <v>1</v>
      </c>
      <c r="AM501">
        <v>-2</v>
      </c>
      <c r="AN501">
        <v>0</v>
      </c>
      <c r="AO501">
        <v>1</v>
      </c>
      <c r="AP501">
        <v>1</v>
      </c>
      <c r="AQ501">
        <v>0</v>
      </c>
      <c r="AR501">
        <v>0</v>
      </c>
      <c r="AS501" t="s">
        <v>3</v>
      </c>
      <c r="AT501">
        <v>4.2000000000000003E-2</v>
      </c>
      <c r="AU501" t="s">
        <v>3</v>
      </c>
      <c r="AV501">
        <v>0</v>
      </c>
      <c r="AW501">
        <v>2</v>
      </c>
      <c r="AX501">
        <v>1473072229</v>
      </c>
      <c r="AY501">
        <v>1</v>
      </c>
      <c r="AZ501">
        <v>0</v>
      </c>
      <c r="BA501">
        <v>776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0</v>
      </c>
      <c r="BI501">
        <v>0</v>
      </c>
      <c r="BJ501">
        <v>0</v>
      </c>
      <c r="BK501">
        <v>0</v>
      </c>
      <c r="BL501">
        <v>0</v>
      </c>
      <c r="BM501">
        <v>0</v>
      </c>
      <c r="BN501">
        <v>0</v>
      </c>
      <c r="BO501">
        <v>0</v>
      </c>
      <c r="BP501">
        <v>0</v>
      </c>
      <c r="BQ501">
        <v>0</v>
      </c>
      <c r="BR501">
        <v>0</v>
      </c>
      <c r="BS501">
        <v>0</v>
      </c>
      <c r="BT501">
        <v>0</v>
      </c>
      <c r="BU501">
        <v>0</v>
      </c>
      <c r="BV501">
        <v>0</v>
      </c>
      <c r="BW501">
        <v>0</v>
      </c>
      <c r="CV501">
        <v>0</v>
      </c>
      <c r="CW501">
        <v>0</v>
      </c>
      <c r="CX501">
        <f>ROUND(Y501*Source!I560,9)</f>
        <v>5.8556400000000002E-2</v>
      </c>
      <c r="CY501">
        <f>AA501</f>
        <v>375.16</v>
      </c>
      <c r="CZ501">
        <f>AE501</f>
        <v>375.16</v>
      </c>
      <c r="DA501">
        <f>AI501</f>
        <v>1</v>
      </c>
      <c r="DB501">
        <f t="shared" si="140"/>
        <v>15.76</v>
      </c>
      <c r="DC501">
        <f t="shared" si="141"/>
        <v>0</v>
      </c>
      <c r="DD501" t="s">
        <v>3</v>
      </c>
      <c r="DE501" t="s">
        <v>3</v>
      </c>
      <c r="DF501">
        <f t="shared" si="135"/>
        <v>21.97</v>
      </c>
      <c r="DG501">
        <f t="shared" si="136"/>
        <v>0</v>
      </c>
      <c r="DH501">
        <f t="shared" si="137"/>
        <v>0</v>
      </c>
      <c r="DI501">
        <f t="shared" si="138"/>
        <v>0</v>
      </c>
      <c r="DJ501">
        <f>DF501</f>
        <v>21.97</v>
      </c>
      <c r="DK501">
        <v>0</v>
      </c>
      <c r="DL501" t="s">
        <v>3</v>
      </c>
      <c r="DM501">
        <v>0</v>
      </c>
      <c r="DN501" t="s">
        <v>3</v>
      </c>
      <c r="DO501">
        <v>0</v>
      </c>
    </row>
    <row r="502" spans="1:119" x14ac:dyDescent="0.2">
      <c r="A502">
        <f>ROW(Source!A561)</f>
        <v>561</v>
      </c>
      <c r="B502">
        <v>1473070128</v>
      </c>
      <c r="C502">
        <v>1473072230</v>
      </c>
      <c r="D502">
        <v>1441819193</v>
      </c>
      <c r="E502">
        <v>15514512</v>
      </c>
      <c r="F502">
        <v>1</v>
      </c>
      <c r="G502">
        <v>15514512</v>
      </c>
      <c r="H502">
        <v>1</v>
      </c>
      <c r="I502" t="s">
        <v>670</v>
      </c>
      <c r="J502" t="s">
        <v>3</v>
      </c>
      <c r="K502" t="s">
        <v>671</v>
      </c>
      <c r="L502">
        <v>1191</v>
      </c>
      <c r="N502">
        <v>1013</v>
      </c>
      <c r="O502" t="s">
        <v>672</v>
      </c>
      <c r="P502" t="s">
        <v>672</v>
      </c>
      <c r="Q502">
        <v>1</v>
      </c>
      <c r="W502">
        <v>0</v>
      </c>
      <c r="X502">
        <v>476480486</v>
      </c>
      <c r="Y502">
        <f t="shared" si="139"/>
        <v>0.4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1</v>
      </c>
      <c r="AJ502">
        <v>1</v>
      </c>
      <c r="AK502">
        <v>1</v>
      </c>
      <c r="AL502">
        <v>1</v>
      </c>
      <c r="AM502">
        <v>-2</v>
      </c>
      <c r="AN502">
        <v>0</v>
      </c>
      <c r="AO502">
        <v>1</v>
      </c>
      <c r="AP502">
        <v>1</v>
      </c>
      <c r="AQ502">
        <v>0</v>
      </c>
      <c r="AR502">
        <v>0</v>
      </c>
      <c r="AS502" t="s">
        <v>3</v>
      </c>
      <c r="AT502">
        <v>0.4</v>
      </c>
      <c r="AU502" t="s">
        <v>3</v>
      </c>
      <c r="AV502">
        <v>1</v>
      </c>
      <c r="AW502">
        <v>2</v>
      </c>
      <c r="AX502">
        <v>1473072233</v>
      </c>
      <c r="AY502">
        <v>1</v>
      </c>
      <c r="AZ502">
        <v>0</v>
      </c>
      <c r="BA502">
        <v>777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0</v>
      </c>
      <c r="BI502">
        <v>0</v>
      </c>
      <c r="BJ502">
        <v>0</v>
      </c>
      <c r="BK502">
        <v>0</v>
      </c>
      <c r="BL502">
        <v>0</v>
      </c>
      <c r="BM502">
        <v>0</v>
      </c>
      <c r="BN502">
        <v>0</v>
      </c>
      <c r="BO502">
        <v>0</v>
      </c>
      <c r="BP502">
        <v>0</v>
      </c>
      <c r="BQ502">
        <v>0</v>
      </c>
      <c r="BR502">
        <v>0</v>
      </c>
      <c r="BS502">
        <v>0</v>
      </c>
      <c r="BT502">
        <v>0</v>
      </c>
      <c r="BU502">
        <v>0</v>
      </c>
      <c r="BV502">
        <v>0</v>
      </c>
      <c r="BW502">
        <v>0</v>
      </c>
      <c r="CU502">
        <f>ROUND(AT502*Source!I561*AH502*AL502,2)</f>
        <v>0</v>
      </c>
      <c r="CV502">
        <f>ROUND(Y502*Source!I561,9)</f>
        <v>2.7884000000000002</v>
      </c>
      <c r="CW502">
        <v>0</v>
      </c>
      <c r="CX502">
        <f>ROUND(Y502*Source!I561,9)</f>
        <v>2.7884000000000002</v>
      </c>
      <c r="CY502">
        <f>AD502</f>
        <v>0</v>
      </c>
      <c r="CZ502">
        <f>AH502</f>
        <v>0</v>
      </c>
      <c r="DA502">
        <f>AL502</f>
        <v>1</v>
      </c>
      <c r="DB502">
        <f t="shared" si="140"/>
        <v>0</v>
      </c>
      <c r="DC502">
        <f t="shared" si="141"/>
        <v>0</v>
      </c>
      <c r="DD502" t="s">
        <v>3</v>
      </c>
      <c r="DE502" t="s">
        <v>3</v>
      </c>
      <c r="DF502">
        <f t="shared" si="135"/>
        <v>0</v>
      </c>
      <c r="DG502">
        <f t="shared" si="136"/>
        <v>0</v>
      </c>
      <c r="DH502">
        <f t="shared" si="137"/>
        <v>0</v>
      </c>
      <c r="DI502">
        <f t="shared" si="138"/>
        <v>0</v>
      </c>
      <c r="DJ502">
        <f>DI502</f>
        <v>0</v>
      </c>
      <c r="DK502">
        <v>0</v>
      </c>
      <c r="DL502" t="s">
        <v>3</v>
      </c>
      <c r="DM502">
        <v>0</v>
      </c>
      <c r="DN502" t="s">
        <v>3</v>
      </c>
      <c r="DO502">
        <v>0</v>
      </c>
    </row>
    <row r="503" spans="1:119" x14ac:dyDescent="0.2">
      <c r="A503">
        <f>ROW(Source!A561)</f>
        <v>561</v>
      </c>
      <c r="B503">
        <v>1473070128</v>
      </c>
      <c r="C503">
        <v>1473072230</v>
      </c>
      <c r="D503">
        <v>1441836237</v>
      </c>
      <c r="E503">
        <v>1</v>
      </c>
      <c r="F503">
        <v>1</v>
      </c>
      <c r="G503">
        <v>15514512</v>
      </c>
      <c r="H503">
        <v>3</v>
      </c>
      <c r="I503" t="s">
        <v>746</v>
      </c>
      <c r="J503" t="s">
        <v>747</v>
      </c>
      <c r="K503" t="s">
        <v>748</v>
      </c>
      <c r="L503">
        <v>1346</v>
      </c>
      <c r="N503">
        <v>1009</v>
      </c>
      <c r="O503" t="s">
        <v>680</v>
      </c>
      <c r="P503" t="s">
        <v>680</v>
      </c>
      <c r="Q503">
        <v>1</v>
      </c>
      <c r="W503">
        <v>0</v>
      </c>
      <c r="X503">
        <v>-1733743716</v>
      </c>
      <c r="Y503">
        <f t="shared" si="139"/>
        <v>1E-3</v>
      </c>
      <c r="AA503">
        <v>375.16</v>
      </c>
      <c r="AB503">
        <v>0</v>
      </c>
      <c r="AC503">
        <v>0</v>
      </c>
      <c r="AD503">
        <v>0</v>
      </c>
      <c r="AE503">
        <v>375.16</v>
      </c>
      <c r="AF503">
        <v>0</v>
      </c>
      <c r="AG503">
        <v>0</v>
      </c>
      <c r="AH503">
        <v>0</v>
      </c>
      <c r="AI503">
        <v>1</v>
      </c>
      <c r="AJ503">
        <v>1</v>
      </c>
      <c r="AK503">
        <v>1</v>
      </c>
      <c r="AL503">
        <v>1</v>
      </c>
      <c r="AM503">
        <v>-2</v>
      </c>
      <c r="AN503">
        <v>0</v>
      </c>
      <c r="AO503">
        <v>1</v>
      </c>
      <c r="AP503">
        <v>1</v>
      </c>
      <c r="AQ503">
        <v>0</v>
      </c>
      <c r="AR503">
        <v>0</v>
      </c>
      <c r="AS503" t="s">
        <v>3</v>
      </c>
      <c r="AT503">
        <v>1E-3</v>
      </c>
      <c r="AU503" t="s">
        <v>3</v>
      </c>
      <c r="AV503">
        <v>0</v>
      </c>
      <c r="AW503">
        <v>2</v>
      </c>
      <c r="AX503">
        <v>1473072234</v>
      </c>
      <c r="AY503">
        <v>1</v>
      </c>
      <c r="AZ503">
        <v>0</v>
      </c>
      <c r="BA503">
        <v>778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0</v>
      </c>
      <c r="BI503">
        <v>0</v>
      </c>
      <c r="BJ503">
        <v>0</v>
      </c>
      <c r="BK503">
        <v>0</v>
      </c>
      <c r="BL503">
        <v>0</v>
      </c>
      <c r="BM503">
        <v>0</v>
      </c>
      <c r="BN503">
        <v>0</v>
      </c>
      <c r="BO503">
        <v>0</v>
      </c>
      <c r="BP503">
        <v>0</v>
      </c>
      <c r="BQ503">
        <v>0</v>
      </c>
      <c r="BR503">
        <v>0</v>
      </c>
      <c r="BS503">
        <v>0</v>
      </c>
      <c r="BT503">
        <v>0</v>
      </c>
      <c r="BU503">
        <v>0</v>
      </c>
      <c r="BV503">
        <v>0</v>
      </c>
      <c r="BW503">
        <v>0</v>
      </c>
      <c r="CV503">
        <v>0</v>
      </c>
      <c r="CW503">
        <v>0</v>
      </c>
      <c r="CX503">
        <f>ROUND(Y503*Source!I561,9)</f>
        <v>6.9709999999999998E-3</v>
      </c>
      <c r="CY503">
        <f>AA503</f>
        <v>375.16</v>
      </c>
      <c r="CZ503">
        <f>AE503</f>
        <v>375.16</v>
      </c>
      <c r="DA503">
        <f>AI503</f>
        <v>1</v>
      </c>
      <c r="DB503">
        <f t="shared" si="140"/>
        <v>0.38</v>
      </c>
      <c r="DC503">
        <f t="shared" si="141"/>
        <v>0</v>
      </c>
      <c r="DD503" t="s">
        <v>3</v>
      </c>
      <c r="DE503" t="s">
        <v>3</v>
      </c>
      <c r="DF503">
        <f t="shared" si="135"/>
        <v>2.62</v>
      </c>
      <c r="DG503">
        <f t="shared" si="136"/>
        <v>0</v>
      </c>
      <c r="DH503">
        <f t="shared" si="137"/>
        <v>0</v>
      </c>
      <c r="DI503">
        <f t="shared" si="138"/>
        <v>0</v>
      </c>
      <c r="DJ503">
        <f>DF503</f>
        <v>2.62</v>
      </c>
      <c r="DK503">
        <v>0</v>
      </c>
      <c r="DL503" t="s">
        <v>3</v>
      </c>
      <c r="DM503">
        <v>0</v>
      </c>
      <c r="DN503" t="s">
        <v>3</v>
      </c>
      <c r="DO503">
        <v>0</v>
      </c>
    </row>
    <row r="504" spans="1:119" x14ac:dyDescent="0.2">
      <c r="A504">
        <f>ROW(Source!A564)</f>
        <v>564</v>
      </c>
      <c r="B504">
        <v>1473070128</v>
      </c>
      <c r="C504">
        <v>1473072241</v>
      </c>
      <c r="D504">
        <v>1441819193</v>
      </c>
      <c r="E504">
        <v>15514512</v>
      </c>
      <c r="F504">
        <v>1</v>
      </c>
      <c r="G504">
        <v>15514512</v>
      </c>
      <c r="H504">
        <v>1</v>
      </c>
      <c r="I504" t="s">
        <v>670</v>
      </c>
      <c r="J504" t="s">
        <v>3</v>
      </c>
      <c r="K504" t="s">
        <v>671</v>
      </c>
      <c r="L504">
        <v>1191</v>
      </c>
      <c r="N504">
        <v>1013</v>
      </c>
      <c r="O504" t="s">
        <v>672</v>
      </c>
      <c r="P504" t="s">
        <v>672</v>
      </c>
      <c r="Q504">
        <v>1</v>
      </c>
      <c r="W504">
        <v>0</v>
      </c>
      <c r="X504">
        <v>476480486</v>
      </c>
      <c r="Y504">
        <f t="shared" si="139"/>
        <v>14.58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1</v>
      </c>
      <c r="AJ504">
        <v>1</v>
      </c>
      <c r="AK504">
        <v>1</v>
      </c>
      <c r="AL504">
        <v>1</v>
      </c>
      <c r="AM504">
        <v>-2</v>
      </c>
      <c r="AN504">
        <v>0</v>
      </c>
      <c r="AO504">
        <v>1</v>
      </c>
      <c r="AP504">
        <v>1</v>
      </c>
      <c r="AQ504">
        <v>0</v>
      </c>
      <c r="AR504">
        <v>0</v>
      </c>
      <c r="AS504" t="s">
        <v>3</v>
      </c>
      <c r="AT504">
        <v>14.58</v>
      </c>
      <c r="AU504" t="s">
        <v>3</v>
      </c>
      <c r="AV504">
        <v>1</v>
      </c>
      <c r="AW504">
        <v>2</v>
      </c>
      <c r="AX504">
        <v>1473072244</v>
      </c>
      <c r="AY504">
        <v>1</v>
      </c>
      <c r="AZ504">
        <v>0</v>
      </c>
      <c r="BA504">
        <v>783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0</v>
      </c>
      <c r="BI504">
        <v>0</v>
      </c>
      <c r="BJ504">
        <v>0</v>
      </c>
      <c r="BK504">
        <v>0</v>
      </c>
      <c r="BL504">
        <v>0</v>
      </c>
      <c r="BM504">
        <v>0</v>
      </c>
      <c r="BN504">
        <v>0</v>
      </c>
      <c r="BO504">
        <v>0</v>
      </c>
      <c r="BP504">
        <v>0</v>
      </c>
      <c r="BQ504">
        <v>0</v>
      </c>
      <c r="BR504">
        <v>0</v>
      </c>
      <c r="BS504">
        <v>0</v>
      </c>
      <c r="BT504">
        <v>0</v>
      </c>
      <c r="BU504">
        <v>0</v>
      </c>
      <c r="BV504">
        <v>0</v>
      </c>
      <c r="BW504">
        <v>0</v>
      </c>
      <c r="CU504">
        <f>ROUND(AT504*Source!I564*AH504*AL504,2)</f>
        <v>0</v>
      </c>
      <c r="CV504">
        <f>ROUND(Y504*Source!I564,9)</f>
        <v>4.4702279999999996</v>
      </c>
      <c r="CW504">
        <v>0</v>
      </c>
      <c r="CX504">
        <f>ROUND(Y504*Source!I564,9)</f>
        <v>4.4702279999999996</v>
      </c>
      <c r="CY504">
        <f>AD504</f>
        <v>0</v>
      </c>
      <c r="CZ504">
        <f>AH504</f>
        <v>0</v>
      </c>
      <c r="DA504">
        <f>AL504</f>
        <v>1</v>
      </c>
      <c r="DB504">
        <f t="shared" si="140"/>
        <v>0</v>
      </c>
      <c r="DC504">
        <f t="shared" si="141"/>
        <v>0</v>
      </c>
      <c r="DD504" t="s">
        <v>3</v>
      </c>
      <c r="DE504" t="s">
        <v>3</v>
      </c>
      <c r="DF504">
        <f t="shared" si="135"/>
        <v>0</v>
      </c>
      <c r="DG504">
        <f t="shared" si="136"/>
        <v>0</v>
      </c>
      <c r="DH504">
        <f t="shared" si="137"/>
        <v>0</v>
      </c>
      <c r="DI504">
        <f t="shared" si="138"/>
        <v>0</v>
      </c>
      <c r="DJ504">
        <f>DI504</f>
        <v>0</v>
      </c>
      <c r="DK504">
        <v>0</v>
      </c>
      <c r="DL504" t="s">
        <v>3</v>
      </c>
      <c r="DM504">
        <v>0</v>
      </c>
      <c r="DN504" t="s">
        <v>3</v>
      </c>
      <c r="DO504">
        <v>0</v>
      </c>
    </row>
    <row r="505" spans="1:119" x14ac:dyDescent="0.2">
      <c r="A505">
        <f>ROW(Source!A564)</f>
        <v>564</v>
      </c>
      <c r="B505">
        <v>1473070128</v>
      </c>
      <c r="C505">
        <v>1473072241</v>
      </c>
      <c r="D505">
        <v>1441836237</v>
      </c>
      <c r="E505">
        <v>1</v>
      </c>
      <c r="F505">
        <v>1</v>
      </c>
      <c r="G505">
        <v>15514512</v>
      </c>
      <c r="H505">
        <v>3</v>
      </c>
      <c r="I505" t="s">
        <v>746</v>
      </c>
      <c r="J505" t="s">
        <v>747</v>
      </c>
      <c r="K505" t="s">
        <v>748</v>
      </c>
      <c r="L505">
        <v>1346</v>
      </c>
      <c r="N505">
        <v>1009</v>
      </c>
      <c r="O505" t="s">
        <v>680</v>
      </c>
      <c r="P505" t="s">
        <v>680</v>
      </c>
      <c r="Q505">
        <v>1</v>
      </c>
      <c r="W505">
        <v>0</v>
      </c>
      <c r="X505">
        <v>-1733743716</v>
      </c>
      <c r="Y505">
        <f t="shared" si="139"/>
        <v>5.0999999999999997E-2</v>
      </c>
      <c r="AA505">
        <v>375.16</v>
      </c>
      <c r="AB505">
        <v>0</v>
      </c>
      <c r="AC505">
        <v>0</v>
      </c>
      <c r="AD505">
        <v>0</v>
      </c>
      <c r="AE505">
        <v>375.16</v>
      </c>
      <c r="AF505">
        <v>0</v>
      </c>
      <c r="AG505">
        <v>0</v>
      </c>
      <c r="AH505">
        <v>0</v>
      </c>
      <c r="AI505">
        <v>1</v>
      </c>
      <c r="AJ505">
        <v>1</v>
      </c>
      <c r="AK505">
        <v>1</v>
      </c>
      <c r="AL505">
        <v>1</v>
      </c>
      <c r="AM505">
        <v>-2</v>
      </c>
      <c r="AN505">
        <v>0</v>
      </c>
      <c r="AO505">
        <v>1</v>
      </c>
      <c r="AP505">
        <v>1</v>
      </c>
      <c r="AQ505">
        <v>0</v>
      </c>
      <c r="AR505">
        <v>0</v>
      </c>
      <c r="AS505" t="s">
        <v>3</v>
      </c>
      <c r="AT505">
        <v>5.0999999999999997E-2</v>
      </c>
      <c r="AU505" t="s">
        <v>3</v>
      </c>
      <c r="AV505">
        <v>0</v>
      </c>
      <c r="AW505">
        <v>2</v>
      </c>
      <c r="AX505">
        <v>1473072245</v>
      </c>
      <c r="AY505">
        <v>1</v>
      </c>
      <c r="AZ505">
        <v>0</v>
      </c>
      <c r="BA505">
        <v>784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0</v>
      </c>
      <c r="BI505">
        <v>0</v>
      </c>
      <c r="BJ505">
        <v>0</v>
      </c>
      <c r="BK505">
        <v>0</v>
      </c>
      <c r="BL505">
        <v>0</v>
      </c>
      <c r="BM505">
        <v>0</v>
      </c>
      <c r="BN505">
        <v>0</v>
      </c>
      <c r="BO505">
        <v>0</v>
      </c>
      <c r="BP505">
        <v>0</v>
      </c>
      <c r="BQ505">
        <v>0</v>
      </c>
      <c r="BR505">
        <v>0</v>
      </c>
      <c r="BS505">
        <v>0</v>
      </c>
      <c r="BT505">
        <v>0</v>
      </c>
      <c r="BU505">
        <v>0</v>
      </c>
      <c r="BV505">
        <v>0</v>
      </c>
      <c r="BW505">
        <v>0</v>
      </c>
      <c r="CV505">
        <v>0</v>
      </c>
      <c r="CW505">
        <v>0</v>
      </c>
      <c r="CX505">
        <f>ROUND(Y505*Source!I564,9)</f>
        <v>1.56366E-2</v>
      </c>
      <c r="CY505">
        <f>AA505</f>
        <v>375.16</v>
      </c>
      <c r="CZ505">
        <f>AE505</f>
        <v>375.16</v>
      </c>
      <c r="DA505">
        <f>AI505</f>
        <v>1</v>
      </c>
      <c r="DB505">
        <f t="shared" si="140"/>
        <v>19.13</v>
      </c>
      <c r="DC505">
        <f t="shared" si="141"/>
        <v>0</v>
      </c>
      <c r="DD505" t="s">
        <v>3</v>
      </c>
      <c r="DE505" t="s">
        <v>3</v>
      </c>
      <c r="DF505">
        <f t="shared" si="135"/>
        <v>5.87</v>
      </c>
      <c r="DG505">
        <f t="shared" si="136"/>
        <v>0</v>
      </c>
      <c r="DH505">
        <f t="shared" si="137"/>
        <v>0</v>
      </c>
      <c r="DI505">
        <f t="shared" si="138"/>
        <v>0</v>
      </c>
      <c r="DJ505">
        <f>DF505</f>
        <v>5.87</v>
      </c>
      <c r="DK505">
        <v>0</v>
      </c>
      <c r="DL505" t="s">
        <v>3</v>
      </c>
      <c r="DM505">
        <v>0</v>
      </c>
      <c r="DN505" t="s">
        <v>3</v>
      </c>
      <c r="DO505">
        <v>0</v>
      </c>
    </row>
    <row r="506" spans="1:119" x14ac:dyDescent="0.2">
      <c r="A506">
        <f>ROW(Source!A565)</f>
        <v>565</v>
      </c>
      <c r="B506">
        <v>1473070128</v>
      </c>
      <c r="C506">
        <v>1473072246</v>
      </c>
      <c r="D506">
        <v>1441819193</v>
      </c>
      <c r="E506">
        <v>15514512</v>
      </c>
      <c r="F506">
        <v>1</v>
      </c>
      <c r="G506">
        <v>15514512</v>
      </c>
      <c r="H506">
        <v>1</v>
      </c>
      <c r="I506" t="s">
        <v>670</v>
      </c>
      <c r="J506" t="s">
        <v>3</v>
      </c>
      <c r="K506" t="s">
        <v>671</v>
      </c>
      <c r="L506">
        <v>1191</v>
      </c>
      <c r="N506">
        <v>1013</v>
      </c>
      <c r="O506" t="s">
        <v>672</v>
      </c>
      <c r="P506" t="s">
        <v>672</v>
      </c>
      <c r="Q506">
        <v>1</v>
      </c>
      <c r="W506">
        <v>0</v>
      </c>
      <c r="X506">
        <v>476480486</v>
      </c>
      <c r="Y506">
        <f t="shared" si="139"/>
        <v>0.49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1</v>
      </c>
      <c r="AJ506">
        <v>1</v>
      </c>
      <c r="AK506">
        <v>1</v>
      </c>
      <c r="AL506">
        <v>1</v>
      </c>
      <c r="AM506">
        <v>-2</v>
      </c>
      <c r="AN506">
        <v>0</v>
      </c>
      <c r="AO506">
        <v>1</v>
      </c>
      <c r="AP506">
        <v>1</v>
      </c>
      <c r="AQ506">
        <v>0</v>
      </c>
      <c r="AR506">
        <v>0</v>
      </c>
      <c r="AS506" t="s">
        <v>3</v>
      </c>
      <c r="AT506">
        <v>0.49</v>
      </c>
      <c r="AU506" t="s">
        <v>3</v>
      </c>
      <c r="AV506">
        <v>1</v>
      </c>
      <c r="AW506">
        <v>2</v>
      </c>
      <c r="AX506">
        <v>1473072249</v>
      </c>
      <c r="AY506">
        <v>1</v>
      </c>
      <c r="AZ506">
        <v>0</v>
      </c>
      <c r="BA506">
        <v>785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0</v>
      </c>
      <c r="BI506">
        <v>0</v>
      </c>
      <c r="BJ506">
        <v>0</v>
      </c>
      <c r="BK506">
        <v>0</v>
      </c>
      <c r="BL506">
        <v>0</v>
      </c>
      <c r="BM506">
        <v>0</v>
      </c>
      <c r="BN506">
        <v>0</v>
      </c>
      <c r="BO506">
        <v>0</v>
      </c>
      <c r="BP506">
        <v>0</v>
      </c>
      <c r="BQ506">
        <v>0</v>
      </c>
      <c r="BR506">
        <v>0</v>
      </c>
      <c r="BS506">
        <v>0</v>
      </c>
      <c r="BT506">
        <v>0</v>
      </c>
      <c r="BU506">
        <v>0</v>
      </c>
      <c r="BV506">
        <v>0</v>
      </c>
      <c r="BW506">
        <v>0</v>
      </c>
      <c r="CU506">
        <f>ROUND(AT506*Source!I565*AH506*AL506,2)</f>
        <v>0</v>
      </c>
      <c r="CV506">
        <f>ROUND(Y506*Source!I565,9)</f>
        <v>0.75117</v>
      </c>
      <c r="CW506">
        <v>0</v>
      </c>
      <c r="CX506">
        <f>ROUND(Y506*Source!I565,9)</f>
        <v>0.75117</v>
      </c>
      <c r="CY506">
        <f>AD506</f>
        <v>0</v>
      </c>
      <c r="CZ506">
        <f>AH506</f>
        <v>0</v>
      </c>
      <c r="DA506">
        <f>AL506</f>
        <v>1</v>
      </c>
      <c r="DB506">
        <f t="shared" si="140"/>
        <v>0</v>
      </c>
      <c r="DC506">
        <f t="shared" si="141"/>
        <v>0</v>
      </c>
      <c r="DD506" t="s">
        <v>3</v>
      </c>
      <c r="DE506" t="s">
        <v>3</v>
      </c>
      <c r="DF506">
        <f t="shared" si="135"/>
        <v>0</v>
      </c>
      <c r="DG506">
        <f t="shared" si="136"/>
        <v>0</v>
      </c>
      <c r="DH506">
        <f t="shared" si="137"/>
        <v>0</v>
      </c>
      <c r="DI506">
        <f t="shared" si="138"/>
        <v>0</v>
      </c>
      <c r="DJ506">
        <f>DI506</f>
        <v>0</v>
      </c>
      <c r="DK506">
        <v>0</v>
      </c>
      <c r="DL506" t="s">
        <v>3</v>
      </c>
      <c r="DM506">
        <v>0</v>
      </c>
      <c r="DN506" t="s">
        <v>3</v>
      </c>
      <c r="DO506">
        <v>0</v>
      </c>
    </row>
    <row r="507" spans="1:119" x14ac:dyDescent="0.2">
      <c r="A507">
        <f>ROW(Source!A565)</f>
        <v>565</v>
      </c>
      <c r="B507">
        <v>1473070128</v>
      </c>
      <c r="C507">
        <v>1473072246</v>
      </c>
      <c r="D507">
        <v>1441836237</v>
      </c>
      <c r="E507">
        <v>1</v>
      </c>
      <c r="F507">
        <v>1</v>
      </c>
      <c r="G507">
        <v>15514512</v>
      </c>
      <c r="H507">
        <v>3</v>
      </c>
      <c r="I507" t="s">
        <v>746</v>
      </c>
      <c r="J507" t="s">
        <v>747</v>
      </c>
      <c r="K507" t="s">
        <v>748</v>
      </c>
      <c r="L507">
        <v>1346</v>
      </c>
      <c r="N507">
        <v>1009</v>
      </c>
      <c r="O507" t="s">
        <v>680</v>
      </c>
      <c r="P507" t="s">
        <v>680</v>
      </c>
      <c r="Q507">
        <v>1</v>
      </c>
      <c r="W507">
        <v>0</v>
      </c>
      <c r="X507">
        <v>-1733743716</v>
      </c>
      <c r="Y507">
        <f t="shared" si="139"/>
        <v>2E-3</v>
      </c>
      <c r="AA507">
        <v>375.16</v>
      </c>
      <c r="AB507">
        <v>0</v>
      </c>
      <c r="AC507">
        <v>0</v>
      </c>
      <c r="AD507">
        <v>0</v>
      </c>
      <c r="AE507">
        <v>375.16</v>
      </c>
      <c r="AF507">
        <v>0</v>
      </c>
      <c r="AG507">
        <v>0</v>
      </c>
      <c r="AH507">
        <v>0</v>
      </c>
      <c r="AI507">
        <v>1</v>
      </c>
      <c r="AJ507">
        <v>1</v>
      </c>
      <c r="AK507">
        <v>1</v>
      </c>
      <c r="AL507">
        <v>1</v>
      </c>
      <c r="AM507">
        <v>-2</v>
      </c>
      <c r="AN507">
        <v>0</v>
      </c>
      <c r="AO507">
        <v>1</v>
      </c>
      <c r="AP507">
        <v>1</v>
      </c>
      <c r="AQ507">
        <v>0</v>
      </c>
      <c r="AR507">
        <v>0</v>
      </c>
      <c r="AS507" t="s">
        <v>3</v>
      </c>
      <c r="AT507">
        <v>2E-3</v>
      </c>
      <c r="AU507" t="s">
        <v>3</v>
      </c>
      <c r="AV507">
        <v>0</v>
      </c>
      <c r="AW507">
        <v>2</v>
      </c>
      <c r="AX507">
        <v>1473072250</v>
      </c>
      <c r="AY507">
        <v>1</v>
      </c>
      <c r="AZ507">
        <v>0</v>
      </c>
      <c r="BA507">
        <v>786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0</v>
      </c>
      <c r="BI507">
        <v>0</v>
      </c>
      <c r="BJ507">
        <v>0</v>
      </c>
      <c r="BK507">
        <v>0</v>
      </c>
      <c r="BL507">
        <v>0</v>
      </c>
      <c r="BM507">
        <v>0</v>
      </c>
      <c r="BN507">
        <v>0</v>
      </c>
      <c r="BO507">
        <v>0</v>
      </c>
      <c r="BP507">
        <v>0</v>
      </c>
      <c r="BQ507">
        <v>0</v>
      </c>
      <c r="BR507">
        <v>0</v>
      </c>
      <c r="BS507">
        <v>0</v>
      </c>
      <c r="BT507">
        <v>0</v>
      </c>
      <c r="BU507">
        <v>0</v>
      </c>
      <c r="BV507">
        <v>0</v>
      </c>
      <c r="BW507">
        <v>0</v>
      </c>
      <c r="CV507">
        <v>0</v>
      </c>
      <c r="CW507">
        <v>0</v>
      </c>
      <c r="CX507">
        <f>ROUND(Y507*Source!I565,9)</f>
        <v>3.0660000000000001E-3</v>
      </c>
      <c r="CY507">
        <f>AA507</f>
        <v>375.16</v>
      </c>
      <c r="CZ507">
        <f>AE507</f>
        <v>375.16</v>
      </c>
      <c r="DA507">
        <f>AI507</f>
        <v>1</v>
      </c>
      <c r="DB507">
        <f t="shared" si="140"/>
        <v>0.75</v>
      </c>
      <c r="DC507">
        <f t="shared" si="141"/>
        <v>0</v>
      </c>
      <c r="DD507" t="s">
        <v>3</v>
      </c>
      <c r="DE507" t="s">
        <v>3</v>
      </c>
      <c r="DF507">
        <f t="shared" si="135"/>
        <v>1.1499999999999999</v>
      </c>
      <c r="DG507">
        <f t="shared" si="136"/>
        <v>0</v>
      </c>
      <c r="DH507">
        <f t="shared" si="137"/>
        <v>0</v>
      </c>
      <c r="DI507">
        <f t="shared" si="138"/>
        <v>0</v>
      </c>
      <c r="DJ507">
        <f>DF507</f>
        <v>1.1499999999999999</v>
      </c>
      <c r="DK507">
        <v>0</v>
      </c>
      <c r="DL507" t="s">
        <v>3</v>
      </c>
      <c r="DM507">
        <v>0</v>
      </c>
      <c r="DN507" t="s">
        <v>3</v>
      </c>
      <c r="DO507">
        <v>0</v>
      </c>
    </row>
    <row r="508" spans="1:119" x14ac:dyDescent="0.2">
      <c r="A508">
        <f>ROW(Source!A570)</f>
        <v>570</v>
      </c>
      <c r="B508">
        <v>1473070128</v>
      </c>
      <c r="C508">
        <v>1473072262</v>
      </c>
      <c r="D508">
        <v>1441819193</v>
      </c>
      <c r="E508">
        <v>15514512</v>
      </c>
      <c r="F508">
        <v>1</v>
      </c>
      <c r="G508">
        <v>15514512</v>
      </c>
      <c r="H508">
        <v>1</v>
      </c>
      <c r="I508" t="s">
        <v>670</v>
      </c>
      <c r="J508" t="s">
        <v>3</v>
      </c>
      <c r="K508" t="s">
        <v>671</v>
      </c>
      <c r="L508">
        <v>1191</v>
      </c>
      <c r="N508">
        <v>1013</v>
      </c>
      <c r="O508" t="s">
        <v>672</v>
      </c>
      <c r="P508" t="s">
        <v>672</v>
      </c>
      <c r="Q508">
        <v>1</v>
      </c>
      <c r="W508">
        <v>0</v>
      </c>
      <c r="X508">
        <v>476480486</v>
      </c>
      <c r="Y508">
        <f t="shared" si="139"/>
        <v>7.14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1</v>
      </c>
      <c r="AJ508">
        <v>1</v>
      </c>
      <c r="AK508">
        <v>1</v>
      </c>
      <c r="AL508">
        <v>1</v>
      </c>
      <c r="AM508">
        <v>-2</v>
      </c>
      <c r="AN508">
        <v>0</v>
      </c>
      <c r="AO508">
        <v>1</v>
      </c>
      <c r="AP508">
        <v>1</v>
      </c>
      <c r="AQ508">
        <v>0</v>
      </c>
      <c r="AR508">
        <v>0</v>
      </c>
      <c r="AS508" t="s">
        <v>3</v>
      </c>
      <c r="AT508">
        <v>7.14</v>
      </c>
      <c r="AU508" t="s">
        <v>3</v>
      </c>
      <c r="AV508">
        <v>1</v>
      </c>
      <c r="AW508">
        <v>2</v>
      </c>
      <c r="AX508">
        <v>1473072265</v>
      </c>
      <c r="AY508">
        <v>1</v>
      </c>
      <c r="AZ508">
        <v>0</v>
      </c>
      <c r="BA508">
        <v>794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0</v>
      </c>
      <c r="BI508">
        <v>0</v>
      </c>
      <c r="BJ508">
        <v>0</v>
      </c>
      <c r="BK508">
        <v>0</v>
      </c>
      <c r="BL508">
        <v>0</v>
      </c>
      <c r="BM508">
        <v>0</v>
      </c>
      <c r="BN508">
        <v>0</v>
      </c>
      <c r="BO508">
        <v>0</v>
      </c>
      <c r="BP508">
        <v>0</v>
      </c>
      <c r="BQ508">
        <v>0</v>
      </c>
      <c r="BR508">
        <v>0</v>
      </c>
      <c r="BS508">
        <v>0</v>
      </c>
      <c r="BT508">
        <v>0</v>
      </c>
      <c r="BU508">
        <v>0</v>
      </c>
      <c r="BV508">
        <v>0</v>
      </c>
      <c r="BW508">
        <v>0</v>
      </c>
      <c r="CU508">
        <f>ROUND(AT508*Source!I570*AH508*AL508,2)</f>
        <v>0</v>
      </c>
      <c r="CV508">
        <f>ROUND(Y508*Source!I570,9)</f>
        <v>1.819272</v>
      </c>
      <c r="CW508">
        <v>0</v>
      </c>
      <c r="CX508">
        <f>ROUND(Y508*Source!I570,9)</f>
        <v>1.819272</v>
      </c>
      <c r="CY508">
        <f>AD508</f>
        <v>0</v>
      </c>
      <c r="CZ508">
        <f>AH508</f>
        <v>0</v>
      </c>
      <c r="DA508">
        <f>AL508</f>
        <v>1</v>
      </c>
      <c r="DB508">
        <f t="shared" si="140"/>
        <v>0</v>
      </c>
      <c r="DC508">
        <f t="shared" si="141"/>
        <v>0</v>
      </c>
      <c r="DD508" t="s">
        <v>3</v>
      </c>
      <c r="DE508" t="s">
        <v>3</v>
      </c>
      <c r="DF508">
        <f t="shared" si="135"/>
        <v>0</v>
      </c>
      <c r="DG508">
        <f t="shared" si="136"/>
        <v>0</v>
      </c>
      <c r="DH508">
        <f t="shared" si="137"/>
        <v>0</v>
      </c>
      <c r="DI508">
        <f t="shared" si="138"/>
        <v>0</v>
      </c>
      <c r="DJ508">
        <f>DI508</f>
        <v>0</v>
      </c>
      <c r="DK508">
        <v>0</v>
      </c>
      <c r="DL508" t="s">
        <v>3</v>
      </c>
      <c r="DM508">
        <v>0</v>
      </c>
      <c r="DN508" t="s">
        <v>3</v>
      </c>
      <c r="DO508">
        <v>0</v>
      </c>
    </row>
    <row r="509" spans="1:119" x14ac:dyDescent="0.2">
      <c r="A509">
        <f>ROW(Source!A570)</f>
        <v>570</v>
      </c>
      <c r="B509">
        <v>1473070128</v>
      </c>
      <c r="C509">
        <v>1473072262</v>
      </c>
      <c r="D509">
        <v>1441836237</v>
      </c>
      <c r="E509">
        <v>1</v>
      </c>
      <c r="F509">
        <v>1</v>
      </c>
      <c r="G509">
        <v>15514512</v>
      </c>
      <c r="H509">
        <v>3</v>
      </c>
      <c r="I509" t="s">
        <v>746</v>
      </c>
      <c r="J509" t="s">
        <v>747</v>
      </c>
      <c r="K509" t="s">
        <v>748</v>
      </c>
      <c r="L509">
        <v>1346</v>
      </c>
      <c r="N509">
        <v>1009</v>
      </c>
      <c r="O509" t="s">
        <v>680</v>
      </c>
      <c r="P509" t="s">
        <v>680</v>
      </c>
      <c r="Q509">
        <v>1</v>
      </c>
      <c r="W509">
        <v>0</v>
      </c>
      <c r="X509">
        <v>-1733743716</v>
      </c>
      <c r="Y509">
        <f t="shared" si="139"/>
        <v>0.06</v>
      </c>
      <c r="AA509">
        <v>375.16</v>
      </c>
      <c r="AB509">
        <v>0</v>
      </c>
      <c r="AC509">
        <v>0</v>
      </c>
      <c r="AD509">
        <v>0</v>
      </c>
      <c r="AE509">
        <v>375.16</v>
      </c>
      <c r="AF509">
        <v>0</v>
      </c>
      <c r="AG509">
        <v>0</v>
      </c>
      <c r="AH509">
        <v>0</v>
      </c>
      <c r="AI509">
        <v>1</v>
      </c>
      <c r="AJ509">
        <v>1</v>
      </c>
      <c r="AK509">
        <v>1</v>
      </c>
      <c r="AL509">
        <v>1</v>
      </c>
      <c r="AM509">
        <v>-2</v>
      </c>
      <c r="AN509">
        <v>0</v>
      </c>
      <c r="AO509">
        <v>1</v>
      </c>
      <c r="AP509">
        <v>1</v>
      </c>
      <c r="AQ509">
        <v>0</v>
      </c>
      <c r="AR509">
        <v>0</v>
      </c>
      <c r="AS509" t="s">
        <v>3</v>
      </c>
      <c r="AT509">
        <v>0.06</v>
      </c>
      <c r="AU509" t="s">
        <v>3</v>
      </c>
      <c r="AV509">
        <v>0</v>
      </c>
      <c r="AW509">
        <v>2</v>
      </c>
      <c r="AX509">
        <v>1473072266</v>
      </c>
      <c r="AY509">
        <v>1</v>
      </c>
      <c r="AZ509">
        <v>0</v>
      </c>
      <c r="BA509">
        <v>795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0</v>
      </c>
      <c r="BI509">
        <v>0</v>
      </c>
      <c r="BJ509">
        <v>0</v>
      </c>
      <c r="BK509">
        <v>0</v>
      </c>
      <c r="BL509">
        <v>0</v>
      </c>
      <c r="BM509">
        <v>0</v>
      </c>
      <c r="BN509">
        <v>0</v>
      </c>
      <c r="BO509">
        <v>0</v>
      </c>
      <c r="BP509">
        <v>0</v>
      </c>
      <c r="BQ509">
        <v>0</v>
      </c>
      <c r="BR509">
        <v>0</v>
      </c>
      <c r="BS509">
        <v>0</v>
      </c>
      <c r="BT509">
        <v>0</v>
      </c>
      <c r="BU509">
        <v>0</v>
      </c>
      <c r="BV509">
        <v>0</v>
      </c>
      <c r="BW509">
        <v>0</v>
      </c>
      <c r="CV509">
        <v>0</v>
      </c>
      <c r="CW509">
        <v>0</v>
      </c>
      <c r="CX509">
        <f>ROUND(Y509*Source!I570,9)</f>
        <v>1.5288E-2</v>
      </c>
      <c r="CY509">
        <f>AA509</f>
        <v>375.16</v>
      </c>
      <c r="CZ509">
        <f>AE509</f>
        <v>375.16</v>
      </c>
      <c r="DA509">
        <f>AI509</f>
        <v>1</v>
      </c>
      <c r="DB509">
        <f t="shared" si="140"/>
        <v>22.51</v>
      </c>
      <c r="DC509">
        <f t="shared" si="141"/>
        <v>0</v>
      </c>
      <c r="DD509" t="s">
        <v>3</v>
      </c>
      <c r="DE509" t="s">
        <v>3</v>
      </c>
      <c r="DF509">
        <f t="shared" si="135"/>
        <v>5.74</v>
      </c>
      <c r="DG509">
        <f t="shared" si="136"/>
        <v>0</v>
      </c>
      <c r="DH509">
        <f t="shared" si="137"/>
        <v>0</v>
      </c>
      <c r="DI509">
        <f t="shared" si="138"/>
        <v>0</v>
      </c>
      <c r="DJ509">
        <f>DF509</f>
        <v>5.74</v>
      </c>
      <c r="DK509">
        <v>0</v>
      </c>
      <c r="DL509" t="s">
        <v>3</v>
      </c>
      <c r="DM509">
        <v>0</v>
      </c>
      <c r="DN509" t="s">
        <v>3</v>
      </c>
      <c r="DO509">
        <v>0</v>
      </c>
    </row>
    <row r="510" spans="1:119" x14ac:dyDescent="0.2">
      <c r="A510">
        <f>ROW(Source!A571)</f>
        <v>571</v>
      </c>
      <c r="B510">
        <v>1473070128</v>
      </c>
      <c r="C510">
        <v>1473072267</v>
      </c>
      <c r="D510">
        <v>1441819193</v>
      </c>
      <c r="E510">
        <v>15514512</v>
      </c>
      <c r="F510">
        <v>1</v>
      </c>
      <c r="G510">
        <v>15514512</v>
      </c>
      <c r="H510">
        <v>1</v>
      </c>
      <c r="I510" t="s">
        <v>670</v>
      </c>
      <c r="J510" t="s">
        <v>3</v>
      </c>
      <c r="K510" t="s">
        <v>671</v>
      </c>
      <c r="L510">
        <v>1191</v>
      </c>
      <c r="N510">
        <v>1013</v>
      </c>
      <c r="O510" t="s">
        <v>672</v>
      </c>
      <c r="P510" t="s">
        <v>672</v>
      </c>
      <c r="Q510">
        <v>1</v>
      </c>
      <c r="W510">
        <v>0</v>
      </c>
      <c r="X510">
        <v>476480486</v>
      </c>
      <c r="Y510">
        <f t="shared" si="139"/>
        <v>0.24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1</v>
      </c>
      <c r="AJ510">
        <v>1</v>
      </c>
      <c r="AK510">
        <v>1</v>
      </c>
      <c r="AL510">
        <v>1</v>
      </c>
      <c r="AM510">
        <v>-2</v>
      </c>
      <c r="AN510">
        <v>0</v>
      </c>
      <c r="AO510">
        <v>1</v>
      </c>
      <c r="AP510">
        <v>1</v>
      </c>
      <c r="AQ510">
        <v>0</v>
      </c>
      <c r="AR510">
        <v>0</v>
      </c>
      <c r="AS510" t="s">
        <v>3</v>
      </c>
      <c r="AT510">
        <v>0.24</v>
      </c>
      <c r="AU510" t="s">
        <v>3</v>
      </c>
      <c r="AV510">
        <v>1</v>
      </c>
      <c r="AW510">
        <v>2</v>
      </c>
      <c r="AX510">
        <v>1473072269</v>
      </c>
      <c r="AY510">
        <v>1</v>
      </c>
      <c r="AZ510">
        <v>0</v>
      </c>
      <c r="BA510">
        <v>796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0</v>
      </c>
      <c r="BI510">
        <v>0</v>
      </c>
      <c r="BJ510">
        <v>0</v>
      </c>
      <c r="BK510">
        <v>0</v>
      </c>
      <c r="BL510">
        <v>0</v>
      </c>
      <c r="BM510">
        <v>0</v>
      </c>
      <c r="BN510">
        <v>0</v>
      </c>
      <c r="BO510">
        <v>0</v>
      </c>
      <c r="BP510">
        <v>0</v>
      </c>
      <c r="BQ510">
        <v>0</v>
      </c>
      <c r="BR510">
        <v>0</v>
      </c>
      <c r="BS510">
        <v>0</v>
      </c>
      <c r="BT510">
        <v>0</v>
      </c>
      <c r="BU510">
        <v>0</v>
      </c>
      <c r="BV510">
        <v>0</v>
      </c>
      <c r="BW510">
        <v>0</v>
      </c>
      <c r="CU510">
        <f>ROUND(AT510*Source!I571*AH510*AL510,2)</f>
        <v>0</v>
      </c>
      <c r="CV510">
        <f>ROUND(Y510*Source!I571,9)</f>
        <v>0.30575999999999998</v>
      </c>
      <c r="CW510">
        <v>0</v>
      </c>
      <c r="CX510">
        <f>ROUND(Y510*Source!I571,9)</f>
        <v>0.30575999999999998</v>
      </c>
      <c r="CY510">
        <f>AD510</f>
        <v>0</v>
      </c>
      <c r="CZ510">
        <f>AH510</f>
        <v>0</v>
      </c>
      <c r="DA510">
        <f>AL510</f>
        <v>1</v>
      </c>
      <c r="DB510">
        <f t="shared" si="140"/>
        <v>0</v>
      </c>
      <c r="DC510">
        <f t="shared" si="141"/>
        <v>0</v>
      </c>
      <c r="DD510" t="s">
        <v>3</v>
      </c>
      <c r="DE510" t="s">
        <v>3</v>
      </c>
      <c r="DF510">
        <f t="shared" si="135"/>
        <v>0</v>
      </c>
      <c r="DG510">
        <f t="shared" si="136"/>
        <v>0</v>
      </c>
      <c r="DH510">
        <f t="shared" si="137"/>
        <v>0</v>
      </c>
      <c r="DI510">
        <f t="shared" si="138"/>
        <v>0</v>
      </c>
      <c r="DJ510">
        <f>DI510</f>
        <v>0</v>
      </c>
      <c r="DK510">
        <v>0</v>
      </c>
      <c r="DL510" t="s">
        <v>3</v>
      </c>
      <c r="DM510">
        <v>0</v>
      </c>
      <c r="DN510" t="s">
        <v>3</v>
      </c>
      <c r="DO510">
        <v>0</v>
      </c>
    </row>
    <row r="511" spans="1:119" x14ac:dyDescent="0.2">
      <c r="A511">
        <f>ROW(Source!A582)</f>
        <v>582</v>
      </c>
      <c r="B511">
        <v>1473070128</v>
      </c>
      <c r="C511">
        <v>1473072299</v>
      </c>
      <c r="D511">
        <v>1441819193</v>
      </c>
      <c r="E511">
        <v>15514512</v>
      </c>
      <c r="F511">
        <v>1</v>
      </c>
      <c r="G511">
        <v>15514512</v>
      </c>
      <c r="H511">
        <v>1</v>
      </c>
      <c r="I511" t="s">
        <v>670</v>
      </c>
      <c r="J511" t="s">
        <v>3</v>
      </c>
      <c r="K511" t="s">
        <v>671</v>
      </c>
      <c r="L511">
        <v>1191</v>
      </c>
      <c r="N511">
        <v>1013</v>
      </c>
      <c r="O511" t="s">
        <v>672</v>
      </c>
      <c r="P511" t="s">
        <v>672</v>
      </c>
      <c r="Q511">
        <v>1</v>
      </c>
      <c r="W511">
        <v>0</v>
      </c>
      <c r="X511">
        <v>476480486</v>
      </c>
      <c r="Y511">
        <f t="shared" si="139"/>
        <v>7.14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1</v>
      </c>
      <c r="AJ511">
        <v>1</v>
      </c>
      <c r="AK511">
        <v>1</v>
      </c>
      <c r="AL511">
        <v>1</v>
      </c>
      <c r="AM511">
        <v>-2</v>
      </c>
      <c r="AN511">
        <v>0</v>
      </c>
      <c r="AO511">
        <v>1</v>
      </c>
      <c r="AP511">
        <v>1</v>
      </c>
      <c r="AQ511">
        <v>0</v>
      </c>
      <c r="AR511">
        <v>0</v>
      </c>
      <c r="AS511" t="s">
        <v>3</v>
      </c>
      <c r="AT511">
        <v>7.14</v>
      </c>
      <c r="AU511" t="s">
        <v>3</v>
      </c>
      <c r="AV511">
        <v>1</v>
      </c>
      <c r="AW511">
        <v>2</v>
      </c>
      <c r="AX511">
        <v>1473072302</v>
      </c>
      <c r="AY511">
        <v>1</v>
      </c>
      <c r="AZ511">
        <v>0</v>
      </c>
      <c r="BA511">
        <v>816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0</v>
      </c>
      <c r="BI511">
        <v>0</v>
      </c>
      <c r="BJ511">
        <v>0</v>
      </c>
      <c r="BK511">
        <v>0</v>
      </c>
      <c r="BL511">
        <v>0</v>
      </c>
      <c r="BM511">
        <v>0</v>
      </c>
      <c r="BN511">
        <v>0</v>
      </c>
      <c r="BO511">
        <v>0</v>
      </c>
      <c r="BP511">
        <v>0</v>
      </c>
      <c r="BQ511">
        <v>0</v>
      </c>
      <c r="BR511">
        <v>0</v>
      </c>
      <c r="BS511">
        <v>0</v>
      </c>
      <c r="BT511">
        <v>0</v>
      </c>
      <c r="BU511">
        <v>0</v>
      </c>
      <c r="BV511">
        <v>0</v>
      </c>
      <c r="BW511">
        <v>0</v>
      </c>
      <c r="CU511">
        <f>ROUND(AT511*Source!I582*AH511*AL511,2)</f>
        <v>0</v>
      </c>
      <c r="CV511">
        <f>ROUND(Y511*Source!I582,9)</f>
        <v>1.27806</v>
      </c>
      <c r="CW511">
        <v>0</v>
      </c>
      <c r="CX511">
        <f>ROUND(Y511*Source!I582,9)</f>
        <v>1.27806</v>
      </c>
      <c r="CY511">
        <f>AD511</f>
        <v>0</v>
      </c>
      <c r="CZ511">
        <f>AH511</f>
        <v>0</v>
      </c>
      <c r="DA511">
        <f>AL511</f>
        <v>1</v>
      </c>
      <c r="DB511">
        <f t="shared" si="140"/>
        <v>0</v>
      </c>
      <c r="DC511">
        <f t="shared" si="141"/>
        <v>0</v>
      </c>
      <c r="DD511" t="s">
        <v>3</v>
      </c>
      <c r="DE511" t="s">
        <v>3</v>
      </c>
      <c r="DF511">
        <f t="shared" si="135"/>
        <v>0</v>
      </c>
      <c r="DG511">
        <f t="shared" si="136"/>
        <v>0</v>
      </c>
      <c r="DH511">
        <f t="shared" si="137"/>
        <v>0</v>
      </c>
      <c r="DI511">
        <f t="shared" si="138"/>
        <v>0</v>
      </c>
      <c r="DJ511">
        <f>DI511</f>
        <v>0</v>
      </c>
      <c r="DK511">
        <v>0</v>
      </c>
      <c r="DL511" t="s">
        <v>3</v>
      </c>
      <c r="DM511">
        <v>0</v>
      </c>
      <c r="DN511" t="s">
        <v>3</v>
      </c>
      <c r="DO511">
        <v>0</v>
      </c>
    </row>
    <row r="512" spans="1:119" x14ac:dyDescent="0.2">
      <c r="A512">
        <f>ROW(Source!A582)</f>
        <v>582</v>
      </c>
      <c r="B512">
        <v>1473070128</v>
      </c>
      <c r="C512">
        <v>1473072299</v>
      </c>
      <c r="D512">
        <v>1441836237</v>
      </c>
      <c r="E512">
        <v>1</v>
      </c>
      <c r="F512">
        <v>1</v>
      </c>
      <c r="G512">
        <v>15514512</v>
      </c>
      <c r="H512">
        <v>3</v>
      </c>
      <c r="I512" t="s">
        <v>746</v>
      </c>
      <c r="J512" t="s">
        <v>747</v>
      </c>
      <c r="K512" t="s">
        <v>748</v>
      </c>
      <c r="L512">
        <v>1346</v>
      </c>
      <c r="N512">
        <v>1009</v>
      </c>
      <c r="O512" t="s">
        <v>680</v>
      </c>
      <c r="P512" t="s">
        <v>680</v>
      </c>
      <c r="Q512">
        <v>1</v>
      </c>
      <c r="W512">
        <v>0</v>
      </c>
      <c r="X512">
        <v>-1733743716</v>
      </c>
      <c r="Y512">
        <f t="shared" si="139"/>
        <v>0.06</v>
      </c>
      <c r="AA512">
        <v>375.16</v>
      </c>
      <c r="AB512">
        <v>0</v>
      </c>
      <c r="AC512">
        <v>0</v>
      </c>
      <c r="AD512">
        <v>0</v>
      </c>
      <c r="AE512">
        <v>375.16</v>
      </c>
      <c r="AF512">
        <v>0</v>
      </c>
      <c r="AG512">
        <v>0</v>
      </c>
      <c r="AH512">
        <v>0</v>
      </c>
      <c r="AI512">
        <v>1</v>
      </c>
      <c r="AJ512">
        <v>1</v>
      </c>
      <c r="AK512">
        <v>1</v>
      </c>
      <c r="AL512">
        <v>1</v>
      </c>
      <c r="AM512">
        <v>-2</v>
      </c>
      <c r="AN512">
        <v>0</v>
      </c>
      <c r="AO512">
        <v>1</v>
      </c>
      <c r="AP512">
        <v>1</v>
      </c>
      <c r="AQ512">
        <v>0</v>
      </c>
      <c r="AR512">
        <v>0</v>
      </c>
      <c r="AS512" t="s">
        <v>3</v>
      </c>
      <c r="AT512">
        <v>0.06</v>
      </c>
      <c r="AU512" t="s">
        <v>3</v>
      </c>
      <c r="AV512">
        <v>0</v>
      </c>
      <c r="AW512">
        <v>2</v>
      </c>
      <c r="AX512">
        <v>1473072303</v>
      </c>
      <c r="AY512">
        <v>1</v>
      </c>
      <c r="AZ512">
        <v>0</v>
      </c>
      <c r="BA512">
        <v>817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0</v>
      </c>
      <c r="BI512">
        <v>0</v>
      </c>
      <c r="BJ512">
        <v>0</v>
      </c>
      <c r="BK512">
        <v>0</v>
      </c>
      <c r="BL512">
        <v>0</v>
      </c>
      <c r="BM512">
        <v>0</v>
      </c>
      <c r="BN512">
        <v>0</v>
      </c>
      <c r="BO512">
        <v>0</v>
      </c>
      <c r="BP512">
        <v>0</v>
      </c>
      <c r="BQ512">
        <v>0</v>
      </c>
      <c r="BR512">
        <v>0</v>
      </c>
      <c r="BS512">
        <v>0</v>
      </c>
      <c r="BT512">
        <v>0</v>
      </c>
      <c r="BU512">
        <v>0</v>
      </c>
      <c r="BV512">
        <v>0</v>
      </c>
      <c r="BW512">
        <v>0</v>
      </c>
      <c r="CV512">
        <v>0</v>
      </c>
      <c r="CW512">
        <v>0</v>
      </c>
      <c r="CX512">
        <f>ROUND(Y512*Source!I582,9)</f>
        <v>1.074E-2</v>
      </c>
      <c r="CY512">
        <f>AA512</f>
        <v>375.16</v>
      </c>
      <c r="CZ512">
        <f>AE512</f>
        <v>375.16</v>
      </c>
      <c r="DA512">
        <f>AI512</f>
        <v>1</v>
      </c>
      <c r="DB512">
        <f t="shared" si="140"/>
        <v>22.51</v>
      </c>
      <c r="DC512">
        <f t="shared" si="141"/>
        <v>0</v>
      </c>
      <c r="DD512" t="s">
        <v>3</v>
      </c>
      <c r="DE512" t="s">
        <v>3</v>
      </c>
      <c r="DF512">
        <f t="shared" si="135"/>
        <v>4.03</v>
      </c>
      <c r="DG512">
        <f t="shared" si="136"/>
        <v>0</v>
      </c>
      <c r="DH512">
        <f t="shared" si="137"/>
        <v>0</v>
      </c>
      <c r="DI512">
        <f t="shared" si="138"/>
        <v>0</v>
      </c>
      <c r="DJ512">
        <f>DF512</f>
        <v>4.03</v>
      </c>
      <c r="DK512">
        <v>0</v>
      </c>
      <c r="DL512" t="s">
        <v>3</v>
      </c>
      <c r="DM512">
        <v>0</v>
      </c>
      <c r="DN512" t="s">
        <v>3</v>
      </c>
      <c r="DO512">
        <v>0</v>
      </c>
    </row>
    <row r="513" spans="1:119" x14ac:dyDescent="0.2">
      <c r="A513">
        <f>ROW(Source!A583)</f>
        <v>583</v>
      </c>
      <c r="B513">
        <v>1473070128</v>
      </c>
      <c r="C513">
        <v>1473072304</v>
      </c>
      <c r="D513">
        <v>1441819193</v>
      </c>
      <c r="E513">
        <v>15514512</v>
      </c>
      <c r="F513">
        <v>1</v>
      </c>
      <c r="G513">
        <v>15514512</v>
      </c>
      <c r="H513">
        <v>1</v>
      </c>
      <c r="I513" t="s">
        <v>670</v>
      </c>
      <c r="J513" t="s">
        <v>3</v>
      </c>
      <c r="K513" t="s">
        <v>671</v>
      </c>
      <c r="L513">
        <v>1191</v>
      </c>
      <c r="N513">
        <v>1013</v>
      </c>
      <c r="O513" t="s">
        <v>672</v>
      </c>
      <c r="P513" t="s">
        <v>672</v>
      </c>
      <c r="Q513">
        <v>1</v>
      </c>
      <c r="W513">
        <v>0</v>
      </c>
      <c r="X513">
        <v>476480486</v>
      </c>
      <c r="Y513">
        <f t="shared" si="139"/>
        <v>0.24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1</v>
      </c>
      <c r="AJ513">
        <v>1</v>
      </c>
      <c r="AK513">
        <v>1</v>
      </c>
      <c r="AL513">
        <v>1</v>
      </c>
      <c r="AM513">
        <v>-2</v>
      </c>
      <c r="AN513">
        <v>0</v>
      </c>
      <c r="AO513">
        <v>1</v>
      </c>
      <c r="AP513">
        <v>1</v>
      </c>
      <c r="AQ513">
        <v>0</v>
      </c>
      <c r="AR513">
        <v>0</v>
      </c>
      <c r="AS513" t="s">
        <v>3</v>
      </c>
      <c r="AT513">
        <v>0.24</v>
      </c>
      <c r="AU513" t="s">
        <v>3</v>
      </c>
      <c r="AV513">
        <v>1</v>
      </c>
      <c r="AW513">
        <v>2</v>
      </c>
      <c r="AX513">
        <v>1473072306</v>
      </c>
      <c r="AY513">
        <v>1</v>
      </c>
      <c r="AZ513">
        <v>0</v>
      </c>
      <c r="BA513">
        <v>818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0</v>
      </c>
      <c r="BI513">
        <v>0</v>
      </c>
      <c r="BJ513">
        <v>0</v>
      </c>
      <c r="BK513">
        <v>0</v>
      </c>
      <c r="BL513">
        <v>0</v>
      </c>
      <c r="BM513">
        <v>0</v>
      </c>
      <c r="BN513">
        <v>0</v>
      </c>
      <c r="BO513">
        <v>0</v>
      </c>
      <c r="BP513">
        <v>0</v>
      </c>
      <c r="BQ513">
        <v>0</v>
      </c>
      <c r="BR513">
        <v>0</v>
      </c>
      <c r="BS513">
        <v>0</v>
      </c>
      <c r="BT513">
        <v>0</v>
      </c>
      <c r="BU513">
        <v>0</v>
      </c>
      <c r="BV513">
        <v>0</v>
      </c>
      <c r="BW513">
        <v>0</v>
      </c>
      <c r="CU513">
        <f>ROUND(AT513*Source!I583*AH513*AL513,2)</f>
        <v>0</v>
      </c>
      <c r="CV513">
        <f>ROUND(Y513*Source!I583,9)</f>
        <v>0.21479999999999999</v>
      </c>
      <c r="CW513">
        <v>0</v>
      </c>
      <c r="CX513">
        <f>ROUND(Y513*Source!I583,9)</f>
        <v>0.21479999999999999</v>
      </c>
      <c r="CY513">
        <f>AD513</f>
        <v>0</v>
      </c>
      <c r="CZ513">
        <f>AH513</f>
        <v>0</v>
      </c>
      <c r="DA513">
        <f>AL513</f>
        <v>1</v>
      </c>
      <c r="DB513">
        <f t="shared" si="140"/>
        <v>0</v>
      </c>
      <c r="DC513">
        <f t="shared" si="141"/>
        <v>0</v>
      </c>
      <c r="DD513" t="s">
        <v>3</v>
      </c>
      <c r="DE513" t="s">
        <v>3</v>
      </c>
      <c r="DF513">
        <f t="shared" ref="DF513:DF521" si="142">ROUND(ROUND(AE513,2)*CX513,2)</f>
        <v>0</v>
      </c>
      <c r="DG513">
        <f t="shared" ref="DG513:DG521" si="143">ROUND(ROUND(AF513,2)*CX513,2)</f>
        <v>0</v>
      </c>
      <c r="DH513">
        <f t="shared" ref="DH513:DH521" si="144">ROUND(ROUND(AG513,2)*CX513,2)</f>
        <v>0</v>
      </c>
      <c r="DI513">
        <f t="shared" ref="DI513:DI521" si="145">ROUND(ROUND(AH513,2)*CX513,2)</f>
        <v>0</v>
      </c>
      <c r="DJ513">
        <f>DI513</f>
        <v>0</v>
      </c>
      <c r="DK513">
        <v>0</v>
      </c>
      <c r="DL513" t="s">
        <v>3</v>
      </c>
      <c r="DM513">
        <v>0</v>
      </c>
      <c r="DN513" t="s">
        <v>3</v>
      </c>
      <c r="DO513">
        <v>0</v>
      </c>
    </row>
    <row r="514" spans="1:119" x14ac:dyDescent="0.2">
      <c r="A514">
        <f>ROW(Source!A589)</f>
        <v>589</v>
      </c>
      <c r="B514">
        <v>1473070128</v>
      </c>
      <c r="C514">
        <v>1473072320</v>
      </c>
      <c r="D514">
        <v>1441819193</v>
      </c>
      <c r="E514">
        <v>15514512</v>
      </c>
      <c r="F514">
        <v>1</v>
      </c>
      <c r="G514">
        <v>15514512</v>
      </c>
      <c r="H514">
        <v>1</v>
      </c>
      <c r="I514" t="s">
        <v>670</v>
      </c>
      <c r="J514" t="s">
        <v>3</v>
      </c>
      <c r="K514" t="s">
        <v>671</v>
      </c>
      <c r="L514">
        <v>1191</v>
      </c>
      <c r="N514">
        <v>1013</v>
      </c>
      <c r="O514" t="s">
        <v>672</v>
      </c>
      <c r="P514" t="s">
        <v>672</v>
      </c>
      <c r="Q514">
        <v>1</v>
      </c>
      <c r="W514">
        <v>0</v>
      </c>
      <c r="X514">
        <v>476480486</v>
      </c>
      <c r="Y514">
        <f t="shared" si="139"/>
        <v>1.5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1</v>
      </c>
      <c r="AJ514">
        <v>1</v>
      </c>
      <c r="AK514">
        <v>1</v>
      </c>
      <c r="AL514">
        <v>1</v>
      </c>
      <c r="AM514">
        <v>-2</v>
      </c>
      <c r="AN514">
        <v>0</v>
      </c>
      <c r="AO514">
        <v>1</v>
      </c>
      <c r="AP514">
        <v>1</v>
      </c>
      <c r="AQ514">
        <v>0</v>
      </c>
      <c r="AR514">
        <v>0</v>
      </c>
      <c r="AS514" t="s">
        <v>3</v>
      </c>
      <c r="AT514">
        <v>1.5</v>
      </c>
      <c r="AU514" t="s">
        <v>3</v>
      </c>
      <c r="AV514">
        <v>1</v>
      </c>
      <c r="AW514">
        <v>2</v>
      </c>
      <c r="AX514">
        <v>1473072326</v>
      </c>
      <c r="AY514">
        <v>1</v>
      </c>
      <c r="AZ514">
        <v>0</v>
      </c>
      <c r="BA514">
        <v>827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0</v>
      </c>
      <c r="BI514">
        <v>0</v>
      </c>
      <c r="BJ514">
        <v>0</v>
      </c>
      <c r="BK514">
        <v>0</v>
      </c>
      <c r="BL514">
        <v>0</v>
      </c>
      <c r="BM514">
        <v>0</v>
      </c>
      <c r="BN514">
        <v>0</v>
      </c>
      <c r="BO514">
        <v>0</v>
      </c>
      <c r="BP514">
        <v>0</v>
      </c>
      <c r="BQ514">
        <v>0</v>
      </c>
      <c r="BR514">
        <v>0</v>
      </c>
      <c r="BS514">
        <v>0</v>
      </c>
      <c r="BT514">
        <v>0</v>
      </c>
      <c r="BU514">
        <v>0</v>
      </c>
      <c r="BV514">
        <v>0</v>
      </c>
      <c r="BW514">
        <v>0</v>
      </c>
      <c r="CU514">
        <f>ROUND(AT514*Source!I589*AH514*AL514,2)</f>
        <v>0</v>
      </c>
      <c r="CV514">
        <f>ROUND(Y514*Source!I589,9)</f>
        <v>1518</v>
      </c>
      <c r="CW514">
        <v>0</v>
      </c>
      <c r="CX514">
        <f>ROUND(Y514*Source!I589,9)</f>
        <v>1518</v>
      </c>
      <c r="CY514">
        <f>AD514</f>
        <v>0</v>
      </c>
      <c r="CZ514">
        <f>AH514</f>
        <v>0</v>
      </c>
      <c r="DA514">
        <f>AL514</f>
        <v>1</v>
      </c>
      <c r="DB514">
        <f t="shared" si="140"/>
        <v>0</v>
      </c>
      <c r="DC514">
        <f t="shared" si="141"/>
        <v>0</v>
      </c>
      <c r="DD514" t="s">
        <v>3</v>
      </c>
      <c r="DE514" t="s">
        <v>3</v>
      </c>
      <c r="DF514">
        <f t="shared" si="142"/>
        <v>0</v>
      </c>
      <c r="DG514">
        <f t="shared" si="143"/>
        <v>0</v>
      </c>
      <c r="DH514">
        <f t="shared" si="144"/>
        <v>0</v>
      </c>
      <c r="DI514">
        <f t="shared" si="145"/>
        <v>0</v>
      </c>
      <c r="DJ514">
        <f>DI514</f>
        <v>0</v>
      </c>
      <c r="DK514">
        <v>0</v>
      </c>
      <c r="DL514" t="s">
        <v>3</v>
      </c>
      <c r="DM514">
        <v>0</v>
      </c>
      <c r="DN514" t="s">
        <v>3</v>
      </c>
      <c r="DO514">
        <v>0</v>
      </c>
    </row>
    <row r="515" spans="1:119" x14ac:dyDescent="0.2">
      <c r="A515">
        <f>ROW(Source!A589)</f>
        <v>589</v>
      </c>
      <c r="B515">
        <v>1473070128</v>
      </c>
      <c r="C515">
        <v>1473072320</v>
      </c>
      <c r="D515">
        <v>1441836237</v>
      </c>
      <c r="E515">
        <v>1</v>
      </c>
      <c r="F515">
        <v>1</v>
      </c>
      <c r="G515">
        <v>15514512</v>
      </c>
      <c r="H515">
        <v>3</v>
      </c>
      <c r="I515" t="s">
        <v>746</v>
      </c>
      <c r="J515" t="s">
        <v>747</v>
      </c>
      <c r="K515" t="s">
        <v>748</v>
      </c>
      <c r="L515">
        <v>1346</v>
      </c>
      <c r="N515">
        <v>1009</v>
      </c>
      <c r="O515" t="s">
        <v>680</v>
      </c>
      <c r="P515" t="s">
        <v>680</v>
      </c>
      <c r="Q515">
        <v>1</v>
      </c>
      <c r="W515">
        <v>0</v>
      </c>
      <c r="X515">
        <v>-1733743716</v>
      </c>
      <c r="Y515">
        <f t="shared" si="139"/>
        <v>0.03</v>
      </c>
      <c r="AA515">
        <v>375.16</v>
      </c>
      <c r="AB515">
        <v>0</v>
      </c>
      <c r="AC515">
        <v>0</v>
      </c>
      <c r="AD515">
        <v>0</v>
      </c>
      <c r="AE515">
        <v>375.16</v>
      </c>
      <c r="AF515">
        <v>0</v>
      </c>
      <c r="AG515">
        <v>0</v>
      </c>
      <c r="AH515">
        <v>0</v>
      </c>
      <c r="AI515">
        <v>1</v>
      </c>
      <c r="AJ515">
        <v>1</v>
      </c>
      <c r="AK515">
        <v>1</v>
      </c>
      <c r="AL515">
        <v>1</v>
      </c>
      <c r="AM515">
        <v>-2</v>
      </c>
      <c r="AN515">
        <v>0</v>
      </c>
      <c r="AO515">
        <v>1</v>
      </c>
      <c r="AP515">
        <v>1</v>
      </c>
      <c r="AQ515">
        <v>0</v>
      </c>
      <c r="AR515">
        <v>0</v>
      </c>
      <c r="AS515" t="s">
        <v>3</v>
      </c>
      <c r="AT515">
        <v>0.03</v>
      </c>
      <c r="AU515" t="s">
        <v>3</v>
      </c>
      <c r="AV515">
        <v>0</v>
      </c>
      <c r="AW515">
        <v>2</v>
      </c>
      <c r="AX515">
        <v>1473072328</v>
      </c>
      <c r="AY515">
        <v>1</v>
      </c>
      <c r="AZ515">
        <v>0</v>
      </c>
      <c r="BA515">
        <v>828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0</v>
      </c>
      <c r="BI515">
        <v>0</v>
      </c>
      <c r="BJ515">
        <v>0</v>
      </c>
      <c r="BK515">
        <v>0</v>
      </c>
      <c r="BL515">
        <v>0</v>
      </c>
      <c r="BM515">
        <v>0</v>
      </c>
      <c r="BN515">
        <v>0</v>
      </c>
      <c r="BO515">
        <v>0</v>
      </c>
      <c r="BP515">
        <v>0</v>
      </c>
      <c r="BQ515">
        <v>0</v>
      </c>
      <c r="BR515">
        <v>0</v>
      </c>
      <c r="BS515">
        <v>0</v>
      </c>
      <c r="BT515">
        <v>0</v>
      </c>
      <c r="BU515">
        <v>0</v>
      </c>
      <c r="BV515">
        <v>0</v>
      </c>
      <c r="BW515">
        <v>0</v>
      </c>
      <c r="CV515">
        <v>0</v>
      </c>
      <c r="CW515">
        <v>0</v>
      </c>
      <c r="CX515">
        <f>ROUND(Y515*Source!I589,9)</f>
        <v>30.36</v>
      </c>
      <c r="CY515">
        <f>AA515</f>
        <v>375.16</v>
      </c>
      <c r="CZ515">
        <f>AE515</f>
        <v>375.16</v>
      </c>
      <c r="DA515">
        <f>AI515</f>
        <v>1</v>
      </c>
      <c r="DB515">
        <f t="shared" si="140"/>
        <v>11.25</v>
      </c>
      <c r="DC515">
        <f t="shared" si="141"/>
        <v>0</v>
      </c>
      <c r="DD515" t="s">
        <v>3</v>
      </c>
      <c r="DE515" t="s">
        <v>3</v>
      </c>
      <c r="DF515">
        <f t="shared" si="142"/>
        <v>11389.86</v>
      </c>
      <c r="DG515">
        <f t="shared" si="143"/>
        <v>0</v>
      </c>
      <c r="DH515">
        <f t="shared" si="144"/>
        <v>0</v>
      </c>
      <c r="DI515">
        <f t="shared" si="145"/>
        <v>0</v>
      </c>
      <c r="DJ515">
        <f>DF515</f>
        <v>11389.86</v>
      </c>
      <c r="DK515">
        <v>0</v>
      </c>
      <c r="DL515" t="s">
        <v>3</v>
      </c>
      <c r="DM515">
        <v>0</v>
      </c>
      <c r="DN515" t="s">
        <v>3</v>
      </c>
      <c r="DO515">
        <v>0</v>
      </c>
    </row>
    <row r="516" spans="1:119" x14ac:dyDescent="0.2">
      <c r="A516">
        <f>ROW(Source!A589)</f>
        <v>589</v>
      </c>
      <c r="B516">
        <v>1473070128</v>
      </c>
      <c r="C516">
        <v>1473072320</v>
      </c>
      <c r="D516">
        <v>1441836235</v>
      </c>
      <c r="E516">
        <v>1</v>
      </c>
      <c r="F516">
        <v>1</v>
      </c>
      <c r="G516">
        <v>15514512</v>
      </c>
      <c r="H516">
        <v>3</v>
      </c>
      <c r="I516" t="s">
        <v>677</v>
      </c>
      <c r="J516" t="s">
        <v>678</v>
      </c>
      <c r="K516" t="s">
        <v>679</v>
      </c>
      <c r="L516">
        <v>1346</v>
      </c>
      <c r="N516">
        <v>1009</v>
      </c>
      <c r="O516" t="s">
        <v>680</v>
      </c>
      <c r="P516" t="s">
        <v>680</v>
      </c>
      <c r="Q516">
        <v>1</v>
      </c>
      <c r="W516">
        <v>0</v>
      </c>
      <c r="X516">
        <v>-1595335418</v>
      </c>
      <c r="Y516">
        <f t="shared" si="139"/>
        <v>0.01</v>
      </c>
      <c r="AA516">
        <v>31.49</v>
      </c>
      <c r="AB516">
        <v>0</v>
      </c>
      <c r="AC516">
        <v>0</v>
      </c>
      <c r="AD516">
        <v>0</v>
      </c>
      <c r="AE516">
        <v>31.49</v>
      </c>
      <c r="AF516">
        <v>0</v>
      </c>
      <c r="AG516">
        <v>0</v>
      </c>
      <c r="AH516">
        <v>0</v>
      </c>
      <c r="AI516">
        <v>1</v>
      </c>
      <c r="AJ516">
        <v>1</v>
      </c>
      <c r="AK516">
        <v>1</v>
      </c>
      <c r="AL516">
        <v>1</v>
      </c>
      <c r="AM516">
        <v>-2</v>
      </c>
      <c r="AN516">
        <v>0</v>
      </c>
      <c r="AO516">
        <v>1</v>
      </c>
      <c r="AP516">
        <v>1</v>
      </c>
      <c r="AQ516">
        <v>0</v>
      </c>
      <c r="AR516">
        <v>0</v>
      </c>
      <c r="AS516" t="s">
        <v>3</v>
      </c>
      <c r="AT516">
        <v>0.01</v>
      </c>
      <c r="AU516" t="s">
        <v>3</v>
      </c>
      <c r="AV516">
        <v>0</v>
      </c>
      <c r="AW516">
        <v>2</v>
      </c>
      <c r="AX516">
        <v>1473072329</v>
      </c>
      <c r="AY516">
        <v>1</v>
      </c>
      <c r="AZ516">
        <v>0</v>
      </c>
      <c r="BA516">
        <v>829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0</v>
      </c>
      <c r="BI516">
        <v>0</v>
      </c>
      <c r="BJ516">
        <v>0</v>
      </c>
      <c r="BK516">
        <v>0</v>
      </c>
      <c r="BL516">
        <v>0</v>
      </c>
      <c r="BM516">
        <v>0</v>
      </c>
      <c r="BN516">
        <v>0</v>
      </c>
      <c r="BO516">
        <v>0</v>
      </c>
      <c r="BP516">
        <v>0</v>
      </c>
      <c r="BQ516">
        <v>0</v>
      </c>
      <c r="BR516">
        <v>0</v>
      </c>
      <c r="BS516">
        <v>0</v>
      </c>
      <c r="BT516">
        <v>0</v>
      </c>
      <c r="BU516">
        <v>0</v>
      </c>
      <c r="BV516">
        <v>0</v>
      </c>
      <c r="BW516">
        <v>0</v>
      </c>
      <c r="CV516">
        <v>0</v>
      </c>
      <c r="CW516">
        <v>0</v>
      </c>
      <c r="CX516">
        <f>ROUND(Y516*Source!I589,9)</f>
        <v>10.119999999999999</v>
      </c>
      <c r="CY516">
        <f>AA516</f>
        <v>31.49</v>
      </c>
      <c r="CZ516">
        <f>AE516</f>
        <v>31.49</v>
      </c>
      <c r="DA516">
        <f>AI516</f>
        <v>1</v>
      </c>
      <c r="DB516">
        <f t="shared" si="140"/>
        <v>0.31</v>
      </c>
      <c r="DC516">
        <f t="shared" si="141"/>
        <v>0</v>
      </c>
      <c r="DD516" t="s">
        <v>3</v>
      </c>
      <c r="DE516" t="s">
        <v>3</v>
      </c>
      <c r="DF516">
        <f t="shared" si="142"/>
        <v>318.68</v>
      </c>
      <c r="DG516">
        <f t="shared" si="143"/>
        <v>0</v>
      </c>
      <c r="DH516">
        <f t="shared" si="144"/>
        <v>0</v>
      </c>
      <c r="DI516">
        <f t="shared" si="145"/>
        <v>0</v>
      </c>
      <c r="DJ516">
        <f>DF516</f>
        <v>318.68</v>
      </c>
      <c r="DK516">
        <v>0</v>
      </c>
      <c r="DL516" t="s">
        <v>3</v>
      </c>
      <c r="DM516">
        <v>0</v>
      </c>
      <c r="DN516" t="s">
        <v>3</v>
      </c>
      <c r="DO516">
        <v>0</v>
      </c>
    </row>
    <row r="517" spans="1:119" x14ac:dyDescent="0.2">
      <c r="A517">
        <f>ROW(Source!A589)</f>
        <v>589</v>
      </c>
      <c r="B517">
        <v>1473070128</v>
      </c>
      <c r="C517">
        <v>1473072320</v>
      </c>
      <c r="D517">
        <v>1441822228</v>
      </c>
      <c r="E517">
        <v>15514512</v>
      </c>
      <c r="F517">
        <v>1</v>
      </c>
      <c r="G517">
        <v>15514512</v>
      </c>
      <c r="H517">
        <v>3</v>
      </c>
      <c r="I517" t="s">
        <v>749</v>
      </c>
      <c r="J517" t="s">
        <v>3</v>
      </c>
      <c r="K517" t="s">
        <v>750</v>
      </c>
      <c r="L517">
        <v>1346</v>
      </c>
      <c r="N517">
        <v>1009</v>
      </c>
      <c r="O517" t="s">
        <v>680</v>
      </c>
      <c r="P517" t="s">
        <v>680</v>
      </c>
      <c r="Q517">
        <v>1</v>
      </c>
      <c r="W517">
        <v>0</v>
      </c>
      <c r="X517">
        <v>-197379457</v>
      </c>
      <c r="Y517">
        <f t="shared" si="139"/>
        <v>0.01</v>
      </c>
      <c r="AA517">
        <v>73.95</v>
      </c>
      <c r="AB517">
        <v>0</v>
      </c>
      <c r="AC517">
        <v>0</v>
      </c>
      <c r="AD517">
        <v>0</v>
      </c>
      <c r="AE517">
        <v>73.951729999999998</v>
      </c>
      <c r="AF517">
        <v>0</v>
      </c>
      <c r="AG517">
        <v>0</v>
      </c>
      <c r="AH517">
        <v>0</v>
      </c>
      <c r="AI517">
        <v>1</v>
      </c>
      <c r="AJ517">
        <v>1</v>
      </c>
      <c r="AK517">
        <v>1</v>
      </c>
      <c r="AL517">
        <v>1</v>
      </c>
      <c r="AM517">
        <v>-2</v>
      </c>
      <c r="AN517">
        <v>0</v>
      </c>
      <c r="AO517">
        <v>1</v>
      </c>
      <c r="AP517">
        <v>1</v>
      </c>
      <c r="AQ517">
        <v>0</v>
      </c>
      <c r="AR517">
        <v>0</v>
      </c>
      <c r="AS517" t="s">
        <v>3</v>
      </c>
      <c r="AT517">
        <v>0.01</v>
      </c>
      <c r="AU517" t="s">
        <v>3</v>
      </c>
      <c r="AV517">
        <v>0</v>
      </c>
      <c r="AW517">
        <v>2</v>
      </c>
      <c r="AX517">
        <v>1473072327</v>
      </c>
      <c r="AY517">
        <v>1</v>
      </c>
      <c r="AZ517">
        <v>0</v>
      </c>
      <c r="BA517">
        <v>830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0</v>
      </c>
      <c r="BI517">
        <v>0</v>
      </c>
      <c r="BJ517">
        <v>0</v>
      </c>
      <c r="BK517">
        <v>0</v>
      </c>
      <c r="BL517">
        <v>0</v>
      </c>
      <c r="BM517">
        <v>0</v>
      </c>
      <c r="BN517">
        <v>0</v>
      </c>
      <c r="BO517">
        <v>0</v>
      </c>
      <c r="BP517">
        <v>0</v>
      </c>
      <c r="BQ517">
        <v>0</v>
      </c>
      <c r="BR517">
        <v>0</v>
      </c>
      <c r="BS517">
        <v>0</v>
      </c>
      <c r="BT517">
        <v>0</v>
      </c>
      <c r="BU517">
        <v>0</v>
      </c>
      <c r="BV517">
        <v>0</v>
      </c>
      <c r="BW517">
        <v>0</v>
      </c>
      <c r="CV517">
        <v>0</v>
      </c>
      <c r="CW517">
        <v>0</v>
      </c>
      <c r="CX517">
        <f>ROUND(Y517*Source!I589,9)</f>
        <v>10.119999999999999</v>
      </c>
      <c r="CY517">
        <f>AA517</f>
        <v>73.95</v>
      </c>
      <c r="CZ517">
        <f>AE517</f>
        <v>73.951729999999998</v>
      </c>
      <c r="DA517">
        <f>AI517</f>
        <v>1</v>
      </c>
      <c r="DB517">
        <f t="shared" si="140"/>
        <v>0.74</v>
      </c>
      <c r="DC517">
        <f t="shared" si="141"/>
        <v>0</v>
      </c>
      <c r="DD517" t="s">
        <v>3</v>
      </c>
      <c r="DE517" t="s">
        <v>3</v>
      </c>
      <c r="DF517">
        <f t="shared" si="142"/>
        <v>748.37</v>
      </c>
      <c r="DG517">
        <f t="shared" si="143"/>
        <v>0</v>
      </c>
      <c r="DH517">
        <f t="shared" si="144"/>
        <v>0</v>
      </c>
      <c r="DI517">
        <f t="shared" si="145"/>
        <v>0</v>
      </c>
      <c r="DJ517">
        <f>DF517</f>
        <v>748.37</v>
      </c>
      <c r="DK517">
        <v>0</v>
      </c>
      <c r="DL517" t="s">
        <v>3</v>
      </c>
      <c r="DM517">
        <v>0</v>
      </c>
      <c r="DN517" t="s">
        <v>3</v>
      </c>
      <c r="DO517">
        <v>0</v>
      </c>
    </row>
    <row r="518" spans="1:119" x14ac:dyDescent="0.2">
      <c r="A518">
        <f>ROW(Source!A589)</f>
        <v>589</v>
      </c>
      <c r="B518">
        <v>1473070128</v>
      </c>
      <c r="C518">
        <v>1473072320</v>
      </c>
      <c r="D518">
        <v>1441834920</v>
      </c>
      <c r="E518">
        <v>1</v>
      </c>
      <c r="F518">
        <v>1</v>
      </c>
      <c r="G518">
        <v>15514512</v>
      </c>
      <c r="H518">
        <v>3</v>
      </c>
      <c r="I518" t="s">
        <v>751</v>
      </c>
      <c r="J518" t="s">
        <v>752</v>
      </c>
      <c r="K518" t="s">
        <v>753</v>
      </c>
      <c r="L518">
        <v>1346</v>
      </c>
      <c r="N518">
        <v>1009</v>
      </c>
      <c r="O518" t="s">
        <v>680</v>
      </c>
      <c r="P518" t="s">
        <v>680</v>
      </c>
      <c r="Q518">
        <v>1</v>
      </c>
      <c r="W518">
        <v>0</v>
      </c>
      <c r="X518">
        <v>707796009</v>
      </c>
      <c r="Y518">
        <f t="shared" si="139"/>
        <v>0.01</v>
      </c>
      <c r="AA518">
        <v>106.87</v>
      </c>
      <c r="AB518">
        <v>0</v>
      </c>
      <c r="AC518">
        <v>0</v>
      </c>
      <c r="AD518">
        <v>0</v>
      </c>
      <c r="AE518">
        <v>106.87</v>
      </c>
      <c r="AF518">
        <v>0</v>
      </c>
      <c r="AG518">
        <v>0</v>
      </c>
      <c r="AH518">
        <v>0</v>
      </c>
      <c r="AI518">
        <v>1</v>
      </c>
      <c r="AJ518">
        <v>1</v>
      </c>
      <c r="AK518">
        <v>1</v>
      </c>
      <c r="AL518">
        <v>1</v>
      </c>
      <c r="AM518">
        <v>-2</v>
      </c>
      <c r="AN518">
        <v>0</v>
      </c>
      <c r="AO518">
        <v>1</v>
      </c>
      <c r="AP518">
        <v>1</v>
      </c>
      <c r="AQ518">
        <v>0</v>
      </c>
      <c r="AR518">
        <v>0</v>
      </c>
      <c r="AS518" t="s">
        <v>3</v>
      </c>
      <c r="AT518">
        <v>0.01</v>
      </c>
      <c r="AU518" t="s">
        <v>3</v>
      </c>
      <c r="AV518">
        <v>0</v>
      </c>
      <c r="AW518">
        <v>2</v>
      </c>
      <c r="AX518">
        <v>1473072330</v>
      </c>
      <c r="AY518">
        <v>1</v>
      </c>
      <c r="AZ518">
        <v>0</v>
      </c>
      <c r="BA518">
        <v>831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0</v>
      </c>
      <c r="BI518">
        <v>0</v>
      </c>
      <c r="BJ518">
        <v>0</v>
      </c>
      <c r="BK518">
        <v>0</v>
      </c>
      <c r="BL518">
        <v>0</v>
      </c>
      <c r="BM518">
        <v>0</v>
      </c>
      <c r="BN518">
        <v>0</v>
      </c>
      <c r="BO518">
        <v>0</v>
      </c>
      <c r="BP518">
        <v>0</v>
      </c>
      <c r="BQ518">
        <v>0</v>
      </c>
      <c r="BR518">
        <v>0</v>
      </c>
      <c r="BS518">
        <v>0</v>
      </c>
      <c r="BT518">
        <v>0</v>
      </c>
      <c r="BU518">
        <v>0</v>
      </c>
      <c r="BV518">
        <v>0</v>
      </c>
      <c r="BW518">
        <v>0</v>
      </c>
      <c r="CV518">
        <v>0</v>
      </c>
      <c r="CW518">
        <v>0</v>
      </c>
      <c r="CX518">
        <f>ROUND(Y518*Source!I589,9)</f>
        <v>10.119999999999999</v>
      </c>
      <c r="CY518">
        <f>AA518</f>
        <v>106.87</v>
      </c>
      <c r="CZ518">
        <f>AE518</f>
        <v>106.87</v>
      </c>
      <c r="DA518">
        <f>AI518</f>
        <v>1</v>
      </c>
      <c r="DB518">
        <f t="shared" si="140"/>
        <v>1.07</v>
      </c>
      <c r="DC518">
        <f t="shared" si="141"/>
        <v>0</v>
      </c>
      <c r="DD518" t="s">
        <v>3</v>
      </c>
      <c r="DE518" t="s">
        <v>3</v>
      </c>
      <c r="DF518">
        <f t="shared" si="142"/>
        <v>1081.52</v>
      </c>
      <c r="DG518">
        <f t="shared" si="143"/>
        <v>0</v>
      </c>
      <c r="DH518">
        <f t="shared" si="144"/>
        <v>0</v>
      </c>
      <c r="DI518">
        <f t="shared" si="145"/>
        <v>0</v>
      </c>
      <c r="DJ518">
        <f>DF518</f>
        <v>1081.52</v>
      </c>
      <c r="DK518">
        <v>0</v>
      </c>
      <c r="DL518" t="s">
        <v>3</v>
      </c>
      <c r="DM518">
        <v>0</v>
      </c>
      <c r="DN518" t="s">
        <v>3</v>
      </c>
      <c r="DO518">
        <v>0</v>
      </c>
    </row>
    <row r="519" spans="1:119" x14ac:dyDescent="0.2">
      <c r="A519">
        <f>ROW(Source!A591)</f>
        <v>591</v>
      </c>
      <c r="B519">
        <v>1473070128</v>
      </c>
      <c r="C519">
        <v>1473072336</v>
      </c>
      <c r="D519">
        <v>1441819193</v>
      </c>
      <c r="E519">
        <v>15514512</v>
      </c>
      <c r="F519">
        <v>1</v>
      </c>
      <c r="G519">
        <v>15514512</v>
      </c>
      <c r="H519">
        <v>1</v>
      </c>
      <c r="I519" t="s">
        <v>670</v>
      </c>
      <c r="J519" t="s">
        <v>3</v>
      </c>
      <c r="K519" t="s">
        <v>671</v>
      </c>
      <c r="L519">
        <v>1191</v>
      </c>
      <c r="N519">
        <v>1013</v>
      </c>
      <c r="O519" t="s">
        <v>672</v>
      </c>
      <c r="P519" t="s">
        <v>672</v>
      </c>
      <c r="Q519">
        <v>1</v>
      </c>
      <c r="W519">
        <v>0</v>
      </c>
      <c r="X519">
        <v>476480486</v>
      </c>
      <c r="Y519">
        <f t="shared" si="139"/>
        <v>8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1</v>
      </c>
      <c r="AJ519">
        <v>1</v>
      </c>
      <c r="AK519">
        <v>1</v>
      </c>
      <c r="AL519">
        <v>1</v>
      </c>
      <c r="AM519">
        <v>-2</v>
      </c>
      <c r="AN519">
        <v>0</v>
      </c>
      <c r="AO519">
        <v>1</v>
      </c>
      <c r="AP519">
        <v>1</v>
      </c>
      <c r="AQ519">
        <v>0</v>
      </c>
      <c r="AR519">
        <v>0</v>
      </c>
      <c r="AS519" t="s">
        <v>3</v>
      </c>
      <c r="AT519">
        <v>8</v>
      </c>
      <c r="AU519" t="s">
        <v>3</v>
      </c>
      <c r="AV519">
        <v>1</v>
      </c>
      <c r="AW519">
        <v>2</v>
      </c>
      <c r="AX519">
        <v>1473072340</v>
      </c>
      <c r="AY519">
        <v>1</v>
      </c>
      <c r="AZ519">
        <v>0</v>
      </c>
      <c r="BA519">
        <v>836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0</v>
      </c>
      <c r="BI519">
        <v>0</v>
      </c>
      <c r="BJ519">
        <v>0</v>
      </c>
      <c r="BK519">
        <v>0</v>
      </c>
      <c r="BL519">
        <v>0</v>
      </c>
      <c r="BM519">
        <v>0</v>
      </c>
      <c r="BN519">
        <v>0</v>
      </c>
      <c r="BO519">
        <v>0</v>
      </c>
      <c r="BP519">
        <v>0</v>
      </c>
      <c r="BQ519">
        <v>0</v>
      </c>
      <c r="BR519">
        <v>0</v>
      </c>
      <c r="BS519">
        <v>0</v>
      </c>
      <c r="BT519">
        <v>0</v>
      </c>
      <c r="BU519">
        <v>0</v>
      </c>
      <c r="BV519">
        <v>0</v>
      </c>
      <c r="BW519">
        <v>0</v>
      </c>
      <c r="CU519">
        <f>ROUND(AT519*Source!I591*AH519*AL519,2)</f>
        <v>0</v>
      </c>
      <c r="CV519">
        <f>ROUND(Y519*Source!I591,9)</f>
        <v>80.959999999999994</v>
      </c>
      <c r="CW519">
        <v>0</v>
      </c>
      <c r="CX519">
        <f>ROUND(Y519*Source!I591,9)</f>
        <v>80.959999999999994</v>
      </c>
      <c r="CY519">
        <f>AD519</f>
        <v>0</v>
      </c>
      <c r="CZ519">
        <f>AH519</f>
        <v>0</v>
      </c>
      <c r="DA519">
        <f>AL519</f>
        <v>1</v>
      </c>
      <c r="DB519">
        <f t="shared" si="140"/>
        <v>0</v>
      </c>
      <c r="DC519">
        <f t="shared" si="141"/>
        <v>0</v>
      </c>
      <c r="DD519" t="s">
        <v>3</v>
      </c>
      <c r="DE519" t="s">
        <v>3</v>
      </c>
      <c r="DF519">
        <f t="shared" si="142"/>
        <v>0</v>
      </c>
      <c r="DG519">
        <f t="shared" si="143"/>
        <v>0</v>
      </c>
      <c r="DH519">
        <f t="shared" si="144"/>
        <v>0</v>
      </c>
      <c r="DI519">
        <f t="shared" si="145"/>
        <v>0</v>
      </c>
      <c r="DJ519">
        <f>DI519</f>
        <v>0</v>
      </c>
      <c r="DK519">
        <v>0</v>
      </c>
      <c r="DL519" t="s">
        <v>3</v>
      </c>
      <c r="DM519">
        <v>0</v>
      </c>
      <c r="DN519" t="s">
        <v>3</v>
      </c>
      <c r="DO519">
        <v>0</v>
      </c>
    </row>
    <row r="520" spans="1:119" x14ac:dyDescent="0.2">
      <c r="A520">
        <f>ROW(Source!A591)</f>
        <v>591</v>
      </c>
      <c r="B520">
        <v>1473070128</v>
      </c>
      <c r="C520">
        <v>1473072336</v>
      </c>
      <c r="D520">
        <v>1441834258</v>
      </c>
      <c r="E520">
        <v>1</v>
      </c>
      <c r="F520">
        <v>1</v>
      </c>
      <c r="G520">
        <v>15514512</v>
      </c>
      <c r="H520">
        <v>2</v>
      </c>
      <c r="I520" t="s">
        <v>691</v>
      </c>
      <c r="J520" t="s">
        <v>692</v>
      </c>
      <c r="K520" t="s">
        <v>693</v>
      </c>
      <c r="L520">
        <v>1368</v>
      </c>
      <c r="N520">
        <v>1011</v>
      </c>
      <c r="O520" t="s">
        <v>676</v>
      </c>
      <c r="P520" t="s">
        <v>676</v>
      </c>
      <c r="Q520">
        <v>1</v>
      </c>
      <c r="W520">
        <v>0</v>
      </c>
      <c r="X520">
        <v>1077756263</v>
      </c>
      <c r="Y520">
        <f t="shared" si="139"/>
        <v>0.9</v>
      </c>
      <c r="AA520">
        <v>0</v>
      </c>
      <c r="AB520">
        <v>1303.01</v>
      </c>
      <c r="AC520">
        <v>826.2</v>
      </c>
      <c r="AD520">
        <v>0</v>
      </c>
      <c r="AE520">
        <v>0</v>
      </c>
      <c r="AF520">
        <v>1303.01</v>
      </c>
      <c r="AG520">
        <v>826.2</v>
      </c>
      <c r="AH520">
        <v>0</v>
      </c>
      <c r="AI520">
        <v>1</v>
      </c>
      <c r="AJ520">
        <v>1</v>
      </c>
      <c r="AK520">
        <v>1</v>
      </c>
      <c r="AL520">
        <v>1</v>
      </c>
      <c r="AM520">
        <v>-2</v>
      </c>
      <c r="AN520">
        <v>0</v>
      </c>
      <c r="AO520">
        <v>1</v>
      </c>
      <c r="AP520">
        <v>1</v>
      </c>
      <c r="AQ520">
        <v>0</v>
      </c>
      <c r="AR520">
        <v>0</v>
      </c>
      <c r="AS520" t="s">
        <v>3</v>
      </c>
      <c r="AT520">
        <v>0.9</v>
      </c>
      <c r="AU520" t="s">
        <v>3</v>
      </c>
      <c r="AV520">
        <v>0</v>
      </c>
      <c r="AW520">
        <v>2</v>
      </c>
      <c r="AX520">
        <v>1473072341</v>
      </c>
      <c r="AY520">
        <v>1</v>
      </c>
      <c r="AZ520">
        <v>0</v>
      </c>
      <c r="BA520">
        <v>837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0</v>
      </c>
      <c r="BI520">
        <v>0</v>
      </c>
      <c r="BJ520">
        <v>0</v>
      </c>
      <c r="BK520">
        <v>0</v>
      </c>
      <c r="BL520">
        <v>0</v>
      </c>
      <c r="BM520">
        <v>0</v>
      </c>
      <c r="BN520">
        <v>0</v>
      </c>
      <c r="BO520">
        <v>0</v>
      </c>
      <c r="BP520">
        <v>0</v>
      </c>
      <c r="BQ520">
        <v>0</v>
      </c>
      <c r="BR520">
        <v>0</v>
      </c>
      <c r="BS520">
        <v>0</v>
      </c>
      <c r="BT520">
        <v>0</v>
      </c>
      <c r="BU520">
        <v>0</v>
      </c>
      <c r="BV520">
        <v>0</v>
      </c>
      <c r="BW520">
        <v>0</v>
      </c>
      <c r="CV520">
        <v>0</v>
      </c>
      <c r="CW520">
        <f>ROUND(Y520*Source!I591*DO520,9)</f>
        <v>0</v>
      </c>
      <c r="CX520">
        <f>ROUND(Y520*Source!I591,9)</f>
        <v>9.1080000000000005</v>
      </c>
      <c r="CY520">
        <f>AB520</f>
        <v>1303.01</v>
      </c>
      <c r="CZ520">
        <f>AF520</f>
        <v>1303.01</v>
      </c>
      <c r="DA520">
        <f>AJ520</f>
        <v>1</v>
      </c>
      <c r="DB520">
        <f t="shared" si="140"/>
        <v>1172.71</v>
      </c>
      <c r="DC520">
        <f t="shared" si="141"/>
        <v>743.58</v>
      </c>
      <c r="DD520" t="s">
        <v>3</v>
      </c>
      <c r="DE520" t="s">
        <v>3</v>
      </c>
      <c r="DF520">
        <f t="shared" si="142"/>
        <v>0</v>
      </c>
      <c r="DG520">
        <f t="shared" si="143"/>
        <v>11867.82</v>
      </c>
      <c r="DH520">
        <f t="shared" si="144"/>
        <v>7525.03</v>
      </c>
      <c r="DI520">
        <f t="shared" si="145"/>
        <v>0</v>
      </c>
      <c r="DJ520">
        <f>DG520</f>
        <v>11867.82</v>
      </c>
      <c r="DK520">
        <v>0</v>
      </c>
      <c r="DL520" t="s">
        <v>3</v>
      </c>
      <c r="DM520">
        <v>0</v>
      </c>
      <c r="DN520" t="s">
        <v>3</v>
      </c>
      <c r="DO520">
        <v>0</v>
      </c>
    </row>
    <row r="521" spans="1:119" x14ac:dyDescent="0.2">
      <c r="A521">
        <f>ROW(Source!A591)</f>
        <v>591</v>
      </c>
      <c r="B521">
        <v>1473070128</v>
      </c>
      <c r="C521">
        <v>1473072336</v>
      </c>
      <c r="D521">
        <v>1441836235</v>
      </c>
      <c r="E521">
        <v>1</v>
      </c>
      <c r="F521">
        <v>1</v>
      </c>
      <c r="G521">
        <v>15514512</v>
      </c>
      <c r="H521">
        <v>3</v>
      </c>
      <c r="I521" t="s">
        <v>677</v>
      </c>
      <c r="J521" t="s">
        <v>678</v>
      </c>
      <c r="K521" t="s">
        <v>679</v>
      </c>
      <c r="L521">
        <v>1346</v>
      </c>
      <c r="N521">
        <v>1009</v>
      </c>
      <c r="O521" t="s">
        <v>680</v>
      </c>
      <c r="P521" t="s">
        <v>680</v>
      </c>
      <c r="Q521">
        <v>1</v>
      </c>
      <c r="W521">
        <v>0</v>
      </c>
      <c r="X521">
        <v>-1595335418</v>
      </c>
      <c r="Y521">
        <f t="shared" si="139"/>
        <v>0.12</v>
      </c>
      <c r="AA521">
        <v>31.49</v>
      </c>
      <c r="AB521">
        <v>0</v>
      </c>
      <c r="AC521">
        <v>0</v>
      </c>
      <c r="AD521">
        <v>0</v>
      </c>
      <c r="AE521">
        <v>31.49</v>
      </c>
      <c r="AF521">
        <v>0</v>
      </c>
      <c r="AG521">
        <v>0</v>
      </c>
      <c r="AH521">
        <v>0</v>
      </c>
      <c r="AI521">
        <v>1</v>
      </c>
      <c r="AJ521">
        <v>1</v>
      </c>
      <c r="AK521">
        <v>1</v>
      </c>
      <c r="AL521">
        <v>1</v>
      </c>
      <c r="AM521">
        <v>-2</v>
      </c>
      <c r="AN521">
        <v>0</v>
      </c>
      <c r="AO521">
        <v>1</v>
      </c>
      <c r="AP521">
        <v>1</v>
      </c>
      <c r="AQ521">
        <v>0</v>
      </c>
      <c r="AR521">
        <v>0</v>
      </c>
      <c r="AS521" t="s">
        <v>3</v>
      </c>
      <c r="AT521">
        <v>0.12</v>
      </c>
      <c r="AU521" t="s">
        <v>3</v>
      </c>
      <c r="AV521">
        <v>0</v>
      </c>
      <c r="AW521">
        <v>2</v>
      </c>
      <c r="AX521">
        <v>1473072342</v>
      </c>
      <c r="AY521">
        <v>1</v>
      </c>
      <c r="AZ521">
        <v>0</v>
      </c>
      <c r="BA521">
        <v>838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0</v>
      </c>
      <c r="BI521">
        <v>0</v>
      </c>
      <c r="BJ521">
        <v>0</v>
      </c>
      <c r="BK521">
        <v>0</v>
      </c>
      <c r="BL521">
        <v>0</v>
      </c>
      <c r="BM521">
        <v>0</v>
      </c>
      <c r="BN521">
        <v>0</v>
      </c>
      <c r="BO521">
        <v>0</v>
      </c>
      <c r="BP521">
        <v>0</v>
      </c>
      <c r="BQ521">
        <v>0</v>
      </c>
      <c r="BR521">
        <v>0</v>
      </c>
      <c r="BS521">
        <v>0</v>
      </c>
      <c r="BT521">
        <v>0</v>
      </c>
      <c r="BU521">
        <v>0</v>
      </c>
      <c r="BV521">
        <v>0</v>
      </c>
      <c r="BW521">
        <v>0</v>
      </c>
      <c r="CV521">
        <v>0</v>
      </c>
      <c r="CW521">
        <v>0</v>
      </c>
      <c r="CX521">
        <f>ROUND(Y521*Source!I591,9)</f>
        <v>1.2143999999999999</v>
      </c>
      <c r="CY521">
        <f>AA521</f>
        <v>31.49</v>
      </c>
      <c r="CZ521">
        <f>AE521</f>
        <v>31.49</v>
      </c>
      <c r="DA521">
        <f>AI521</f>
        <v>1</v>
      </c>
      <c r="DB521">
        <f t="shared" si="140"/>
        <v>3.78</v>
      </c>
      <c r="DC521">
        <f t="shared" si="141"/>
        <v>0</v>
      </c>
      <c r="DD521" t="s">
        <v>3</v>
      </c>
      <c r="DE521" t="s">
        <v>3</v>
      </c>
      <c r="DF521">
        <f t="shared" si="142"/>
        <v>38.24</v>
      </c>
      <c r="DG521">
        <f t="shared" si="143"/>
        <v>0</v>
      </c>
      <c r="DH521">
        <f t="shared" si="144"/>
        <v>0</v>
      </c>
      <c r="DI521">
        <f t="shared" si="145"/>
        <v>0</v>
      </c>
      <c r="DJ521">
        <f>DF521</f>
        <v>38.24</v>
      </c>
      <c r="DK521">
        <v>0</v>
      </c>
      <c r="DL521" t="s">
        <v>3</v>
      </c>
      <c r="DM521">
        <v>0</v>
      </c>
      <c r="DN521" t="s">
        <v>3</v>
      </c>
      <c r="DO521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R838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1473070772</v>
      </c>
      <c r="C1">
        <v>1473070771</v>
      </c>
      <c r="D1">
        <v>1441819193</v>
      </c>
      <c r="E1">
        <v>15514512</v>
      </c>
      <c r="F1">
        <v>1</v>
      </c>
      <c r="G1">
        <v>15514512</v>
      </c>
      <c r="H1">
        <v>1</v>
      </c>
      <c r="I1" t="s">
        <v>670</v>
      </c>
      <c r="J1" t="s">
        <v>3</v>
      </c>
      <c r="K1" t="s">
        <v>671</v>
      </c>
      <c r="L1">
        <v>1191</v>
      </c>
      <c r="N1">
        <v>1013</v>
      </c>
      <c r="O1" t="s">
        <v>672</v>
      </c>
      <c r="P1" t="s">
        <v>672</v>
      </c>
      <c r="Q1">
        <v>1</v>
      </c>
      <c r="X1">
        <v>0.14000000000000001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3</v>
      </c>
      <c r="AG1">
        <v>0.14000000000000001</v>
      </c>
      <c r="AH1">
        <v>3</v>
      </c>
      <c r="AI1">
        <v>-1</v>
      </c>
      <c r="AJ1" t="s">
        <v>3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ROW(Source!A28)</f>
        <v>28</v>
      </c>
      <c r="B2">
        <v>1473070773</v>
      </c>
      <c r="C2">
        <v>1473070771</v>
      </c>
      <c r="D2">
        <v>1441834213</v>
      </c>
      <c r="E2">
        <v>1</v>
      </c>
      <c r="F2">
        <v>1</v>
      </c>
      <c r="G2">
        <v>15514512</v>
      </c>
      <c r="H2">
        <v>2</v>
      </c>
      <c r="I2" t="s">
        <v>766</v>
      </c>
      <c r="J2" t="s">
        <v>767</v>
      </c>
      <c r="K2" t="s">
        <v>768</v>
      </c>
      <c r="L2">
        <v>1368</v>
      </c>
      <c r="N2">
        <v>1011</v>
      </c>
      <c r="O2" t="s">
        <v>676</v>
      </c>
      <c r="P2" t="s">
        <v>676</v>
      </c>
      <c r="Q2">
        <v>1</v>
      </c>
      <c r="X2">
        <v>0.03</v>
      </c>
      <c r="Y2">
        <v>0</v>
      </c>
      <c r="Z2">
        <v>7.68</v>
      </c>
      <c r="AA2">
        <v>0.05</v>
      </c>
      <c r="AB2">
        <v>0</v>
      </c>
      <c r="AC2">
        <v>0</v>
      </c>
      <c r="AD2">
        <v>1</v>
      </c>
      <c r="AE2">
        <v>0</v>
      </c>
      <c r="AF2" t="s">
        <v>3</v>
      </c>
      <c r="AG2">
        <v>0.03</v>
      </c>
      <c r="AH2">
        <v>3</v>
      </c>
      <c r="AI2">
        <v>-1</v>
      </c>
      <c r="AJ2" t="s">
        <v>3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ROW(Source!A28)</f>
        <v>28</v>
      </c>
      <c r="B3">
        <v>1473070774</v>
      </c>
      <c r="C3">
        <v>1473070771</v>
      </c>
      <c r="D3">
        <v>1441836235</v>
      </c>
      <c r="E3">
        <v>1</v>
      </c>
      <c r="F3">
        <v>1</v>
      </c>
      <c r="G3">
        <v>15514512</v>
      </c>
      <c r="H3">
        <v>3</v>
      </c>
      <c r="I3" t="s">
        <v>677</v>
      </c>
      <c r="J3" t="s">
        <v>678</v>
      </c>
      <c r="K3" t="s">
        <v>679</v>
      </c>
      <c r="L3">
        <v>1346</v>
      </c>
      <c r="N3">
        <v>1009</v>
      </c>
      <c r="O3" t="s">
        <v>680</v>
      </c>
      <c r="P3" t="s">
        <v>680</v>
      </c>
      <c r="Q3">
        <v>1</v>
      </c>
      <c r="X3">
        <v>7.0000000000000007E-2</v>
      </c>
      <c r="Y3">
        <v>31.49</v>
      </c>
      <c r="Z3">
        <v>0</v>
      </c>
      <c r="AA3">
        <v>0</v>
      </c>
      <c r="AB3">
        <v>0</v>
      </c>
      <c r="AC3">
        <v>0</v>
      </c>
      <c r="AD3">
        <v>1</v>
      </c>
      <c r="AE3">
        <v>0</v>
      </c>
      <c r="AF3" t="s">
        <v>3</v>
      </c>
      <c r="AG3">
        <v>7.0000000000000007E-2</v>
      </c>
      <c r="AH3">
        <v>3</v>
      </c>
      <c r="AI3">
        <v>-1</v>
      </c>
      <c r="AJ3" t="s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ROW(Source!A29)</f>
        <v>29</v>
      </c>
      <c r="B4">
        <v>1473070776</v>
      </c>
      <c r="C4">
        <v>1473070775</v>
      </c>
      <c r="D4">
        <v>1441819193</v>
      </c>
      <c r="E4">
        <v>15514512</v>
      </c>
      <c r="F4">
        <v>1</v>
      </c>
      <c r="G4">
        <v>15514512</v>
      </c>
      <c r="H4">
        <v>1</v>
      </c>
      <c r="I4" t="s">
        <v>670</v>
      </c>
      <c r="J4" t="s">
        <v>3</v>
      </c>
      <c r="K4" t="s">
        <v>671</v>
      </c>
      <c r="L4">
        <v>1191</v>
      </c>
      <c r="N4">
        <v>1013</v>
      </c>
      <c r="O4" t="s">
        <v>672</v>
      </c>
      <c r="P4" t="s">
        <v>672</v>
      </c>
      <c r="Q4">
        <v>1</v>
      </c>
      <c r="X4">
        <v>0.41</v>
      </c>
      <c r="Y4">
        <v>0</v>
      </c>
      <c r="Z4">
        <v>0</v>
      </c>
      <c r="AA4">
        <v>0</v>
      </c>
      <c r="AB4">
        <v>0</v>
      </c>
      <c r="AC4">
        <v>0</v>
      </c>
      <c r="AD4">
        <v>1</v>
      </c>
      <c r="AE4">
        <v>1</v>
      </c>
      <c r="AF4" t="s">
        <v>28</v>
      </c>
      <c r="AG4">
        <v>1.23</v>
      </c>
      <c r="AH4">
        <v>3</v>
      </c>
      <c r="AI4">
        <v>-1</v>
      </c>
      <c r="AJ4" t="s">
        <v>3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ROW(Source!A30)</f>
        <v>30</v>
      </c>
      <c r="B5">
        <v>1473070778</v>
      </c>
      <c r="C5">
        <v>1473070777</v>
      </c>
      <c r="D5">
        <v>1441819193</v>
      </c>
      <c r="E5">
        <v>15514512</v>
      </c>
      <c r="F5">
        <v>1</v>
      </c>
      <c r="G5">
        <v>15514512</v>
      </c>
      <c r="H5">
        <v>1</v>
      </c>
      <c r="I5" t="s">
        <v>670</v>
      </c>
      <c r="J5" t="s">
        <v>3</v>
      </c>
      <c r="K5" t="s">
        <v>671</v>
      </c>
      <c r="L5">
        <v>1191</v>
      </c>
      <c r="N5">
        <v>1013</v>
      </c>
      <c r="O5" t="s">
        <v>672</v>
      </c>
      <c r="P5" t="s">
        <v>672</v>
      </c>
      <c r="Q5">
        <v>1</v>
      </c>
      <c r="X5">
        <v>0.9</v>
      </c>
      <c r="Y5">
        <v>0</v>
      </c>
      <c r="Z5">
        <v>0</v>
      </c>
      <c r="AA5">
        <v>0</v>
      </c>
      <c r="AB5">
        <v>0</v>
      </c>
      <c r="AC5">
        <v>0</v>
      </c>
      <c r="AD5">
        <v>1</v>
      </c>
      <c r="AE5">
        <v>1</v>
      </c>
      <c r="AF5" t="s">
        <v>3</v>
      </c>
      <c r="AG5">
        <v>0.9</v>
      </c>
      <c r="AH5">
        <v>3</v>
      </c>
      <c r="AI5">
        <v>-1</v>
      </c>
      <c r="AJ5" t="s">
        <v>3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ROW(Source!A30)</f>
        <v>30</v>
      </c>
      <c r="B6">
        <v>1473070779</v>
      </c>
      <c r="C6">
        <v>1473070777</v>
      </c>
      <c r="D6">
        <v>1441833954</v>
      </c>
      <c r="E6">
        <v>1</v>
      </c>
      <c r="F6">
        <v>1</v>
      </c>
      <c r="G6">
        <v>15514512</v>
      </c>
      <c r="H6">
        <v>2</v>
      </c>
      <c r="I6" t="s">
        <v>673</v>
      </c>
      <c r="J6" t="s">
        <v>674</v>
      </c>
      <c r="K6" t="s">
        <v>675</v>
      </c>
      <c r="L6">
        <v>1368</v>
      </c>
      <c r="N6">
        <v>1011</v>
      </c>
      <c r="O6" t="s">
        <v>676</v>
      </c>
      <c r="P6" t="s">
        <v>676</v>
      </c>
      <c r="Q6">
        <v>1</v>
      </c>
      <c r="X6">
        <v>8.5000000000000006E-2</v>
      </c>
      <c r="Y6">
        <v>0</v>
      </c>
      <c r="Z6">
        <v>59.51</v>
      </c>
      <c r="AA6">
        <v>0.82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8.5000000000000006E-2</v>
      </c>
      <c r="AH6">
        <v>3</v>
      </c>
      <c r="AI6">
        <v>-1</v>
      </c>
      <c r="AJ6" t="s">
        <v>3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ROW(Source!A30)</f>
        <v>30</v>
      </c>
      <c r="B7">
        <v>1473070780</v>
      </c>
      <c r="C7">
        <v>1473070777</v>
      </c>
      <c r="D7">
        <v>1441836235</v>
      </c>
      <c r="E7">
        <v>1</v>
      </c>
      <c r="F7">
        <v>1</v>
      </c>
      <c r="G7">
        <v>15514512</v>
      </c>
      <c r="H7">
        <v>3</v>
      </c>
      <c r="I7" t="s">
        <v>677</v>
      </c>
      <c r="J7" t="s">
        <v>678</v>
      </c>
      <c r="K7" t="s">
        <v>679</v>
      </c>
      <c r="L7">
        <v>1346</v>
      </c>
      <c r="N7">
        <v>1009</v>
      </c>
      <c r="O7" t="s">
        <v>680</v>
      </c>
      <c r="P7" t="s">
        <v>680</v>
      </c>
      <c r="Q7">
        <v>1</v>
      </c>
      <c r="X7">
        <v>0.03</v>
      </c>
      <c r="Y7">
        <v>31.49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3</v>
      </c>
      <c r="AG7">
        <v>0.03</v>
      </c>
      <c r="AH7">
        <v>3</v>
      </c>
      <c r="AI7">
        <v>-1</v>
      </c>
      <c r="AJ7" t="s">
        <v>3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ROW(Source!A31)</f>
        <v>31</v>
      </c>
      <c r="B8">
        <v>1473070785</v>
      </c>
      <c r="C8">
        <v>1473070781</v>
      </c>
      <c r="D8">
        <v>1441819193</v>
      </c>
      <c r="E8">
        <v>15514512</v>
      </c>
      <c r="F8">
        <v>1</v>
      </c>
      <c r="G8">
        <v>15514512</v>
      </c>
      <c r="H8">
        <v>1</v>
      </c>
      <c r="I8" t="s">
        <v>670</v>
      </c>
      <c r="J8" t="s">
        <v>3</v>
      </c>
      <c r="K8" t="s">
        <v>671</v>
      </c>
      <c r="L8">
        <v>1191</v>
      </c>
      <c r="N8">
        <v>1013</v>
      </c>
      <c r="O8" t="s">
        <v>672</v>
      </c>
      <c r="P8" t="s">
        <v>672</v>
      </c>
      <c r="Q8">
        <v>1</v>
      </c>
      <c r="X8">
        <v>0.5</v>
      </c>
      <c r="Y8">
        <v>0</v>
      </c>
      <c r="Z8">
        <v>0</v>
      </c>
      <c r="AA8">
        <v>0</v>
      </c>
      <c r="AB8">
        <v>0</v>
      </c>
      <c r="AC8">
        <v>0</v>
      </c>
      <c r="AD8">
        <v>1</v>
      </c>
      <c r="AE8">
        <v>1</v>
      </c>
      <c r="AF8" t="s">
        <v>3</v>
      </c>
      <c r="AG8">
        <v>0.5</v>
      </c>
      <c r="AH8">
        <v>2</v>
      </c>
      <c r="AI8">
        <v>1473070782</v>
      </c>
      <c r="AJ8">
        <v>1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ROW(Source!A31)</f>
        <v>31</v>
      </c>
      <c r="B9">
        <v>1473070786</v>
      </c>
      <c r="C9">
        <v>1473070781</v>
      </c>
      <c r="D9">
        <v>1441833954</v>
      </c>
      <c r="E9">
        <v>1</v>
      </c>
      <c r="F9">
        <v>1</v>
      </c>
      <c r="G9">
        <v>15514512</v>
      </c>
      <c r="H9">
        <v>2</v>
      </c>
      <c r="I9" t="s">
        <v>673</v>
      </c>
      <c r="J9" t="s">
        <v>674</v>
      </c>
      <c r="K9" t="s">
        <v>675</v>
      </c>
      <c r="L9">
        <v>1368</v>
      </c>
      <c r="N9">
        <v>1011</v>
      </c>
      <c r="O9" t="s">
        <v>676</v>
      </c>
      <c r="P9" t="s">
        <v>676</v>
      </c>
      <c r="Q9">
        <v>1</v>
      </c>
      <c r="X9">
        <v>4.2500000000000003E-2</v>
      </c>
      <c r="Y9">
        <v>0</v>
      </c>
      <c r="Z9">
        <v>59.51</v>
      </c>
      <c r="AA9">
        <v>0.82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4.2500000000000003E-2</v>
      </c>
      <c r="AH9">
        <v>2</v>
      </c>
      <c r="AI9">
        <v>1473070783</v>
      </c>
      <c r="AJ9">
        <v>2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ROW(Source!A31)</f>
        <v>31</v>
      </c>
      <c r="B10">
        <v>1473070787</v>
      </c>
      <c r="C10">
        <v>1473070781</v>
      </c>
      <c r="D10">
        <v>1441836235</v>
      </c>
      <c r="E10">
        <v>1</v>
      </c>
      <c r="F10">
        <v>1</v>
      </c>
      <c r="G10">
        <v>15514512</v>
      </c>
      <c r="H10">
        <v>3</v>
      </c>
      <c r="I10" t="s">
        <v>677</v>
      </c>
      <c r="J10" t="s">
        <v>678</v>
      </c>
      <c r="K10" t="s">
        <v>679</v>
      </c>
      <c r="L10">
        <v>1346</v>
      </c>
      <c r="N10">
        <v>1009</v>
      </c>
      <c r="O10" t="s">
        <v>680</v>
      </c>
      <c r="P10" t="s">
        <v>680</v>
      </c>
      <c r="Q10">
        <v>1</v>
      </c>
      <c r="X10">
        <v>8.9999999999999993E-3</v>
      </c>
      <c r="Y10">
        <v>31.49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8.9999999999999993E-3</v>
      </c>
      <c r="AH10">
        <v>2</v>
      </c>
      <c r="AI10">
        <v>1473070784</v>
      </c>
      <c r="AJ10">
        <v>3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ROW(Source!A32)</f>
        <v>32</v>
      </c>
      <c r="B11">
        <v>1473070792</v>
      </c>
      <c r="C11">
        <v>1473070788</v>
      </c>
      <c r="D11">
        <v>1441819193</v>
      </c>
      <c r="E11">
        <v>15514512</v>
      </c>
      <c r="F11">
        <v>1</v>
      </c>
      <c r="G11">
        <v>15514512</v>
      </c>
      <c r="H11">
        <v>1</v>
      </c>
      <c r="I11" t="s">
        <v>670</v>
      </c>
      <c r="J11" t="s">
        <v>3</v>
      </c>
      <c r="K11" t="s">
        <v>671</v>
      </c>
      <c r="L11">
        <v>1191</v>
      </c>
      <c r="N11">
        <v>1013</v>
      </c>
      <c r="O11" t="s">
        <v>672</v>
      </c>
      <c r="P11" t="s">
        <v>672</v>
      </c>
      <c r="Q11">
        <v>1</v>
      </c>
      <c r="X11">
        <v>0.76</v>
      </c>
      <c r="Y11">
        <v>0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1</v>
      </c>
      <c r="AF11" t="s">
        <v>3</v>
      </c>
      <c r="AG11">
        <v>0.76</v>
      </c>
      <c r="AH11">
        <v>2</v>
      </c>
      <c r="AI11">
        <v>1473070789</v>
      </c>
      <c r="AJ11">
        <v>4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ROW(Source!A32)</f>
        <v>32</v>
      </c>
      <c r="B12">
        <v>1473070793</v>
      </c>
      <c r="C12">
        <v>1473070788</v>
      </c>
      <c r="D12">
        <v>1441833954</v>
      </c>
      <c r="E12">
        <v>1</v>
      </c>
      <c r="F12">
        <v>1</v>
      </c>
      <c r="G12">
        <v>15514512</v>
      </c>
      <c r="H12">
        <v>2</v>
      </c>
      <c r="I12" t="s">
        <v>673</v>
      </c>
      <c r="J12" t="s">
        <v>674</v>
      </c>
      <c r="K12" t="s">
        <v>675</v>
      </c>
      <c r="L12">
        <v>1368</v>
      </c>
      <c r="N12">
        <v>1011</v>
      </c>
      <c r="O12" t="s">
        <v>676</v>
      </c>
      <c r="P12" t="s">
        <v>676</v>
      </c>
      <c r="Q12">
        <v>1</v>
      </c>
      <c r="X12">
        <v>8.5000000000000006E-2</v>
      </c>
      <c r="Y12">
        <v>0</v>
      </c>
      <c r="Z12">
        <v>59.51</v>
      </c>
      <c r="AA12">
        <v>0.82</v>
      </c>
      <c r="AB12">
        <v>0</v>
      </c>
      <c r="AC12">
        <v>0</v>
      </c>
      <c r="AD12">
        <v>1</v>
      </c>
      <c r="AE12">
        <v>0</v>
      </c>
      <c r="AF12" t="s">
        <v>3</v>
      </c>
      <c r="AG12">
        <v>8.5000000000000006E-2</v>
      </c>
      <c r="AH12">
        <v>2</v>
      </c>
      <c r="AI12">
        <v>1473070790</v>
      </c>
      <c r="AJ12">
        <v>5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ROW(Source!A32)</f>
        <v>32</v>
      </c>
      <c r="B13">
        <v>1473070794</v>
      </c>
      <c r="C13">
        <v>1473070788</v>
      </c>
      <c r="D13">
        <v>1441836235</v>
      </c>
      <c r="E13">
        <v>1</v>
      </c>
      <c r="F13">
        <v>1</v>
      </c>
      <c r="G13">
        <v>15514512</v>
      </c>
      <c r="H13">
        <v>3</v>
      </c>
      <c r="I13" t="s">
        <v>677</v>
      </c>
      <c r="J13" t="s">
        <v>678</v>
      </c>
      <c r="K13" t="s">
        <v>679</v>
      </c>
      <c r="L13">
        <v>1346</v>
      </c>
      <c r="N13">
        <v>1009</v>
      </c>
      <c r="O13" t="s">
        <v>680</v>
      </c>
      <c r="P13" t="s">
        <v>680</v>
      </c>
      <c r="Q13">
        <v>1</v>
      </c>
      <c r="X13">
        <v>1.7999999999999999E-2</v>
      </c>
      <c r="Y13">
        <v>31.49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1.7999999999999999E-2</v>
      </c>
      <c r="AH13">
        <v>2</v>
      </c>
      <c r="AI13">
        <v>1473070791</v>
      </c>
      <c r="AJ13">
        <v>6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ROW(Source!A33)</f>
        <v>33</v>
      </c>
      <c r="B14">
        <v>1473070796</v>
      </c>
      <c r="C14">
        <v>1473070795</v>
      </c>
      <c r="D14">
        <v>1441819193</v>
      </c>
      <c r="E14">
        <v>15514512</v>
      </c>
      <c r="F14">
        <v>1</v>
      </c>
      <c r="G14">
        <v>15514512</v>
      </c>
      <c r="H14">
        <v>1</v>
      </c>
      <c r="I14" t="s">
        <v>670</v>
      </c>
      <c r="J14" t="s">
        <v>3</v>
      </c>
      <c r="K14" t="s">
        <v>671</v>
      </c>
      <c r="L14">
        <v>1191</v>
      </c>
      <c r="N14">
        <v>1013</v>
      </c>
      <c r="O14" t="s">
        <v>672</v>
      </c>
      <c r="P14" t="s">
        <v>672</v>
      </c>
      <c r="Q14">
        <v>1</v>
      </c>
      <c r="X14">
        <v>0.9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1</v>
      </c>
      <c r="AF14" t="s">
        <v>3</v>
      </c>
      <c r="AG14">
        <v>0.9</v>
      </c>
      <c r="AH14">
        <v>3</v>
      </c>
      <c r="AI14">
        <v>-1</v>
      </c>
      <c r="AJ14" t="s">
        <v>3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ROW(Source!A33)</f>
        <v>33</v>
      </c>
      <c r="B15">
        <v>1473070797</v>
      </c>
      <c r="C15">
        <v>1473070795</v>
      </c>
      <c r="D15">
        <v>1441833954</v>
      </c>
      <c r="E15">
        <v>1</v>
      </c>
      <c r="F15">
        <v>1</v>
      </c>
      <c r="G15">
        <v>15514512</v>
      </c>
      <c r="H15">
        <v>2</v>
      </c>
      <c r="I15" t="s">
        <v>673</v>
      </c>
      <c r="J15" t="s">
        <v>674</v>
      </c>
      <c r="K15" t="s">
        <v>675</v>
      </c>
      <c r="L15">
        <v>1368</v>
      </c>
      <c r="N15">
        <v>1011</v>
      </c>
      <c r="O15" t="s">
        <v>676</v>
      </c>
      <c r="P15" t="s">
        <v>676</v>
      </c>
      <c r="Q15">
        <v>1</v>
      </c>
      <c r="X15">
        <v>8.5000000000000006E-2</v>
      </c>
      <c r="Y15">
        <v>0</v>
      </c>
      <c r="Z15">
        <v>59.51</v>
      </c>
      <c r="AA15">
        <v>0.82</v>
      </c>
      <c r="AB15">
        <v>0</v>
      </c>
      <c r="AC15">
        <v>0</v>
      </c>
      <c r="AD15">
        <v>1</v>
      </c>
      <c r="AE15">
        <v>0</v>
      </c>
      <c r="AF15" t="s">
        <v>3</v>
      </c>
      <c r="AG15">
        <v>8.5000000000000006E-2</v>
      </c>
      <c r="AH15">
        <v>3</v>
      </c>
      <c r="AI15">
        <v>-1</v>
      </c>
      <c r="AJ15" t="s">
        <v>3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ROW(Source!A33)</f>
        <v>33</v>
      </c>
      <c r="B16">
        <v>1473070798</v>
      </c>
      <c r="C16">
        <v>1473070795</v>
      </c>
      <c r="D16">
        <v>1441836235</v>
      </c>
      <c r="E16">
        <v>1</v>
      </c>
      <c r="F16">
        <v>1</v>
      </c>
      <c r="G16">
        <v>15514512</v>
      </c>
      <c r="H16">
        <v>3</v>
      </c>
      <c r="I16" t="s">
        <v>677</v>
      </c>
      <c r="J16" t="s">
        <v>678</v>
      </c>
      <c r="K16" t="s">
        <v>679</v>
      </c>
      <c r="L16">
        <v>1346</v>
      </c>
      <c r="N16">
        <v>1009</v>
      </c>
      <c r="O16" t="s">
        <v>680</v>
      </c>
      <c r="P16" t="s">
        <v>680</v>
      </c>
      <c r="Q16">
        <v>1</v>
      </c>
      <c r="X16">
        <v>0.03</v>
      </c>
      <c r="Y16">
        <v>31.49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0.03</v>
      </c>
      <c r="AH16">
        <v>3</v>
      </c>
      <c r="AI16">
        <v>-1</v>
      </c>
      <c r="AJ16" t="s">
        <v>3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ROW(Source!A34)</f>
        <v>34</v>
      </c>
      <c r="B17">
        <v>1473070800</v>
      </c>
      <c r="C17">
        <v>1473070799</v>
      </c>
      <c r="D17">
        <v>1441819193</v>
      </c>
      <c r="E17">
        <v>15514512</v>
      </c>
      <c r="F17">
        <v>1</v>
      </c>
      <c r="G17">
        <v>15514512</v>
      </c>
      <c r="H17">
        <v>1</v>
      </c>
      <c r="I17" t="s">
        <v>670</v>
      </c>
      <c r="J17" t="s">
        <v>3</v>
      </c>
      <c r="K17" t="s">
        <v>671</v>
      </c>
      <c r="L17">
        <v>1191</v>
      </c>
      <c r="N17">
        <v>1013</v>
      </c>
      <c r="O17" t="s">
        <v>672</v>
      </c>
      <c r="P17" t="s">
        <v>672</v>
      </c>
      <c r="Q17">
        <v>1</v>
      </c>
      <c r="X17">
        <v>1.59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1</v>
      </c>
      <c r="AF17" t="s">
        <v>3</v>
      </c>
      <c r="AG17">
        <v>1.59</v>
      </c>
      <c r="AH17">
        <v>3</v>
      </c>
      <c r="AI17">
        <v>-1</v>
      </c>
      <c r="AJ17" t="s">
        <v>3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ROW(Source!A34)</f>
        <v>34</v>
      </c>
      <c r="B18">
        <v>1473070801</v>
      </c>
      <c r="C18">
        <v>1473070799</v>
      </c>
      <c r="D18">
        <v>1441836235</v>
      </c>
      <c r="E18">
        <v>1</v>
      </c>
      <c r="F18">
        <v>1</v>
      </c>
      <c r="G18">
        <v>15514512</v>
      </c>
      <c r="H18">
        <v>3</v>
      </c>
      <c r="I18" t="s">
        <v>677</v>
      </c>
      <c r="J18" t="s">
        <v>678</v>
      </c>
      <c r="K18" t="s">
        <v>679</v>
      </c>
      <c r="L18">
        <v>1346</v>
      </c>
      <c r="N18">
        <v>1009</v>
      </c>
      <c r="O18" t="s">
        <v>680</v>
      </c>
      <c r="P18" t="s">
        <v>680</v>
      </c>
      <c r="Q18">
        <v>1</v>
      </c>
      <c r="X18">
        <v>0.01</v>
      </c>
      <c r="Y18">
        <v>31.49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0.01</v>
      </c>
      <c r="AH18">
        <v>3</v>
      </c>
      <c r="AI18">
        <v>-1</v>
      </c>
      <c r="AJ18" t="s">
        <v>3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ROW(Source!A35)</f>
        <v>35</v>
      </c>
      <c r="B19">
        <v>1473070806</v>
      </c>
      <c r="C19">
        <v>1473070802</v>
      </c>
      <c r="D19">
        <v>1441819193</v>
      </c>
      <c r="E19">
        <v>15514512</v>
      </c>
      <c r="F19">
        <v>1</v>
      </c>
      <c r="G19">
        <v>15514512</v>
      </c>
      <c r="H19">
        <v>1</v>
      </c>
      <c r="I19" t="s">
        <v>670</v>
      </c>
      <c r="J19" t="s">
        <v>3</v>
      </c>
      <c r="K19" t="s">
        <v>671</v>
      </c>
      <c r="L19">
        <v>1191</v>
      </c>
      <c r="N19">
        <v>1013</v>
      </c>
      <c r="O19" t="s">
        <v>672</v>
      </c>
      <c r="P19" t="s">
        <v>672</v>
      </c>
      <c r="Q19">
        <v>1</v>
      </c>
      <c r="X19">
        <v>0.9</v>
      </c>
      <c r="Y19">
        <v>0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1</v>
      </c>
      <c r="AF19" t="s">
        <v>50</v>
      </c>
      <c r="AG19">
        <v>10.8</v>
      </c>
      <c r="AH19">
        <v>3</v>
      </c>
      <c r="AI19">
        <v>-1</v>
      </c>
      <c r="AJ19" t="s">
        <v>3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ROW(Source!A36)</f>
        <v>36</v>
      </c>
      <c r="B20">
        <v>1473070811</v>
      </c>
      <c r="C20">
        <v>1473070807</v>
      </c>
      <c r="D20">
        <v>1441819193</v>
      </c>
      <c r="E20">
        <v>15514512</v>
      </c>
      <c r="F20">
        <v>1</v>
      </c>
      <c r="G20">
        <v>15514512</v>
      </c>
      <c r="H20">
        <v>1</v>
      </c>
      <c r="I20" t="s">
        <v>670</v>
      </c>
      <c r="J20" t="s">
        <v>3</v>
      </c>
      <c r="K20" t="s">
        <v>671</v>
      </c>
      <c r="L20">
        <v>1191</v>
      </c>
      <c r="N20">
        <v>1013</v>
      </c>
      <c r="O20" t="s">
        <v>672</v>
      </c>
      <c r="P20" t="s">
        <v>672</v>
      </c>
      <c r="Q20">
        <v>1</v>
      </c>
      <c r="X20">
        <v>2.64</v>
      </c>
      <c r="Y20">
        <v>0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1</v>
      </c>
      <c r="AF20" t="s">
        <v>55</v>
      </c>
      <c r="AG20">
        <v>34.847999999999999</v>
      </c>
      <c r="AH20">
        <v>3</v>
      </c>
      <c r="AI20">
        <v>-1</v>
      </c>
      <c r="AJ20" t="s">
        <v>3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ROW(Source!A37)</f>
        <v>37</v>
      </c>
      <c r="B21">
        <v>1473070822</v>
      </c>
      <c r="C21">
        <v>1473070812</v>
      </c>
      <c r="D21">
        <v>1441819193</v>
      </c>
      <c r="E21">
        <v>15514512</v>
      </c>
      <c r="F21">
        <v>1</v>
      </c>
      <c r="G21">
        <v>15514512</v>
      </c>
      <c r="H21">
        <v>1</v>
      </c>
      <c r="I21" t="s">
        <v>670</v>
      </c>
      <c r="J21" t="s">
        <v>3</v>
      </c>
      <c r="K21" t="s">
        <v>671</v>
      </c>
      <c r="L21">
        <v>1191</v>
      </c>
      <c r="N21">
        <v>1013</v>
      </c>
      <c r="O21" t="s">
        <v>672</v>
      </c>
      <c r="P21" t="s">
        <v>672</v>
      </c>
      <c r="Q21">
        <v>1</v>
      </c>
      <c r="X21">
        <v>2.42</v>
      </c>
      <c r="Y21">
        <v>0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1</v>
      </c>
      <c r="AF21" t="s">
        <v>3</v>
      </c>
      <c r="AG21">
        <v>2.42</v>
      </c>
      <c r="AH21">
        <v>3</v>
      </c>
      <c r="AI21">
        <v>-1</v>
      </c>
      <c r="AJ21" t="s">
        <v>3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ROW(Source!A37)</f>
        <v>37</v>
      </c>
      <c r="B22">
        <v>1473070823</v>
      </c>
      <c r="C22">
        <v>1473070812</v>
      </c>
      <c r="D22">
        <v>1441833845</v>
      </c>
      <c r="E22">
        <v>1</v>
      </c>
      <c r="F22">
        <v>1</v>
      </c>
      <c r="G22">
        <v>15514512</v>
      </c>
      <c r="H22">
        <v>2</v>
      </c>
      <c r="I22" t="s">
        <v>769</v>
      </c>
      <c r="J22" t="s">
        <v>770</v>
      </c>
      <c r="K22" t="s">
        <v>771</v>
      </c>
      <c r="L22">
        <v>1368</v>
      </c>
      <c r="N22">
        <v>1011</v>
      </c>
      <c r="O22" t="s">
        <v>676</v>
      </c>
      <c r="P22" t="s">
        <v>676</v>
      </c>
      <c r="Q22">
        <v>1</v>
      </c>
      <c r="X22">
        <v>0.61</v>
      </c>
      <c r="Y22">
        <v>0</v>
      </c>
      <c r="Z22">
        <v>17.95</v>
      </c>
      <c r="AA22">
        <v>0.05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0.61</v>
      </c>
      <c r="AH22">
        <v>3</v>
      </c>
      <c r="AI22">
        <v>-1</v>
      </c>
      <c r="AJ22" t="s">
        <v>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ROW(Source!A37)</f>
        <v>37</v>
      </c>
      <c r="B23">
        <v>1473070824</v>
      </c>
      <c r="C23">
        <v>1473070812</v>
      </c>
      <c r="D23">
        <v>1441836514</v>
      </c>
      <c r="E23">
        <v>1</v>
      </c>
      <c r="F23">
        <v>1</v>
      </c>
      <c r="G23">
        <v>15514512</v>
      </c>
      <c r="H23">
        <v>3</v>
      </c>
      <c r="I23" t="s">
        <v>772</v>
      </c>
      <c r="J23" t="s">
        <v>773</v>
      </c>
      <c r="K23" t="s">
        <v>774</v>
      </c>
      <c r="L23">
        <v>1339</v>
      </c>
      <c r="N23">
        <v>1007</v>
      </c>
      <c r="O23" t="s">
        <v>713</v>
      </c>
      <c r="P23" t="s">
        <v>713</v>
      </c>
      <c r="Q23">
        <v>1</v>
      </c>
      <c r="X23">
        <v>1.03</v>
      </c>
      <c r="Y23">
        <v>54.81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1.03</v>
      </c>
      <c r="AH23">
        <v>3</v>
      </c>
      <c r="AI23">
        <v>-1</v>
      </c>
      <c r="AJ23" t="s">
        <v>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ROW(Source!A38)</f>
        <v>38</v>
      </c>
      <c r="B24">
        <v>1473070832</v>
      </c>
      <c r="C24">
        <v>1473070825</v>
      </c>
      <c r="D24">
        <v>1441819193</v>
      </c>
      <c r="E24">
        <v>15514512</v>
      </c>
      <c r="F24">
        <v>1</v>
      </c>
      <c r="G24">
        <v>15514512</v>
      </c>
      <c r="H24">
        <v>1</v>
      </c>
      <c r="I24" t="s">
        <v>670</v>
      </c>
      <c r="J24" t="s">
        <v>3</v>
      </c>
      <c r="K24" t="s">
        <v>671</v>
      </c>
      <c r="L24">
        <v>1191</v>
      </c>
      <c r="N24">
        <v>1013</v>
      </c>
      <c r="O24" t="s">
        <v>672</v>
      </c>
      <c r="P24" t="s">
        <v>672</v>
      </c>
      <c r="Q24">
        <v>1</v>
      </c>
      <c r="X24">
        <v>10.64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1</v>
      </c>
      <c r="AF24" t="s">
        <v>3</v>
      </c>
      <c r="AG24">
        <v>10.64</v>
      </c>
      <c r="AH24">
        <v>3</v>
      </c>
      <c r="AI24">
        <v>-1</v>
      </c>
      <c r="AJ24" t="s">
        <v>3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ROW(Source!A38)</f>
        <v>38</v>
      </c>
      <c r="B25">
        <v>1473070833</v>
      </c>
      <c r="C25">
        <v>1473070825</v>
      </c>
      <c r="D25">
        <v>1441833890</v>
      </c>
      <c r="E25">
        <v>1</v>
      </c>
      <c r="F25">
        <v>1</v>
      </c>
      <c r="G25">
        <v>15514512</v>
      </c>
      <c r="H25">
        <v>2</v>
      </c>
      <c r="I25" t="s">
        <v>775</v>
      </c>
      <c r="J25" t="s">
        <v>776</v>
      </c>
      <c r="K25" t="s">
        <v>777</v>
      </c>
      <c r="L25">
        <v>1368</v>
      </c>
      <c r="N25">
        <v>1011</v>
      </c>
      <c r="O25" t="s">
        <v>676</v>
      </c>
      <c r="P25" t="s">
        <v>676</v>
      </c>
      <c r="Q25">
        <v>1</v>
      </c>
      <c r="X25">
        <v>1.5</v>
      </c>
      <c r="Y25">
        <v>0</v>
      </c>
      <c r="Z25">
        <v>33.799999999999997</v>
      </c>
      <c r="AA25">
        <v>0.54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1.5</v>
      </c>
      <c r="AH25">
        <v>3</v>
      </c>
      <c r="AI25">
        <v>-1</v>
      </c>
      <c r="AJ25" t="s">
        <v>3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ROW(Source!A38)</f>
        <v>38</v>
      </c>
      <c r="B26">
        <v>1473070834</v>
      </c>
      <c r="C26">
        <v>1473070825</v>
      </c>
      <c r="D26">
        <v>1441836514</v>
      </c>
      <c r="E26">
        <v>1</v>
      </c>
      <c r="F26">
        <v>1</v>
      </c>
      <c r="G26">
        <v>15514512</v>
      </c>
      <c r="H26">
        <v>3</v>
      </c>
      <c r="I26" t="s">
        <v>772</v>
      </c>
      <c r="J26" t="s">
        <v>773</v>
      </c>
      <c r="K26" t="s">
        <v>774</v>
      </c>
      <c r="L26">
        <v>1339</v>
      </c>
      <c r="N26">
        <v>1007</v>
      </c>
      <c r="O26" t="s">
        <v>713</v>
      </c>
      <c r="P26" t="s">
        <v>713</v>
      </c>
      <c r="Q26">
        <v>1</v>
      </c>
      <c r="X26">
        <v>1</v>
      </c>
      <c r="Y26">
        <v>54.81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3</v>
      </c>
      <c r="AG26">
        <v>1</v>
      </c>
      <c r="AH26">
        <v>3</v>
      </c>
      <c r="AI26">
        <v>-1</v>
      </c>
      <c r="AJ26" t="s">
        <v>3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ROW(Source!A38)</f>
        <v>38</v>
      </c>
      <c r="B27">
        <v>1473070835</v>
      </c>
      <c r="C27">
        <v>1473070825</v>
      </c>
      <c r="D27">
        <v>1441836517</v>
      </c>
      <c r="E27">
        <v>1</v>
      </c>
      <c r="F27">
        <v>1</v>
      </c>
      <c r="G27">
        <v>15514512</v>
      </c>
      <c r="H27">
        <v>3</v>
      </c>
      <c r="I27" t="s">
        <v>778</v>
      </c>
      <c r="J27" t="s">
        <v>779</v>
      </c>
      <c r="K27" t="s">
        <v>780</v>
      </c>
      <c r="L27">
        <v>1346</v>
      </c>
      <c r="N27">
        <v>1009</v>
      </c>
      <c r="O27" t="s">
        <v>680</v>
      </c>
      <c r="P27" t="s">
        <v>680</v>
      </c>
      <c r="Q27">
        <v>1</v>
      </c>
      <c r="X27">
        <v>0.02</v>
      </c>
      <c r="Y27">
        <v>451.28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0</v>
      </c>
      <c r="AF27" t="s">
        <v>3</v>
      </c>
      <c r="AG27">
        <v>0.02</v>
      </c>
      <c r="AH27">
        <v>3</v>
      </c>
      <c r="AI27">
        <v>-1</v>
      </c>
      <c r="AJ27" t="s">
        <v>3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ROW(Source!A38)</f>
        <v>38</v>
      </c>
      <c r="B28">
        <v>1473070837</v>
      </c>
      <c r="C28">
        <v>1473070825</v>
      </c>
      <c r="D28">
        <v>1441821379</v>
      </c>
      <c r="E28">
        <v>15514512</v>
      </c>
      <c r="F28">
        <v>1</v>
      </c>
      <c r="G28">
        <v>15514512</v>
      </c>
      <c r="H28">
        <v>3</v>
      </c>
      <c r="I28" t="s">
        <v>734</v>
      </c>
      <c r="J28" t="s">
        <v>3</v>
      </c>
      <c r="K28" t="s">
        <v>735</v>
      </c>
      <c r="L28">
        <v>1346</v>
      </c>
      <c r="N28">
        <v>1009</v>
      </c>
      <c r="O28" t="s">
        <v>680</v>
      </c>
      <c r="P28" t="s">
        <v>680</v>
      </c>
      <c r="Q28">
        <v>1</v>
      </c>
      <c r="X28">
        <v>0.05</v>
      </c>
      <c r="Y28">
        <v>89.933959999999999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3</v>
      </c>
      <c r="AG28">
        <v>0.05</v>
      </c>
      <c r="AH28">
        <v>3</v>
      </c>
      <c r="AI28">
        <v>-1</v>
      </c>
      <c r="AJ28" t="s">
        <v>3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ROW(Source!A38)</f>
        <v>38</v>
      </c>
      <c r="B29">
        <v>1473070836</v>
      </c>
      <c r="C29">
        <v>1473070825</v>
      </c>
      <c r="D29">
        <v>1441834875</v>
      </c>
      <c r="E29">
        <v>1</v>
      </c>
      <c r="F29">
        <v>1</v>
      </c>
      <c r="G29">
        <v>15514512</v>
      </c>
      <c r="H29">
        <v>3</v>
      </c>
      <c r="I29" t="s">
        <v>729</v>
      </c>
      <c r="J29" t="s">
        <v>781</v>
      </c>
      <c r="K29" t="s">
        <v>730</v>
      </c>
      <c r="L29">
        <v>1346</v>
      </c>
      <c r="N29">
        <v>1009</v>
      </c>
      <c r="O29" t="s">
        <v>680</v>
      </c>
      <c r="P29" t="s">
        <v>680</v>
      </c>
      <c r="Q29">
        <v>1</v>
      </c>
      <c r="X29">
        <v>0.02</v>
      </c>
      <c r="Y29">
        <v>94.64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0.02</v>
      </c>
      <c r="AH29">
        <v>3</v>
      </c>
      <c r="AI29">
        <v>-1</v>
      </c>
      <c r="AJ29" t="s">
        <v>3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ROW(Source!A39)</f>
        <v>39</v>
      </c>
      <c r="B30">
        <v>1473070845</v>
      </c>
      <c r="C30">
        <v>1473070838</v>
      </c>
      <c r="D30">
        <v>1441819193</v>
      </c>
      <c r="E30">
        <v>15514512</v>
      </c>
      <c r="F30">
        <v>1</v>
      </c>
      <c r="G30">
        <v>15514512</v>
      </c>
      <c r="H30">
        <v>1</v>
      </c>
      <c r="I30" t="s">
        <v>670</v>
      </c>
      <c r="J30" t="s">
        <v>3</v>
      </c>
      <c r="K30" t="s">
        <v>671</v>
      </c>
      <c r="L30">
        <v>1191</v>
      </c>
      <c r="N30">
        <v>1013</v>
      </c>
      <c r="O30" t="s">
        <v>672</v>
      </c>
      <c r="P30" t="s">
        <v>672</v>
      </c>
      <c r="Q30">
        <v>1</v>
      </c>
      <c r="X30">
        <v>0.74</v>
      </c>
      <c r="Y30">
        <v>0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1</v>
      </c>
      <c r="AF30" t="s">
        <v>66</v>
      </c>
      <c r="AG30">
        <v>2.96</v>
      </c>
      <c r="AH30">
        <v>3</v>
      </c>
      <c r="AI30">
        <v>-1</v>
      </c>
      <c r="AJ30" t="s">
        <v>3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ROW(Source!A39)</f>
        <v>39</v>
      </c>
      <c r="B31">
        <v>1473070846</v>
      </c>
      <c r="C31">
        <v>1473070838</v>
      </c>
      <c r="D31">
        <v>1441834666</v>
      </c>
      <c r="E31">
        <v>1</v>
      </c>
      <c r="F31">
        <v>1</v>
      </c>
      <c r="G31">
        <v>15514512</v>
      </c>
      <c r="H31">
        <v>3</v>
      </c>
      <c r="I31" t="s">
        <v>684</v>
      </c>
      <c r="J31" t="s">
        <v>685</v>
      </c>
      <c r="K31" t="s">
        <v>686</v>
      </c>
      <c r="L31">
        <v>1346</v>
      </c>
      <c r="N31">
        <v>1009</v>
      </c>
      <c r="O31" t="s">
        <v>680</v>
      </c>
      <c r="P31" t="s">
        <v>680</v>
      </c>
      <c r="Q31">
        <v>1</v>
      </c>
      <c r="X31">
        <v>2.9999999999999997E-4</v>
      </c>
      <c r="Y31">
        <v>924.76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66</v>
      </c>
      <c r="AG31">
        <v>1.1999999999999999E-3</v>
      </c>
      <c r="AH31">
        <v>3</v>
      </c>
      <c r="AI31">
        <v>-1</v>
      </c>
      <c r="AJ31" t="s">
        <v>3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ROW(Source!A39)</f>
        <v>39</v>
      </c>
      <c r="B32">
        <v>1473070847</v>
      </c>
      <c r="C32">
        <v>1473070838</v>
      </c>
      <c r="D32">
        <v>1441821349</v>
      </c>
      <c r="E32">
        <v>15514512</v>
      </c>
      <c r="F32">
        <v>1</v>
      </c>
      <c r="G32">
        <v>15514512</v>
      </c>
      <c r="H32">
        <v>3</v>
      </c>
      <c r="I32" t="s">
        <v>782</v>
      </c>
      <c r="J32" t="s">
        <v>3</v>
      </c>
      <c r="K32" t="s">
        <v>783</v>
      </c>
      <c r="L32">
        <v>1035</v>
      </c>
      <c r="N32">
        <v>1013</v>
      </c>
      <c r="O32" t="s">
        <v>784</v>
      </c>
      <c r="P32" t="s">
        <v>784</v>
      </c>
      <c r="Q32">
        <v>1</v>
      </c>
      <c r="X32">
        <v>1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 t="s">
        <v>66</v>
      </c>
      <c r="AG32">
        <v>4</v>
      </c>
      <c r="AH32">
        <v>3</v>
      </c>
      <c r="AI32">
        <v>-1</v>
      </c>
      <c r="AJ32" t="s">
        <v>3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ROW(Source!A41)</f>
        <v>41</v>
      </c>
      <c r="B33">
        <v>1473070856</v>
      </c>
      <c r="C33">
        <v>1473070849</v>
      </c>
      <c r="D33">
        <v>1441819193</v>
      </c>
      <c r="E33">
        <v>15514512</v>
      </c>
      <c r="F33">
        <v>1</v>
      </c>
      <c r="G33">
        <v>15514512</v>
      </c>
      <c r="H33">
        <v>1</v>
      </c>
      <c r="I33" t="s">
        <v>670</v>
      </c>
      <c r="J33" t="s">
        <v>3</v>
      </c>
      <c r="K33" t="s">
        <v>671</v>
      </c>
      <c r="L33">
        <v>1191</v>
      </c>
      <c r="N33">
        <v>1013</v>
      </c>
      <c r="O33" t="s">
        <v>672</v>
      </c>
      <c r="P33" t="s">
        <v>672</v>
      </c>
      <c r="Q33">
        <v>1</v>
      </c>
      <c r="X33">
        <v>0.74</v>
      </c>
      <c r="Y33">
        <v>0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1</v>
      </c>
      <c r="AF33" t="s">
        <v>66</v>
      </c>
      <c r="AG33">
        <v>2.96</v>
      </c>
      <c r="AH33">
        <v>3</v>
      </c>
      <c r="AI33">
        <v>-1</v>
      </c>
      <c r="AJ33" t="s">
        <v>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ROW(Source!A41)</f>
        <v>41</v>
      </c>
      <c r="B34">
        <v>1473070857</v>
      </c>
      <c r="C34">
        <v>1473070849</v>
      </c>
      <c r="D34">
        <v>1441834666</v>
      </c>
      <c r="E34">
        <v>1</v>
      </c>
      <c r="F34">
        <v>1</v>
      </c>
      <c r="G34">
        <v>15514512</v>
      </c>
      <c r="H34">
        <v>3</v>
      </c>
      <c r="I34" t="s">
        <v>684</v>
      </c>
      <c r="J34" t="s">
        <v>685</v>
      </c>
      <c r="K34" t="s">
        <v>686</v>
      </c>
      <c r="L34">
        <v>1346</v>
      </c>
      <c r="N34">
        <v>1009</v>
      </c>
      <c r="O34" t="s">
        <v>680</v>
      </c>
      <c r="P34" t="s">
        <v>680</v>
      </c>
      <c r="Q34">
        <v>1</v>
      </c>
      <c r="X34">
        <v>2.9999999999999997E-4</v>
      </c>
      <c r="Y34">
        <v>924.76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66</v>
      </c>
      <c r="AG34">
        <v>1.1999999999999999E-3</v>
      </c>
      <c r="AH34">
        <v>3</v>
      </c>
      <c r="AI34">
        <v>-1</v>
      </c>
      <c r="AJ34" t="s">
        <v>3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ROW(Source!A41)</f>
        <v>41</v>
      </c>
      <c r="B35">
        <v>1473070858</v>
      </c>
      <c r="C35">
        <v>1473070849</v>
      </c>
      <c r="D35">
        <v>1441821349</v>
      </c>
      <c r="E35">
        <v>15514512</v>
      </c>
      <c r="F35">
        <v>1</v>
      </c>
      <c r="G35">
        <v>15514512</v>
      </c>
      <c r="H35">
        <v>3</v>
      </c>
      <c r="I35" t="s">
        <v>782</v>
      </c>
      <c r="J35" t="s">
        <v>3</v>
      </c>
      <c r="K35" t="s">
        <v>783</v>
      </c>
      <c r="L35">
        <v>1035</v>
      </c>
      <c r="N35">
        <v>1013</v>
      </c>
      <c r="O35" t="s">
        <v>784</v>
      </c>
      <c r="P35" t="s">
        <v>784</v>
      </c>
      <c r="Q35">
        <v>1</v>
      </c>
      <c r="X35">
        <v>1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 t="s">
        <v>66</v>
      </c>
      <c r="AG35">
        <v>4</v>
      </c>
      <c r="AH35">
        <v>3</v>
      </c>
      <c r="AI35">
        <v>-1</v>
      </c>
      <c r="AJ35" t="s">
        <v>3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ROW(Source!A82)</f>
        <v>82</v>
      </c>
      <c r="B36">
        <v>1473070864</v>
      </c>
      <c r="C36">
        <v>1473070860</v>
      </c>
      <c r="D36">
        <v>1441819193</v>
      </c>
      <c r="E36">
        <v>15514512</v>
      </c>
      <c r="F36">
        <v>1</v>
      </c>
      <c r="G36">
        <v>15514512</v>
      </c>
      <c r="H36">
        <v>1</v>
      </c>
      <c r="I36" t="s">
        <v>670</v>
      </c>
      <c r="J36" t="s">
        <v>3</v>
      </c>
      <c r="K36" t="s">
        <v>671</v>
      </c>
      <c r="L36">
        <v>1191</v>
      </c>
      <c r="N36">
        <v>1013</v>
      </c>
      <c r="O36" t="s">
        <v>672</v>
      </c>
      <c r="P36" t="s">
        <v>672</v>
      </c>
      <c r="Q36">
        <v>1</v>
      </c>
      <c r="X36">
        <v>0.78</v>
      </c>
      <c r="Y36">
        <v>0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1</v>
      </c>
      <c r="AF36" t="s">
        <v>66</v>
      </c>
      <c r="AG36">
        <v>3.12</v>
      </c>
      <c r="AH36">
        <v>3</v>
      </c>
      <c r="AI36">
        <v>-1</v>
      </c>
      <c r="AJ36" t="s">
        <v>3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ROW(Source!A83)</f>
        <v>83</v>
      </c>
      <c r="B37">
        <v>1473070869</v>
      </c>
      <c r="C37">
        <v>1473070865</v>
      </c>
      <c r="D37">
        <v>1441819193</v>
      </c>
      <c r="E37">
        <v>15514512</v>
      </c>
      <c r="F37">
        <v>1</v>
      </c>
      <c r="G37">
        <v>15514512</v>
      </c>
      <c r="H37">
        <v>1</v>
      </c>
      <c r="I37" t="s">
        <v>670</v>
      </c>
      <c r="J37" t="s">
        <v>3</v>
      </c>
      <c r="K37" t="s">
        <v>671</v>
      </c>
      <c r="L37">
        <v>1191</v>
      </c>
      <c r="N37">
        <v>1013</v>
      </c>
      <c r="O37" t="s">
        <v>672</v>
      </c>
      <c r="P37" t="s">
        <v>672</v>
      </c>
      <c r="Q37">
        <v>1</v>
      </c>
      <c r="X37">
        <v>2.64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1</v>
      </c>
      <c r="AF37" t="s">
        <v>55</v>
      </c>
      <c r="AG37">
        <v>34.847999999999999</v>
      </c>
      <c r="AH37">
        <v>3</v>
      </c>
      <c r="AI37">
        <v>-1</v>
      </c>
      <c r="AJ37" t="s">
        <v>3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ROW(Source!A84)</f>
        <v>84</v>
      </c>
      <c r="B38">
        <v>1473070872</v>
      </c>
      <c r="C38">
        <v>1473070870</v>
      </c>
      <c r="D38">
        <v>1441819193</v>
      </c>
      <c r="E38">
        <v>15514512</v>
      </c>
      <c r="F38">
        <v>1</v>
      </c>
      <c r="G38">
        <v>15514512</v>
      </c>
      <c r="H38">
        <v>1</v>
      </c>
      <c r="I38" t="s">
        <v>670</v>
      </c>
      <c r="J38" t="s">
        <v>3</v>
      </c>
      <c r="K38" t="s">
        <v>671</v>
      </c>
      <c r="L38">
        <v>1191</v>
      </c>
      <c r="N38">
        <v>1013</v>
      </c>
      <c r="O38" t="s">
        <v>672</v>
      </c>
      <c r="P38" t="s">
        <v>672</v>
      </c>
      <c r="Q38">
        <v>1</v>
      </c>
      <c r="X38">
        <v>0.92</v>
      </c>
      <c r="Y38">
        <v>0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1</v>
      </c>
      <c r="AF38" t="s">
        <v>3</v>
      </c>
      <c r="AG38">
        <v>0.92</v>
      </c>
      <c r="AH38">
        <v>2</v>
      </c>
      <c r="AI38">
        <v>1473070871</v>
      </c>
      <c r="AJ38">
        <v>7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ROW(Source!A85)</f>
        <v>85</v>
      </c>
      <c r="B39">
        <v>1473070875</v>
      </c>
      <c r="C39">
        <v>1473070873</v>
      </c>
      <c r="D39">
        <v>1441819193</v>
      </c>
      <c r="E39">
        <v>15514512</v>
      </c>
      <c r="F39">
        <v>1</v>
      </c>
      <c r="G39">
        <v>15514512</v>
      </c>
      <c r="H39">
        <v>1</v>
      </c>
      <c r="I39" t="s">
        <v>670</v>
      </c>
      <c r="J39" t="s">
        <v>3</v>
      </c>
      <c r="K39" t="s">
        <v>671</v>
      </c>
      <c r="L39">
        <v>1191</v>
      </c>
      <c r="N39">
        <v>1013</v>
      </c>
      <c r="O39" t="s">
        <v>672</v>
      </c>
      <c r="P39" t="s">
        <v>672</v>
      </c>
      <c r="Q39">
        <v>1</v>
      </c>
      <c r="X39">
        <v>0.61</v>
      </c>
      <c r="Y39">
        <v>0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1</v>
      </c>
      <c r="AF39" t="s">
        <v>3</v>
      </c>
      <c r="AG39">
        <v>0.61</v>
      </c>
      <c r="AH39">
        <v>2</v>
      </c>
      <c r="AI39">
        <v>1473070874</v>
      </c>
      <c r="AJ39">
        <v>8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ROW(Source!A86)</f>
        <v>86</v>
      </c>
      <c r="B40">
        <v>1473070878</v>
      </c>
      <c r="C40">
        <v>1473070876</v>
      </c>
      <c r="D40">
        <v>1441819193</v>
      </c>
      <c r="E40">
        <v>15514512</v>
      </c>
      <c r="F40">
        <v>1</v>
      </c>
      <c r="G40">
        <v>15514512</v>
      </c>
      <c r="H40">
        <v>1</v>
      </c>
      <c r="I40" t="s">
        <v>670</v>
      </c>
      <c r="J40" t="s">
        <v>3</v>
      </c>
      <c r="K40" t="s">
        <v>671</v>
      </c>
      <c r="L40">
        <v>1191</v>
      </c>
      <c r="N40">
        <v>1013</v>
      </c>
      <c r="O40" t="s">
        <v>672</v>
      </c>
      <c r="P40" t="s">
        <v>672</v>
      </c>
      <c r="Q40">
        <v>1</v>
      </c>
      <c r="X40">
        <v>0.45</v>
      </c>
      <c r="Y40">
        <v>0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1</v>
      </c>
      <c r="AF40" t="s">
        <v>3</v>
      </c>
      <c r="AG40">
        <v>0.45</v>
      </c>
      <c r="AH40">
        <v>2</v>
      </c>
      <c r="AI40">
        <v>1473070877</v>
      </c>
      <c r="AJ40">
        <v>9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ROW(Source!A87)</f>
        <v>87</v>
      </c>
      <c r="B41">
        <v>1473070892</v>
      </c>
      <c r="C41">
        <v>1473070879</v>
      </c>
      <c r="D41">
        <v>1441819193</v>
      </c>
      <c r="E41">
        <v>15514512</v>
      </c>
      <c r="F41">
        <v>1</v>
      </c>
      <c r="G41">
        <v>15514512</v>
      </c>
      <c r="H41">
        <v>1</v>
      </c>
      <c r="I41" t="s">
        <v>670</v>
      </c>
      <c r="J41" t="s">
        <v>3</v>
      </c>
      <c r="K41" t="s">
        <v>671</v>
      </c>
      <c r="L41">
        <v>1191</v>
      </c>
      <c r="N41">
        <v>1013</v>
      </c>
      <c r="O41" t="s">
        <v>672</v>
      </c>
      <c r="P41" t="s">
        <v>672</v>
      </c>
      <c r="Q41">
        <v>1</v>
      </c>
      <c r="X41">
        <v>4.72</v>
      </c>
      <c r="Y41">
        <v>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1</v>
      </c>
      <c r="AF41" t="s">
        <v>3</v>
      </c>
      <c r="AG41">
        <v>4.72</v>
      </c>
      <c r="AH41">
        <v>3</v>
      </c>
      <c r="AI41">
        <v>-1</v>
      </c>
      <c r="AJ41" t="s">
        <v>3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ROW(Source!A87)</f>
        <v>87</v>
      </c>
      <c r="B42">
        <v>1473070893</v>
      </c>
      <c r="C42">
        <v>1473070879</v>
      </c>
      <c r="D42">
        <v>1441833845</v>
      </c>
      <c r="E42">
        <v>1</v>
      </c>
      <c r="F42">
        <v>1</v>
      </c>
      <c r="G42">
        <v>15514512</v>
      </c>
      <c r="H42">
        <v>2</v>
      </c>
      <c r="I42" t="s">
        <v>769</v>
      </c>
      <c r="J42" t="s">
        <v>770</v>
      </c>
      <c r="K42" t="s">
        <v>771</v>
      </c>
      <c r="L42">
        <v>1368</v>
      </c>
      <c r="N42">
        <v>1011</v>
      </c>
      <c r="O42" t="s">
        <v>676</v>
      </c>
      <c r="P42" t="s">
        <v>676</v>
      </c>
      <c r="Q42">
        <v>1</v>
      </c>
      <c r="X42">
        <v>1.31</v>
      </c>
      <c r="Y42">
        <v>0</v>
      </c>
      <c r="Z42">
        <v>17.95</v>
      </c>
      <c r="AA42">
        <v>0.05</v>
      </c>
      <c r="AB42">
        <v>0</v>
      </c>
      <c r="AC42">
        <v>0</v>
      </c>
      <c r="AD42">
        <v>1</v>
      </c>
      <c r="AE42">
        <v>0</v>
      </c>
      <c r="AF42" t="s">
        <v>3</v>
      </c>
      <c r="AG42">
        <v>1.31</v>
      </c>
      <c r="AH42">
        <v>3</v>
      </c>
      <c r="AI42">
        <v>-1</v>
      </c>
      <c r="AJ42" t="s">
        <v>3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ROW(Source!A87)</f>
        <v>87</v>
      </c>
      <c r="B43">
        <v>1473070895</v>
      </c>
      <c r="C43">
        <v>1473070879</v>
      </c>
      <c r="D43">
        <v>1441821360</v>
      </c>
      <c r="E43">
        <v>15514512</v>
      </c>
      <c r="F43">
        <v>1</v>
      </c>
      <c r="G43">
        <v>15514512</v>
      </c>
      <c r="H43">
        <v>3</v>
      </c>
      <c r="I43" t="s">
        <v>785</v>
      </c>
      <c r="J43" t="s">
        <v>3</v>
      </c>
      <c r="K43" t="s">
        <v>786</v>
      </c>
      <c r="L43">
        <v>1346</v>
      </c>
      <c r="N43">
        <v>1009</v>
      </c>
      <c r="O43" t="s">
        <v>680</v>
      </c>
      <c r="P43" t="s">
        <v>680</v>
      </c>
      <c r="Q43">
        <v>1</v>
      </c>
      <c r="X43">
        <v>0.22900000000000001</v>
      </c>
      <c r="Y43">
        <v>77.657300000000006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0.22900000000000001</v>
      </c>
      <c r="AH43">
        <v>3</v>
      </c>
      <c r="AI43">
        <v>-1</v>
      </c>
      <c r="AJ43" t="s">
        <v>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ROW(Source!A87)</f>
        <v>87</v>
      </c>
      <c r="B44">
        <v>1473070894</v>
      </c>
      <c r="C44">
        <v>1473070879</v>
      </c>
      <c r="D44">
        <v>1441836514</v>
      </c>
      <c r="E44">
        <v>1</v>
      </c>
      <c r="F44">
        <v>1</v>
      </c>
      <c r="G44">
        <v>15514512</v>
      </c>
      <c r="H44">
        <v>3</v>
      </c>
      <c r="I44" t="s">
        <v>772</v>
      </c>
      <c r="J44" t="s">
        <v>773</v>
      </c>
      <c r="K44" t="s">
        <v>774</v>
      </c>
      <c r="L44">
        <v>1339</v>
      </c>
      <c r="N44">
        <v>1007</v>
      </c>
      <c r="O44" t="s">
        <v>713</v>
      </c>
      <c r="P44" t="s">
        <v>713</v>
      </c>
      <c r="Q44">
        <v>1</v>
      </c>
      <c r="X44">
        <v>5.4960000000000004</v>
      </c>
      <c r="Y44">
        <v>54.81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5.4960000000000004</v>
      </c>
      <c r="AH44">
        <v>3</v>
      </c>
      <c r="AI44">
        <v>-1</v>
      </c>
      <c r="AJ44" t="s">
        <v>3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ROW(Source!A88)</f>
        <v>88</v>
      </c>
      <c r="B45">
        <v>1473070909</v>
      </c>
      <c r="C45">
        <v>1473070896</v>
      </c>
      <c r="D45">
        <v>1441819193</v>
      </c>
      <c r="E45">
        <v>15514512</v>
      </c>
      <c r="F45">
        <v>1</v>
      </c>
      <c r="G45">
        <v>15514512</v>
      </c>
      <c r="H45">
        <v>1</v>
      </c>
      <c r="I45" t="s">
        <v>670</v>
      </c>
      <c r="J45" t="s">
        <v>3</v>
      </c>
      <c r="K45" t="s">
        <v>671</v>
      </c>
      <c r="L45">
        <v>1191</v>
      </c>
      <c r="N45">
        <v>1013</v>
      </c>
      <c r="O45" t="s">
        <v>672</v>
      </c>
      <c r="P45" t="s">
        <v>672</v>
      </c>
      <c r="Q45">
        <v>1</v>
      </c>
      <c r="X45">
        <v>0.84</v>
      </c>
      <c r="Y45">
        <v>0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1</v>
      </c>
      <c r="AF45" t="s">
        <v>3</v>
      </c>
      <c r="AG45">
        <v>0.84</v>
      </c>
      <c r="AH45">
        <v>3</v>
      </c>
      <c r="AI45">
        <v>-1</v>
      </c>
      <c r="AJ45" t="s">
        <v>3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ROW(Source!A88)</f>
        <v>88</v>
      </c>
      <c r="B46">
        <v>1473070910</v>
      </c>
      <c r="C46">
        <v>1473070896</v>
      </c>
      <c r="D46">
        <v>1441836187</v>
      </c>
      <c r="E46">
        <v>1</v>
      </c>
      <c r="F46">
        <v>1</v>
      </c>
      <c r="G46">
        <v>15514512</v>
      </c>
      <c r="H46">
        <v>3</v>
      </c>
      <c r="I46" t="s">
        <v>787</v>
      </c>
      <c r="J46" t="s">
        <v>788</v>
      </c>
      <c r="K46" t="s">
        <v>789</v>
      </c>
      <c r="L46">
        <v>1346</v>
      </c>
      <c r="N46">
        <v>1009</v>
      </c>
      <c r="O46" t="s">
        <v>680</v>
      </c>
      <c r="P46" t="s">
        <v>680</v>
      </c>
      <c r="Q46">
        <v>1</v>
      </c>
      <c r="X46">
        <v>8.0000000000000002E-3</v>
      </c>
      <c r="Y46">
        <v>424.66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8.0000000000000002E-3</v>
      </c>
      <c r="AH46">
        <v>3</v>
      </c>
      <c r="AI46">
        <v>-1</v>
      </c>
      <c r="AJ46" t="s">
        <v>3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ROW(Source!A88)</f>
        <v>88</v>
      </c>
      <c r="B47">
        <v>1473070911</v>
      </c>
      <c r="C47">
        <v>1473070896</v>
      </c>
      <c r="D47">
        <v>1441836235</v>
      </c>
      <c r="E47">
        <v>1</v>
      </c>
      <c r="F47">
        <v>1</v>
      </c>
      <c r="G47">
        <v>15514512</v>
      </c>
      <c r="H47">
        <v>3</v>
      </c>
      <c r="I47" t="s">
        <v>677</v>
      </c>
      <c r="J47" t="s">
        <v>678</v>
      </c>
      <c r="K47" t="s">
        <v>679</v>
      </c>
      <c r="L47">
        <v>1346</v>
      </c>
      <c r="N47">
        <v>1009</v>
      </c>
      <c r="O47" t="s">
        <v>680</v>
      </c>
      <c r="P47" t="s">
        <v>680</v>
      </c>
      <c r="Q47">
        <v>1</v>
      </c>
      <c r="X47">
        <v>0.5</v>
      </c>
      <c r="Y47">
        <v>31.49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3</v>
      </c>
      <c r="AG47">
        <v>0.5</v>
      </c>
      <c r="AH47">
        <v>3</v>
      </c>
      <c r="AI47">
        <v>-1</v>
      </c>
      <c r="AJ47" t="s">
        <v>3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ROW(Source!A88)</f>
        <v>88</v>
      </c>
      <c r="B48">
        <v>1473070912</v>
      </c>
      <c r="C48">
        <v>1473070896</v>
      </c>
      <c r="D48">
        <v>1441837517</v>
      </c>
      <c r="E48">
        <v>1</v>
      </c>
      <c r="F48">
        <v>1</v>
      </c>
      <c r="G48">
        <v>15514512</v>
      </c>
      <c r="H48">
        <v>3</v>
      </c>
      <c r="I48" t="s">
        <v>790</v>
      </c>
      <c r="J48" t="s">
        <v>791</v>
      </c>
      <c r="K48" t="s">
        <v>792</v>
      </c>
      <c r="L48">
        <v>1346</v>
      </c>
      <c r="N48">
        <v>1009</v>
      </c>
      <c r="O48" t="s">
        <v>680</v>
      </c>
      <c r="P48" t="s">
        <v>680</v>
      </c>
      <c r="Q48">
        <v>1</v>
      </c>
      <c r="X48">
        <v>0.01</v>
      </c>
      <c r="Y48">
        <v>331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0.01</v>
      </c>
      <c r="AH48">
        <v>3</v>
      </c>
      <c r="AI48">
        <v>-1</v>
      </c>
      <c r="AJ48" t="s">
        <v>3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ROW(Source!A89)</f>
        <v>89</v>
      </c>
      <c r="B49">
        <v>1473070920</v>
      </c>
      <c r="C49">
        <v>1473070913</v>
      </c>
      <c r="D49">
        <v>1441819193</v>
      </c>
      <c r="E49">
        <v>15514512</v>
      </c>
      <c r="F49">
        <v>1</v>
      </c>
      <c r="G49">
        <v>15514512</v>
      </c>
      <c r="H49">
        <v>1</v>
      </c>
      <c r="I49" t="s">
        <v>670</v>
      </c>
      <c r="J49" t="s">
        <v>3</v>
      </c>
      <c r="K49" t="s">
        <v>671</v>
      </c>
      <c r="L49">
        <v>1191</v>
      </c>
      <c r="N49">
        <v>1013</v>
      </c>
      <c r="O49" t="s">
        <v>672</v>
      </c>
      <c r="P49" t="s">
        <v>672</v>
      </c>
      <c r="Q49">
        <v>1</v>
      </c>
      <c r="X49">
        <v>0.9</v>
      </c>
      <c r="Y49">
        <v>0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1</v>
      </c>
      <c r="AF49" t="s">
        <v>3</v>
      </c>
      <c r="AG49">
        <v>0.9</v>
      </c>
      <c r="AH49">
        <v>3</v>
      </c>
      <c r="AI49">
        <v>-1</v>
      </c>
      <c r="AJ49" t="s">
        <v>3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ROW(Source!A89)</f>
        <v>89</v>
      </c>
      <c r="B50">
        <v>1473070921</v>
      </c>
      <c r="C50">
        <v>1473070913</v>
      </c>
      <c r="D50">
        <v>1441836235</v>
      </c>
      <c r="E50">
        <v>1</v>
      </c>
      <c r="F50">
        <v>1</v>
      </c>
      <c r="G50">
        <v>15514512</v>
      </c>
      <c r="H50">
        <v>3</v>
      </c>
      <c r="I50" t="s">
        <v>677</v>
      </c>
      <c r="J50" t="s">
        <v>678</v>
      </c>
      <c r="K50" t="s">
        <v>679</v>
      </c>
      <c r="L50">
        <v>1346</v>
      </c>
      <c r="N50">
        <v>1009</v>
      </c>
      <c r="O50" t="s">
        <v>680</v>
      </c>
      <c r="P50" t="s">
        <v>680</v>
      </c>
      <c r="Q50">
        <v>1</v>
      </c>
      <c r="X50">
        <v>0.01</v>
      </c>
      <c r="Y50">
        <v>31.49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3</v>
      </c>
      <c r="AG50">
        <v>0.01</v>
      </c>
      <c r="AH50">
        <v>3</v>
      </c>
      <c r="AI50">
        <v>-1</v>
      </c>
      <c r="AJ50" t="s">
        <v>3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ROW(Source!A90)</f>
        <v>90</v>
      </c>
      <c r="B51">
        <v>1473070938</v>
      </c>
      <c r="C51">
        <v>1473070922</v>
      </c>
      <c r="D51">
        <v>1441819193</v>
      </c>
      <c r="E51">
        <v>15514512</v>
      </c>
      <c r="F51">
        <v>1</v>
      </c>
      <c r="G51">
        <v>15514512</v>
      </c>
      <c r="H51">
        <v>1</v>
      </c>
      <c r="I51" t="s">
        <v>670</v>
      </c>
      <c r="J51" t="s">
        <v>3</v>
      </c>
      <c r="K51" t="s">
        <v>671</v>
      </c>
      <c r="L51">
        <v>1191</v>
      </c>
      <c r="N51">
        <v>1013</v>
      </c>
      <c r="O51" t="s">
        <v>672</v>
      </c>
      <c r="P51" t="s">
        <v>672</v>
      </c>
      <c r="Q51">
        <v>1</v>
      </c>
      <c r="X51">
        <v>16</v>
      </c>
      <c r="Y51">
        <v>0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1</v>
      </c>
      <c r="AF51" t="s">
        <v>154</v>
      </c>
      <c r="AG51">
        <v>32</v>
      </c>
      <c r="AH51">
        <v>3</v>
      </c>
      <c r="AI51">
        <v>-1</v>
      </c>
      <c r="AJ51" t="s">
        <v>3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ROW(Source!A90)</f>
        <v>90</v>
      </c>
      <c r="B52">
        <v>1473070939</v>
      </c>
      <c r="C52">
        <v>1473070922</v>
      </c>
      <c r="D52">
        <v>1441836235</v>
      </c>
      <c r="E52">
        <v>1</v>
      </c>
      <c r="F52">
        <v>1</v>
      </c>
      <c r="G52">
        <v>15514512</v>
      </c>
      <c r="H52">
        <v>3</v>
      </c>
      <c r="I52" t="s">
        <v>677</v>
      </c>
      <c r="J52" t="s">
        <v>678</v>
      </c>
      <c r="K52" t="s">
        <v>679</v>
      </c>
      <c r="L52">
        <v>1346</v>
      </c>
      <c r="N52">
        <v>1009</v>
      </c>
      <c r="O52" t="s">
        <v>680</v>
      </c>
      <c r="P52" t="s">
        <v>680</v>
      </c>
      <c r="Q52">
        <v>1</v>
      </c>
      <c r="X52">
        <v>0.3</v>
      </c>
      <c r="Y52">
        <v>31.49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154</v>
      </c>
      <c r="AG52">
        <v>0.6</v>
      </c>
      <c r="AH52">
        <v>3</v>
      </c>
      <c r="AI52">
        <v>-1</v>
      </c>
      <c r="AJ52" t="s">
        <v>3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ROW(Source!A90)</f>
        <v>90</v>
      </c>
      <c r="B53">
        <v>1473070940</v>
      </c>
      <c r="C53">
        <v>1473070922</v>
      </c>
      <c r="D53">
        <v>1441834654</v>
      </c>
      <c r="E53">
        <v>1</v>
      </c>
      <c r="F53">
        <v>1</v>
      </c>
      <c r="G53">
        <v>15514512</v>
      </c>
      <c r="H53">
        <v>3</v>
      </c>
      <c r="I53" t="s">
        <v>793</v>
      </c>
      <c r="J53" t="s">
        <v>794</v>
      </c>
      <c r="K53" t="s">
        <v>795</v>
      </c>
      <c r="L53">
        <v>1296</v>
      </c>
      <c r="N53">
        <v>1002</v>
      </c>
      <c r="O53" t="s">
        <v>690</v>
      </c>
      <c r="P53" t="s">
        <v>690</v>
      </c>
      <c r="Q53">
        <v>1</v>
      </c>
      <c r="X53">
        <v>2</v>
      </c>
      <c r="Y53">
        <v>2895.42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154</v>
      </c>
      <c r="AG53">
        <v>4</v>
      </c>
      <c r="AH53">
        <v>3</v>
      </c>
      <c r="AI53">
        <v>-1</v>
      </c>
      <c r="AJ53" t="s">
        <v>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ROW(Source!A90)</f>
        <v>90</v>
      </c>
      <c r="B54">
        <v>1473070941</v>
      </c>
      <c r="C54">
        <v>1473070922</v>
      </c>
      <c r="D54">
        <v>1441834667</v>
      </c>
      <c r="E54">
        <v>1</v>
      </c>
      <c r="F54">
        <v>1</v>
      </c>
      <c r="G54">
        <v>15514512</v>
      </c>
      <c r="H54">
        <v>3</v>
      </c>
      <c r="I54" t="s">
        <v>796</v>
      </c>
      <c r="J54" t="s">
        <v>797</v>
      </c>
      <c r="K54" t="s">
        <v>798</v>
      </c>
      <c r="L54">
        <v>1346</v>
      </c>
      <c r="N54">
        <v>1009</v>
      </c>
      <c r="O54" t="s">
        <v>680</v>
      </c>
      <c r="P54" t="s">
        <v>680</v>
      </c>
      <c r="Q54">
        <v>1</v>
      </c>
      <c r="X54">
        <v>0.2</v>
      </c>
      <c r="Y54">
        <v>197.72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154</v>
      </c>
      <c r="AG54">
        <v>0.4</v>
      </c>
      <c r="AH54">
        <v>3</v>
      </c>
      <c r="AI54">
        <v>-1</v>
      </c>
      <c r="AJ54" t="s">
        <v>3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ROW(Source!A90)</f>
        <v>90</v>
      </c>
      <c r="B55">
        <v>1473070942</v>
      </c>
      <c r="C55">
        <v>1473070922</v>
      </c>
      <c r="D55">
        <v>1441834896</v>
      </c>
      <c r="E55">
        <v>1</v>
      </c>
      <c r="F55">
        <v>1</v>
      </c>
      <c r="G55">
        <v>15514512</v>
      </c>
      <c r="H55">
        <v>3</v>
      </c>
      <c r="I55" t="s">
        <v>799</v>
      </c>
      <c r="J55" t="s">
        <v>800</v>
      </c>
      <c r="K55" t="s">
        <v>801</v>
      </c>
      <c r="L55">
        <v>1348</v>
      </c>
      <c r="N55">
        <v>1009</v>
      </c>
      <c r="O55" t="s">
        <v>697</v>
      </c>
      <c r="P55" t="s">
        <v>697</v>
      </c>
      <c r="Q55">
        <v>1000</v>
      </c>
      <c r="X55">
        <v>1.1E-4</v>
      </c>
      <c r="Y55">
        <v>70975.399999999994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154</v>
      </c>
      <c r="AG55">
        <v>2.2000000000000001E-4</v>
      </c>
      <c r="AH55">
        <v>3</v>
      </c>
      <c r="AI55">
        <v>-1</v>
      </c>
      <c r="AJ55" t="s">
        <v>3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ROW(Source!A91)</f>
        <v>91</v>
      </c>
      <c r="B56">
        <v>1473070950</v>
      </c>
      <c r="C56">
        <v>1473070943</v>
      </c>
      <c r="D56">
        <v>1441819193</v>
      </c>
      <c r="E56">
        <v>15514512</v>
      </c>
      <c r="F56">
        <v>1</v>
      </c>
      <c r="G56">
        <v>15514512</v>
      </c>
      <c r="H56">
        <v>1</v>
      </c>
      <c r="I56" t="s">
        <v>670</v>
      </c>
      <c r="J56" t="s">
        <v>3</v>
      </c>
      <c r="K56" t="s">
        <v>671</v>
      </c>
      <c r="L56">
        <v>1191</v>
      </c>
      <c r="N56">
        <v>1013</v>
      </c>
      <c r="O56" t="s">
        <v>672</v>
      </c>
      <c r="P56" t="s">
        <v>672</v>
      </c>
      <c r="Q56">
        <v>1</v>
      </c>
      <c r="X56">
        <v>0.82</v>
      </c>
      <c r="Y56">
        <v>0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1</v>
      </c>
      <c r="AF56" t="s">
        <v>158</v>
      </c>
      <c r="AG56">
        <v>1.64</v>
      </c>
      <c r="AH56">
        <v>3</v>
      </c>
      <c r="AI56">
        <v>-1</v>
      </c>
      <c r="AJ56" t="s">
        <v>3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ROW(Source!A91)</f>
        <v>91</v>
      </c>
      <c r="B57">
        <v>1473070951</v>
      </c>
      <c r="C57">
        <v>1473070943</v>
      </c>
      <c r="D57">
        <v>1441834258</v>
      </c>
      <c r="E57">
        <v>1</v>
      </c>
      <c r="F57">
        <v>1</v>
      </c>
      <c r="G57">
        <v>15514512</v>
      </c>
      <c r="H57">
        <v>2</v>
      </c>
      <c r="I57" t="s">
        <v>691</v>
      </c>
      <c r="J57" t="s">
        <v>692</v>
      </c>
      <c r="K57" t="s">
        <v>693</v>
      </c>
      <c r="L57">
        <v>1368</v>
      </c>
      <c r="N57">
        <v>1011</v>
      </c>
      <c r="O57" t="s">
        <v>676</v>
      </c>
      <c r="P57" t="s">
        <v>676</v>
      </c>
      <c r="Q57">
        <v>1</v>
      </c>
      <c r="X57">
        <v>0.3</v>
      </c>
      <c r="Y57">
        <v>0</v>
      </c>
      <c r="Z57">
        <v>1303.01</v>
      </c>
      <c r="AA57">
        <v>826.2</v>
      </c>
      <c r="AB57">
        <v>0</v>
      </c>
      <c r="AC57">
        <v>0</v>
      </c>
      <c r="AD57">
        <v>1</v>
      </c>
      <c r="AE57">
        <v>0</v>
      </c>
      <c r="AF57" t="s">
        <v>158</v>
      </c>
      <c r="AG57">
        <v>0.6</v>
      </c>
      <c r="AH57">
        <v>3</v>
      </c>
      <c r="AI57">
        <v>-1</v>
      </c>
      <c r="AJ57" t="s">
        <v>3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ROW(Source!A92)</f>
        <v>92</v>
      </c>
      <c r="B58">
        <v>1473070959</v>
      </c>
      <c r="C58">
        <v>1473070952</v>
      </c>
      <c r="D58">
        <v>1441819193</v>
      </c>
      <c r="E58">
        <v>15514512</v>
      </c>
      <c r="F58">
        <v>1</v>
      </c>
      <c r="G58">
        <v>15514512</v>
      </c>
      <c r="H58">
        <v>1</v>
      </c>
      <c r="I58" t="s">
        <v>670</v>
      </c>
      <c r="J58" t="s">
        <v>3</v>
      </c>
      <c r="K58" t="s">
        <v>671</v>
      </c>
      <c r="L58">
        <v>1191</v>
      </c>
      <c r="N58">
        <v>1013</v>
      </c>
      <c r="O58" t="s">
        <v>672</v>
      </c>
      <c r="P58" t="s">
        <v>672</v>
      </c>
      <c r="Q58">
        <v>1</v>
      </c>
      <c r="X58">
        <v>1.52</v>
      </c>
      <c r="Y58">
        <v>0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1</v>
      </c>
      <c r="AF58" t="s">
        <v>3</v>
      </c>
      <c r="AG58">
        <v>1.52</v>
      </c>
      <c r="AH58">
        <v>3</v>
      </c>
      <c r="AI58">
        <v>-1</v>
      </c>
      <c r="AJ58" t="s">
        <v>3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ROW(Source!A92)</f>
        <v>92</v>
      </c>
      <c r="B59">
        <v>1473070960</v>
      </c>
      <c r="C59">
        <v>1473070952</v>
      </c>
      <c r="D59">
        <v>1441836235</v>
      </c>
      <c r="E59">
        <v>1</v>
      </c>
      <c r="F59">
        <v>1</v>
      </c>
      <c r="G59">
        <v>15514512</v>
      </c>
      <c r="H59">
        <v>3</v>
      </c>
      <c r="I59" t="s">
        <v>677</v>
      </c>
      <c r="J59" t="s">
        <v>678</v>
      </c>
      <c r="K59" t="s">
        <v>679</v>
      </c>
      <c r="L59">
        <v>1346</v>
      </c>
      <c r="N59">
        <v>1009</v>
      </c>
      <c r="O59" t="s">
        <v>680</v>
      </c>
      <c r="P59" t="s">
        <v>680</v>
      </c>
      <c r="Q59">
        <v>1</v>
      </c>
      <c r="X59">
        <v>0.02</v>
      </c>
      <c r="Y59">
        <v>31.49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0.02</v>
      </c>
      <c r="AH59">
        <v>3</v>
      </c>
      <c r="AI59">
        <v>-1</v>
      </c>
      <c r="AJ59" t="s">
        <v>3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ROW(Source!A93)</f>
        <v>93</v>
      </c>
      <c r="B60">
        <v>1473070971</v>
      </c>
      <c r="C60">
        <v>1473070961</v>
      </c>
      <c r="D60">
        <v>1441819193</v>
      </c>
      <c r="E60">
        <v>15514512</v>
      </c>
      <c r="F60">
        <v>1</v>
      </c>
      <c r="G60">
        <v>15514512</v>
      </c>
      <c r="H60">
        <v>1</v>
      </c>
      <c r="I60" t="s">
        <v>670</v>
      </c>
      <c r="J60" t="s">
        <v>3</v>
      </c>
      <c r="K60" t="s">
        <v>671</v>
      </c>
      <c r="L60">
        <v>1191</v>
      </c>
      <c r="N60">
        <v>1013</v>
      </c>
      <c r="O60" t="s">
        <v>672</v>
      </c>
      <c r="P60" t="s">
        <v>672</v>
      </c>
      <c r="Q60">
        <v>1</v>
      </c>
      <c r="X60">
        <v>14.83</v>
      </c>
      <c r="Y60">
        <v>0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1</v>
      </c>
      <c r="AF60" t="s">
        <v>3</v>
      </c>
      <c r="AG60">
        <v>14.83</v>
      </c>
      <c r="AH60">
        <v>3</v>
      </c>
      <c r="AI60">
        <v>-1</v>
      </c>
      <c r="AJ60" t="s">
        <v>3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ROW(Source!A93)</f>
        <v>93</v>
      </c>
      <c r="B61">
        <v>1473070972</v>
      </c>
      <c r="C61">
        <v>1473070961</v>
      </c>
      <c r="D61">
        <v>1441834443</v>
      </c>
      <c r="E61">
        <v>1</v>
      </c>
      <c r="F61">
        <v>1</v>
      </c>
      <c r="G61">
        <v>15514512</v>
      </c>
      <c r="H61">
        <v>3</v>
      </c>
      <c r="I61" t="s">
        <v>687</v>
      </c>
      <c r="J61" t="s">
        <v>688</v>
      </c>
      <c r="K61" t="s">
        <v>689</v>
      </c>
      <c r="L61">
        <v>1296</v>
      </c>
      <c r="N61">
        <v>1002</v>
      </c>
      <c r="O61" t="s">
        <v>690</v>
      </c>
      <c r="P61" t="s">
        <v>690</v>
      </c>
      <c r="Q61">
        <v>1</v>
      </c>
      <c r="X61">
        <v>0.31</v>
      </c>
      <c r="Y61">
        <v>785.72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3</v>
      </c>
      <c r="AG61">
        <v>0.31</v>
      </c>
      <c r="AH61">
        <v>3</v>
      </c>
      <c r="AI61">
        <v>-1</v>
      </c>
      <c r="AJ61" t="s">
        <v>3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ROW(Source!A93)</f>
        <v>93</v>
      </c>
      <c r="B62">
        <v>1473070973</v>
      </c>
      <c r="C62">
        <v>1473070961</v>
      </c>
      <c r="D62">
        <v>1441838530</v>
      </c>
      <c r="E62">
        <v>1</v>
      </c>
      <c r="F62">
        <v>1</v>
      </c>
      <c r="G62">
        <v>15514512</v>
      </c>
      <c r="H62">
        <v>3</v>
      </c>
      <c r="I62" t="s">
        <v>67</v>
      </c>
      <c r="J62" t="s">
        <v>69</v>
      </c>
      <c r="K62" t="s">
        <v>68</v>
      </c>
      <c r="L62">
        <v>1354</v>
      </c>
      <c r="N62">
        <v>16987630</v>
      </c>
      <c r="O62" t="s">
        <v>19</v>
      </c>
      <c r="P62" t="s">
        <v>19</v>
      </c>
      <c r="Q62">
        <v>1</v>
      </c>
      <c r="X62">
        <v>100</v>
      </c>
      <c r="Y62">
        <v>1.47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3</v>
      </c>
      <c r="AG62">
        <v>100</v>
      </c>
      <c r="AH62">
        <v>3</v>
      </c>
      <c r="AI62">
        <v>-1</v>
      </c>
      <c r="AJ62" t="s">
        <v>3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ROW(Source!A129)</f>
        <v>129</v>
      </c>
      <c r="B63">
        <v>1473070981</v>
      </c>
      <c r="C63">
        <v>1473070974</v>
      </c>
      <c r="D63">
        <v>1441819193</v>
      </c>
      <c r="E63">
        <v>15514512</v>
      </c>
      <c r="F63">
        <v>1</v>
      </c>
      <c r="G63">
        <v>15514512</v>
      </c>
      <c r="H63">
        <v>1</v>
      </c>
      <c r="I63" t="s">
        <v>670</v>
      </c>
      <c r="J63" t="s">
        <v>3</v>
      </c>
      <c r="K63" t="s">
        <v>671</v>
      </c>
      <c r="L63">
        <v>1191</v>
      </c>
      <c r="N63">
        <v>1013</v>
      </c>
      <c r="O63" t="s">
        <v>672</v>
      </c>
      <c r="P63" t="s">
        <v>672</v>
      </c>
      <c r="Q63">
        <v>1</v>
      </c>
      <c r="X63">
        <v>3.03</v>
      </c>
      <c r="Y63">
        <v>0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1</v>
      </c>
      <c r="AF63" t="s">
        <v>3</v>
      </c>
      <c r="AG63">
        <v>3.03</v>
      </c>
      <c r="AH63">
        <v>3</v>
      </c>
      <c r="AI63">
        <v>-1</v>
      </c>
      <c r="AJ63" t="s">
        <v>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ROW(Source!A129)</f>
        <v>129</v>
      </c>
      <c r="B64">
        <v>1473070982</v>
      </c>
      <c r="C64">
        <v>1473070974</v>
      </c>
      <c r="D64">
        <v>1441836514</v>
      </c>
      <c r="E64">
        <v>1</v>
      </c>
      <c r="F64">
        <v>1</v>
      </c>
      <c r="G64">
        <v>15514512</v>
      </c>
      <c r="H64">
        <v>3</v>
      </c>
      <c r="I64" t="s">
        <v>772</v>
      </c>
      <c r="J64" t="s">
        <v>773</v>
      </c>
      <c r="K64" t="s">
        <v>774</v>
      </c>
      <c r="L64">
        <v>1339</v>
      </c>
      <c r="N64">
        <v>1007</v>
      </c>
      <c r="O64" t="s">
        <v>713</v>
      </c>
      <c r="P64" t="s">
        <v>713</v>
      </c>
      <c r="Q64">
        <v>1</v>
      </c>
      <c r="X64">
        <v>5.0000000000000001E-3</v>
      </c>
      <c r="Y64">
        <v>54.81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3</v>
      </c>
      <c r="AG64">
        <v>5.0000000000000001E-3</v>
      </c>
      <c r="AH64">
        <v>3</v>
      </c>
      <c r="AI64">
        <v>-1</v>
      </c>
      <c r="AJ64" t="s">
        <v>3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ROW(Source!A130)</f>
        <v>130</v>
      </c>
      <c r="B65">
        <v>1473070988</v>
      </c>
      <c r="C65">
        <v>1473070983</v>
      </c>
      <c r="D65">
        <v>1441819193</v>
      </c>
      <c r="E65">
        <v>15514512</v>
      </c>
      <c r="F65">
        <v>1</v>
      </c>
      <c r="G65">
        <v>15514512</v>
      </c>
      <c r="H65">
        <v>1</v>
      </c>
      <c r="I65" t="s">
        <v>670</v>
      </c>
      <c r="J65" t="s">
        <v>3</v>
      </c>
      <c r="K65" t="s">
        <v>671</v>
      </c>
      <c r="L65">
        <v>1191</v>
      </c>
      <c r="N65">
        <v>1013</v>
      </c>
      <c r="O65" t="s">
        <v>672</v>
      </c>
      <c r="P65" t="s">
        <v>672</v>
      </c>
      <c r="Q65">
        <v>1</v>
      </c>
      <c r="X65">
        <v>0.24</v>
      </c>
      <c r="Y65">
        <v>0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1</v>
      </c>
      <c r="AF65" t="s">
        <v>3</v>
      </c>
      <c r="AG65">
        <v>0.24</v>
      </c>
      <c r="AH65">
        <v>2</v>
      </c>
      <c r="AI65">
        <v>1473070984</v>
      </c>
      <c r="AJ65">
        <v>10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ROW(Source!A130)</f>
        <v>130</v>
      </c>
      <c r="B66">
        <v>1473070989</v>
      </c>
      <c r="C66">
        <v>1473070983</v>
      </c>
      <c r="D66">
        <v>1441836235</v>
      </c>
      <c r="E66">
        <v>1</v>
      </c>
      <c r="F66">
        <v>1</v>
      </c>
      <c r="G66">
        <v>15514512</v>
      </c>
      <c r="H66">
        <v>3</v>
      </c>
      <c r="I66" t="s">
        <v>677</v>
      </c>
      <c r="J66" t="s">
        <v>678</v>
      </c>
      <c r="K66" t="s">
        <v>679</v>
      </c>
      <c r="L66">
        <v>1346</v>
      </c>
      <c r="N66">
        <v>1009</v>
      </c>
      <c r="O66" t="s">
        <v>680</v>
      </c>
      <c r="P66" t="s">
        <v>680</v>
      </c>
      <c r="Q66">
        <v>1</v>
      </c>
      <c r="X66">
        <v>0.04</v>
      </c>
      <c r="Y66">
        <v>31.49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3</v>
      </c>
      <c r="AG66">
        <v>0.04</v>
      </c>
      <c r="AH66">
        <v>2</v>
      </c>
      <c r="AI66">
        <v>1473070985</v>
      </c>
      <c r="AJ66">
        <v>11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ROW(Source!A130)</f>
        <v>130</v>
      </c>
      <c r="B67">
        <v>1473070990</v>
      </c>
      <c r="C67">
        <v>1473070983</v>
      </c>
      <c r="D67">
        <v>1441837764</v>
      </c>
      <c r="E67">
        <v>1</v>
      </c>
      <c r="F67">
        <v>1</v>
      </c>
      <c r="G67">
        <v>15514512</v>
      </c>
      <c r="H67">
        <v>3</v>
      </c>
      <c r="I67" t="s">
        <v>681</v>
      </c>
      <c r="J67" t="s">
        <v>682</v>
      </c>
      <c r="K67" t="s">
        <v>683</v>
      </c>
      <c r="L67">
        <v>1346</v>
      </c>
      <c r="N67">
        <v>1009</v>
      </c>
      <c r="O67" t="s">
        <v>680</v>
      </c>
      <c r="P67" t="s">
        <v>680</v>
      </c>
      <c r="Q67">
        <v>1</v>
      </c>
      <c r="X67">
        <v>7.0000000000000007E-2</v>
      </c>
      <c r="Y67">
        <v>1426.79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7.0000000000000007E-2</v>
      </c>
      <c r="AH67">
        <v>2</v>
      </c>
      <c r="AI67">
        <v>1473070986</v>
      </c>
      <c r="AJ67">
        <v>12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ROW(Source!A130)</f>
        <v>130</v>
      </c>
      <c r="B68">
        <v>1473070991</v>
      </c>
      <c r="C68">
        <v>1473070983</v>
      </c>
      <c r="D68">
        <v>1441834666</v>
      </c>
      <c r="E68">
        <v>1</v>
      </c>
      <c r="F68">
        <v>1</v>
      </c>
      <c r="G68">
        <v>15514512</v>
      </c>
      <c r="H68">
        <v>3</v>
      </c>
      <c r="I68" t="s">
        <v>684</v>
      </c>
      <c r="J68" t="s">
        <v>685</v>
      </c>
      <c r="K68" t="s">
        <v>686</v>
      </c>
      <c r="L68">
        <v>1346</v>
      </c>
      <c r="N68">
        <v>1009</v>
      </c>
      <c r="O68" t="s">
        <v>680</v>
      </c>
      <c r="P68" t="s">
        <v>680</v>
      </c>
      <c r="Q68">
        <v>1</v>
      </c>
      <c r="X68">
        <v>5.9999999999999995E-4</v>
      </c>
      <c r="Y68">
        <v>924.76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3</v>
      </c>
      <c r="AG68">
        <v>5.9999999999999995E-4</v>
      </c>
      <c r="AH68">
        <v>2</v>
      </c>
      <c r="AI68">
        <v>1473070987</v>
      </c>
      <c r="AJ68">
        <v>13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ROW(Source!A131)</f>
        <v>131</v>
      </c>
      <c r="B69">
        <v>1473070997</v>
      </c>
      <c r="C69">
        <v>1473070992</v>
      </c>
      <c r="D69">
        <v>1441819193</v>
      </c>
      <c r="E69">
        <v>15514512</v>
      </c>
      <c r="F69">
        <v>1</v>
      </c>
      <c r="G69">
        <v>15514512</v>
      </c>
      <c r="H69">
        <v>1</v>
      </c>
      <c r="I69" t="s">
        <v>670</v>
      </c>
      <c r="J69" t="s">
        <v>3</v>
      </c>
      <c r="K69" t="s">
        <v>671</v>
      </c>
      <c r="L69">
        <v>1191</v>
      </c>
      <c r="N69">
        <v>1013</v>
      </c>
      <c r="O69" t="s">
        <v>672</v>
      </c>
      <c r="P69" t="s">
        <v>672</v>
      </c>
      <c r="Q69">
        <v>1</v>
      </c>
      <c r="X69">
        <v>2.2400000000000002</v>
      </c>
      <c r="Y69">
        <v>0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1</v>
      </c>
      <c r="AF69" t="s">
        <v>3</v>
      </c>
      <c r="AG69">
        <v>2.2400000000000002</v>
      </c>
      <c r="AH69">
        <v>2</v>
      </c>
      <c r="AI69">
        <v>1473070993</v>
      </c>
      <c r="AJ69">
        <v>14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ROW(Source!A131)</f>
        <v>131</v>
      </c>
      <c r="B70">
        <v>1473070998</v>
      </c>
      <c r="C70">
        <v>1473070992</v>
      </c>
      <c r="D70">
        <v>1441836235</v>
      </c>
      <c r="E70">
        <v>1</v>
      </c>
      <c r="F70">
        <v>1</v>
      </c>
      <c r="G70">
        <v>15514512</v>
      </c>
      <c r="H70">
        <v>3</v>
      </c>
      <c r="I70" t="s">
        <v>677</v>
      </c>
      <c r="J70" t="s">
        <v>678</v>
      </c>
      <c r="K70" t="s">
        <v>679</v>
      </c>
      <c r="L70">
        <v>1346</v>
      </c>
      <c r="N70">
        <v>1009</v>
      </c>
      <c r="O70" t="s">
        <v>680</v>
      </c>
      <c r="P70" t="s">
        <v>680</v>
      </c>
      <c r="Q70">
        <v>1</v>
      </c>
      <c r="X70">
        <v>0.04</v>
      </c>
      <c r="Y70">
        <v>31.49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3</v>
      </c>
      <c r="AG70">
        <v>0.04</v>
      </c>
      <c r="AH70">
        <v>2</v>
      </c>
      <c r="AI70">
        <v>1473070994</v>
      </c>
      <c r="AJ70">
        <v>15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ROW(Source!A131)</f>
        <v>131</v>
      </c>
      <c r="B71">
        <v>1473070999</v>
      </c>
      <c r="C71">
        <v>1473070992</v>
      </c>
      <c r="D71">
        <v>1441837764</v>
      </c>
      <c r="E71">
        <v>1</v>
      </c>
      <c r="F71">
        <v>1</v>
      </c>
      <c r="G71">
        <v>15514512</v>
      </c>
      <c r="H71">
        <v>3</v>
      </c>
      <c r="I71" t="s">
        <v>681</v>
      </c>
      <c r="J71" t="s">
        <v>682</v>
      </c>
      <c r="K71" t="s">
        <v>683</v>
      </c>
      <c r="L71">
        <v>1346</v>
      </c>
      <c r="N71">
        <v>1009</v>
      </c>
      <c r="O71" t="s">
        <v>680</v>
      </c>
      <c r="P71" t="s">
        <v>680</v>
      </c>
      <c r="Q71">
        <v>1</v>
      </c>
      <c r="X71">
        <v>7.0000000000000007E-2</v>
      </c>
      <c r="Y71">
        <v>1426.79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3</v>
      </c>
      <c r="AG71">
        <v>7.0000000000000007E-2</v>
      </c>
      <c r="AH71">
        <v>2</v>
      </c>
      <c r="AI71">
        <v>1473070995</v>
      </c>
      <c r="AJ71">
        <v>16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ROW(Source!A131)</f>
        <v>131</v>
      </c>
      <c r="B72">
        <v>1473071000</v>
      </c>
      <c r="C72">
        <v>1473070992</v>
      </c>
      <c r="D72">
        <v>1441834666</v>
      </c>
      <c r="E72">
        <v>1</v>
      </c>
      <c r="F72">
        <v>1</v>
      </c>
      <c r="G72">
        <v>15514512</v>
      </c>
      <c r="H72">
        <v>3</v>
      </c>
      <c r="I72" t="s">
        <v>684</v>
      </c>
      <c r="J72" t="s">
        <v>685</v>
      </c>
      <c r="K72" t="s">
        <v>686</v>
      </c>
      <c r="L72">
        <v>1346</v>
      </c>
      <c r="N72">
        <v>1009</v>
      </c>
      <c r="O72" t="s">
        <v>680</v>
      </c>
      <c r="P72" t="s">
        <v>680</v>
      </c>
      <c r="Q72">
        <v>1</v>
      </c>
      <c r="X72">
        <v>5.9999999999999995E-4</v>
      </c>
      <c r="Y72">
        <v>924.76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0</v>
      </c>
      <c r="AF72" t="s">
        <v>3</v>
      </c>
      <c r="AG72">
        <v>5.9999999999999995E-4</v>
      </c>
      <c r="AH72">
        <v>2</v>
      </c>
      <c r="AI72">
        <v>1473070996</v>
      </c>
      <c r="AJ72">
        <v>17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ROW(Source!A132)</f>
        <v>132</v>
      </c>
      <c r="B73">
        <v>1473071002</v>
      </c>
      <c r="C73">
        <v>1473071001</v>
      </c>
      <c r="D73">
        <v>1441819193</v>
      </c>
      <c r="E73">
        <v>15514512</v>
      </c>
      <c r="F73">
        <v>1</v>
      </c>
      <c r="G73">
        <v>15514512</v>
      </c>
      <c r="H73">
        <v>1</v>
      </c>
      <c r="I73" t="s">
        <v>670</v>
      </c>
      <c r="J73" t="s">
        <v>3</v>
      </c>
      <c r="K73" t="s">
        <v>671</v>
      </c>
      <c r="L73">
        <v>1191</v>
      </c>
      <c r="N73">
        <v>1013</v>
      </c>
      <c r="O73" t="s">
        <v>672</v>
      </c>
      <c r="P73" t="s">
        <v>672</v>
      </c>
      <c r="Q73">
        <v>1</v>
      </c>
      <c r="X73">
        <v>0.97</v>
      </c>
      <c r="Y73">
        <v>0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1</v>
      </c>
      <c r="AF73" t="s">
        <v>3</v>
      </c>
      <c r="AG73">
        <v>0.97</v>
      </c>
      <c r="AH73">
        <v>3</v>
      </c>
      <c r="AI73">
        <v>-1</v>
      </c>
      <c r="AJ73" t="s">
        <v>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ROW(Source!A134)</f>
        <v>134</v>
      </c>
      <c r="B74">
        <v>1473071011</v>
      </c>
      <c r="C74">
        <v>1473071004</v>
      </c>
      <c r="D74">
        <v>1441819193</v>
      </c>
      <c r="E74">
        <v>15514512</v>
      </c>
      <c r="F74">
        <v>1</v>
      </c>
      <c r="G74">
        <v>15514512</v>
      </c>
      <c r="H74">
        <v>1</v>
      </c>
      <c r="I74" t="s">
        <v>670</v>
      </c>
      <c r="J74" t="s">
        <v>3</v>
      </c>
      <c r="K74" t="s">
        <v>671</v>
      </c>
      <c r="L74">
        <v>1191</v>
      </c>
      <c r="N74">
        <v>1013</v>
      </c>
      <c r="O74" t="s">
        <v>672</v>
      </c>
      <c r="P74" t="s">
        <v>672</v>
      </c>
      <c r="Q74">
        <v>1</v>
      </c>
      <c r="X74">
        <v>0.9</v>
      </c>
      <c r="Y74">
        <v>0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1</v>
      </c>
      <c r="AF74" t="s">
        <v>3</v>
      </c>
      <c r="AG74">
        <v>0.9</v>
      </c>
      <c r="AH74">
        <v>3</v>
      </c>
      <c r="AI74">
        <v>-1</v>
      </c>
      <c r="AJ74" t="s">
        <v>3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ROW(Source!A134)</f>
        <v>134</v>
      </c>
      <c r="B75">
        <v>1473071012</v>
      </c>
      <c r="C75">
        <v>1473071004</v>
      </c>
      <c r="D75">
        <v>1441836235</v>
      </c>
      <c r="E75">
        <v>1</v>
      </c>
      <c r="F75">
        <v>1</v>
      </c>
      <c r="G75">
        <v>15514512</v>
      </c>
      <c r="H75">
        <v>3</v>
      </c>
      <c r="I75" t="s">
        <v>677</v>
      </c>
      <c r="J75" t="s">
        <v>678</v>
      </c>
      <c r="K75" t="s">
        <v>679</v>
      </c>
      <c r="L75">
        <v>1346</v>
      </c>
      <c r="N75">
        <v>1009</v>
      </c>
      <c r="O75" t="s">
        <v>680</v>
      </c>
      <c r="P75" t="s">
        <v>680</v>
      </c>
      <c r="Q75">
        <v>1</v>
      </c>
      <c r="X75">
        <v>0.01</v>
      </c>
      <c r="Y75">
        <v>31.49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3</v>
      </c>
      <c r="AG75">
        <v>0.01</v>
      </c>
      <c r="AH75">
        <v>3</v>
      </c>
      <c r="AI75">
        <v>-1</v>
      </c>
      <c r="AJ75" t="s">
        <v>3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ROW(Source!A135)</f>
        <v>135</v>
      </c>
      <c r="B76">
        <v>1473071014</v>
      </c>
      <c r="C76">
        <v>1473071013</v>
      </c>
      <c r="D76">
        <v>1441819193</v>
      </c>
      <c r="E76">
        <v>15514512</v>
      </c>
      <c r="F76">
        <v>1</v>
      </c>
      <c r="G76">
        <v>15514512</v>
      </c>
      <c r="H76">
        <v>1</v>
      </c>
      <c r="I76" t="s">
        <v>670</v>
      </c>
      <c r="J76" t="s">
        <v>3</v>
      </c>
      <c r="K76" t="s">
        <v>671</v>
      </c>
      <c r="L76">
        <v>1191</v>
      </c>
      <c r="N76">
        <v>1013</v>
      </c>
      <c r="O76" t="s">
        <v>672</v>
      </c>
      <c r="P76" t="s">
        <v>672</v>
      </c>
      <c r="Q76">
        <v>1</v>
      </c>
      <c r="X76">
        <v>3.24</v>
      </c>
      <c r="Y76">
        <v>0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1</v>
      </c>
      <c r="AF76" t="s">
        <v>188</v>
      </c>
      <c r="AG76">
        <v>12.96</v>
      </c>
      <c r="AH76">
        <v>3</v>
      </c>
      <c r="AI76">
        <v>-1</v>
      </c>
      <c r="AJ76" t="s">
        <v>3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ROW(Source!A135)</f>
        <v>135</v>
      </c>
      <c r="B77">
        <v>1473071015</v>
      </c>
      <c r="C77">
        <v>1473071013</v>
      </c>
      <c r="D77">
        <v>1441834258</v>
      </c>
      <c r="E77">
        <v>1</v>
      </c>
      <c r="F77">
        <v>1</v>
      </c>
      <c r="G77">
        <v>15514512</v>
      </c>
      <c r="H77">
        <v>2</v>
      </c>
      <c r="I77" t="s">
        <v>691</v>
      </c>
      <c r="J77" t="s">
        <v>692</v>
      </c>
      <c r="K77" t="s">
        <v>693</v>
      </c>
      <c r="L77">
        <v>1368</v>
      </c>
      <c r="N77">
        <v>1011</v>
      </c>
      <c r="O77" t="s">
        <v>676</v>
      </c>
      <c r="P77" t="s">
        <v>676</v>
      </c>
      <c r="Q77">
        <v>1</v>
      </c>
      <c r="X77">
        <v>1.1075999999999999</v>
      </c>
      <c r="Y77">
        <v>0</v>
      </c>
      <c r="Z77">
        <v>1303.01</v>
      </c>
      <c r="AA77">
        <v>826.2</v>
      </c>
      <c r="AB77">
        <v>0</v>
      </c>
      <c r="AC77">
        <v>0</v>
      </c>
      <c r="AD77">
        <v>1</v>
      </c>
      <c r="AE77">
        <v>0</v>
      </c>
      <c r="AF77" t="s">
        <v>188</v>
      </c>
      <c r="AG77">
        <v>4.4303999999999997</v>
      </c>
      <c r="AH77">
        <v>3</v>
      </c>
      <c r="AI77">
        <v>-1</v>
      </c>
      <c r="AJ77" t="s">
        <v>3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ROW(Source!A135)</f>
        <v>135</v>
      </c>
      <c r="B78">
        <v>1473071016</v>
      </c>
      <c r="C78">
        <v>1473071013</v>
      </c>
      <c r="D78">
        <v>1441820328</v>
      </c>
      <c r="E78">
        <v>15514512</v>
      </c>
      <c r="F78">
        <v>1</v>
      </c>
      <c r="G78">
        <v>15514512</v>
      </c>
      <c r="H78">
        <v>3</v>
      </c>
      <c r="I78" t="s">
        <v>802</v>
      </c>
      <c r="J78" t="s">
        <v>3</v>
      </c>
      <c r="K78" t="s">
        <v>803</v>
      </c>
      <c r="L78">
        <v>1346</v>
      </c>
      <c r="N78">
        <v>1009</v>
      </c>
      <c r="O78" t="s">
        <v>680</v>
      </c>
      <c r="P78" t="s">
        <v>680</v>
      </c>
      <c r="Q78">
        <v>1</v>
      </c>
      <c r="X78">
        <v>2E-3</v>
      </c>
      <c r="Y78">
        <v>1358.58393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188</v>
      </c>
      <c r="AG78">
        <v>8.0000000000000002E-3</v>
      </c>
      <c r="AH78">
        <v>3</v>
      </c>
      <c r="AI78">
        <v>-1</v>
      </c>
      <c r="AJ78" t="s">
        <v>3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ROW(Source!A135)</f>
        <v>135</v>
      </c>
      <c r="B79">
        <v>1473071017</v>
      </c>
      <c r="C79">
        <v>1473071013</v>
      </c>
      <c r="D79">
        <v>1441836097</v>
      </c>
      <c r="E79">
        <v>1</v>
      </c>
      <c r="F79">
        <v>1</v>
      </c>
      <c r="G79">
        <v>15514512</v>
      </c>
      <c r="H79">
        <v>3</v>
      </c>
      <c r="I79" t="s">
        <v>804</v>
      </c>
      <c r="J79" t="s">
        <v>805</v>
      </c>
      <c r="K79" t="s">
        <v>806</v>
      </c>
      <c r="L79">
        <v>1346</v>
      </c>
      <c r="N79">
        <v>1009</v>
      </c>
      <c r="O79" t="s">
        <v>680</v>
      </c>
      <c r="P79" t="s">
        <v>680</v>
      </c>
      <c r="Q79">
        <v>1</v>
      </c>
      <c r="X79">
        <v>1E-3</v>
      </c>
      <c r="Y79">
        <v>203.1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188</v>
      </c>
      <c r="AG79">
        <v>4.0000000000000001E-3</v>
      </c>
      <c r="AH79">
        <v>3</v>
      </c>
      <c r="AI79">
        <v>-1</v>
      </c>
      <c r="AJ79" t="s">
        <v>3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ROW(Source!A136)</f>
        <v>136</v>
      </c>
      <c r="B80">
        <v>1473071019</v>
      </c>
      <c r="C80">
        <v>1473071018</v>
      </c>
      <c r="D80">
        <v>1441819193</v>
      </c>
      <c r="E80">
        <v>15514512</v>
      </c>
      <c r="F80">
        <v>1</v>
      </c>
      <c r="G80">
        <v>15514512</v>
      </c>
      <c r="H80">
        <v>1</v>
      </c>
      <c r="I80" t="s">
        <v>670</v>
      </c>
      <c r="J80" t="s">
        <v>3</v>
      </c>
      <c r="K80" t="s">
        <v>671</v>
      </c>
      <c r="L80">
        <v>1191</v>
      </c>
      <c r="N80">
        <v>1013</v>
      </c>
      <c r="O80" t="s">
        <v>672</v>
      </c>
      <c r="P80" t="s">
        <v>672</v>
      </c>
      <c r="Q80">
        <v>1</v>
      </c>
      <c r="X80">
        <v>0.37</v>
      </c>
      <c r="Y80">
        <v>0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1</v>
      </c>
      <c r="AF80" t="s">
        <v>3</v>
      </c>
      <c r="AG80">
        <v>0.37</v>
      </c>
      <c r="AH80">
        <v>3</v>
      </c>
      <c r="AI80">
        <v>-1</v>
      </c>
      <c r="AJ80" t="s">
        <v>3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ROW(Source!A136)</f>
        <v>136</v>
      </c>
      <c r="B81">
        <v>1473071020</v>
      </c>
      <c r="C81">
        <v>1473071018</v>
      </c>
      <c r="D81">
        <v>1441834258</v>
      </c>
      <c r="E81">
        <v>1</v>
      </c>
      <c r="F81">
        <v>1</v>
      </c>
      <c r="G81">
        <v>15514512</v>
      </c>
      <c r="H81">
        <v>2</v>
      </c>
      <c r="I81" t="s">
        <v>691</v>
      </c>
      <c r="J81" t="s">
        <v>692</v>
      </c>
      <c r="K81" t="s">
        <v>693</v>
      </c>
      <c r="L81">
        <v>1368</v>
      </c>
      <c r="N81">
        <v>1011</v>
      </c>
      <c r="O81" t="s">
        <v>676</v>
      </c>
      <c r="P81" t="s">
        <v>676</v>
      </c>
      <c r="Q81">
        <v>1</v>
      </c>
      <c r="X81">
        <v>0.06</v>
      </c>
      <c r="Y81">
        <v>0</v>
      </c>
      <c r="Z81">
        <v>1303.01</v>
      </c>
      <c r="AA81">
        <v>826.2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0.06</v>
      </c>
      <c r="AH81">
        <v>3</v>
      </c>
      <c r="AI81">
        <v>-1</v>
      </c>
      <c r="AJ81" t="s">
        <v>3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ROW(Source!A137)</f>
        <v>137</v>
      </c>
      <c r="B82">
        <v>1473071024</v>
      </c>
      <c r="C82">
        <v>1473071021</v>
      </c>
      <c r="D82">
        <v>1441819193</v>
      </c>
      <c r="E82">
        <v>15514512</v>
      </c>
      <c r="F82">
        <v>1</v>
      </c>
      <c r="G82">
        <v>15514512</v>
      </c>
      <c r="H82">
        <v>1</v>
      </c>
      <c r="I82" t="s">
        <v>670</v>
      </c>
      <c r="J82" t="s">
        <v>3</v>
      </c>
      <c r="K82" t="s">
        <v>671</v>
      </c>
      <c r="L82">
        <v>1191</v>
      </c>
      <c r="N82">
        <v>1013</v>
      </c>
      <c r="O82" t="s">
        <v>672</v>
      </c>
      <c r="P82" t="s">
        <v>672</v>
      </c>
      <c r="Q82">
        <v>1</v>
      </c>
      <c r="X82">
        <v>0.22</v>
      </c>
      <c r="Y82">
        <v>0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1</v>
      </c>
      <c r="AF82" t="s">
        <v>3</v>
      </c>
      <c r="AG82">
        <v>0.22</v>
      </c>
      <c r="AH82">
        <v>2</v>
      </c>
      <c r="AI82">
        <v>1473071022</v>
      </c>
      <c r="AJ82">
        <v>18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ROW(Source!A137)</f>
        <v>137</v>
      </c>
      <c r="B83">
        <v>1473071025</v>
      </c>
      <c r="C83">
        <v>1473071021</v>
      </c>
      <c r="D83">
        <v>1441836235</v>
      </c>
      <c r="E83">
        <v>1</v>
      </c>
      <c r="F83">
        <v>1</v>
      </c>
      <c r="G83">
        <v>15514512</v>
      </c>
      <c r="H83">
        <v>3</v>
      </c>
      <c r="I83" t="s">
        <v>677</v>
      </c>
      <c r="J83" t="s">
        <v>678</v>
      </c>
      <c r="K83" t="s">
        <v>679</v>
      </c>
      <c r="L83">
        <v>1346</v>
      </c>
      <c r="N83">
        <v>1009</v>
      </c>
      <c r="O83" t="s">
        <v>680</v>
      </c>
      <c r="P83" t="s">
        <v>680</v>
      </c>
      <c r="Q83">
        <v>1</v>
      </c>
      <c r="X83">
        <v>0.02</v>
      </c>
      <c r="Y83">
        <v>31.49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3</v>
      </c>
      <c r="AG83">
        <v>0.02</v>
      </c>
      <c r="AH83">
        <v>2</v>
      </c>
      <c r="AI83">
        <v>1473071023</v>
      </c>
      <c r="AJ83">
        <v>19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ROW(Source!A138)</f>
        <v>138</v>
      </c>
      <c r="B84">
        <v>1473071031</v>
      </c>
      <c r="C84">
        <v>1473071026</v>
      </c>
      <c r="D84">
        <v>1441819193</v>
      </c>
      <c r="E84">
        <v>15514512</v>
      </c>
      <c r="F84">
        <v>1</v>
      </c>
      <c r="G84">
        <v>15514512</v>
      </c>
      <c r="H84">
        <v>1</v>
      </c>
      <c r="I84" t="s">
        <v>670</v>
      </c>
      <c r="J84" t="s">
        <v>3</v>
      </c>
      <c r="K84" t="s">
        <v>671</v>
      </c>
      <c r="L84">
        <v>1191</v>
      </c>
      <c r="N84">
        <v>1013</v>
      </c>
      <c r="O84" t="s">
        <v>672</v>
      </c>
      <c r="P84" t="s">
        <v>672</v>
      </c>
      <c r="Q84">
        <v>1</v>
      </c>
      <c r="X84">
        <v>0.24</v>
      </c>
      <c r="Y84">
        <v>0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1</v>
      </c>
      <c r="AF84" t="s">
        <v>3</v>
      </c>
      <c r="AG84">
        <v>0.24</v>
      </c>
      <c r="AH84">
        <v>2</v>
      </c>
      <c r="AI84">
        <v>1473071027</v>
      </c>
      <c r="AJ84">
        <v>20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ROW(Source!A138)</f>
        <v>138</v>
      </c>
      <c r="B85">
        <v>1473071032</v>
      </c>
      <c r="C85">
        <v>1473071026</v>
      </c>
      <c r="D85">
        <v>1441836235</v>
      </c>
      <c r="E85">
        <v>1</v>
      </c>
      <c r="F85">
        <v>1</v>
      </c>
      <c r="G85">
        <v>15514512</v>
      </c>
      <c r="H85">
        <v>3</v>
      </c>
      <c r="I85" t="s">
        <v>677</v>
      </c>
      <c r="J85" t="s">
        <v>678</v>
      </c>
      <c r="K85" t="s">
        <v>679</v>
      </c>
      <c r="L85">
        <v>1346</v>
      </c>
      <c r="N85">
        <v>1009</v>
      </c>
      <c r="O85" t="s">
        <v>680</v>
      </c>
      <c r="P85" t="s">
        <v>680</v>
      </c>
      <c r="Q85">
        <v>1</v>
      </c>
      <c r="X85">
        <v>0.04</v>
      </c>
      <c r="Y85">
        <v>31.49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3</v>
      </c>
      <c r="AG85">
        <v>0.04</v>
      </c>
      <c r="AH85">
        <v>2</v>
      </c>
      <c r="AI85">
        <v>1473071028</v>
      </c>
      <c r="AJ85">
        <v>21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ROW(Source!A138)</f>
        <v>138</v>
      </c>
      <c r="B86">
        <v>1473071033</v>
      </c>
      <c r="C86">
        <v>1473071026</v>
      </c>
      <c r="D86">
        <v>1441837764</v>
      </c>
      <c r="E86">
        <v>1</v>
      </c>
      <c r="F86">
        <v>1</v>
      </c>
      <c r="G86">
        <v>15514512</v>
      </c>
      <c r="H86">
        <v>3</v>
      </c>
      <c r="I86" t="s">
        <v>681</v>
      </c>
      <c r="J86" t="s">
        <v>682</v>
      </c>
      <c r="K86" t="s">
        <v>683</v>
      </c>
      <c r="L86">
        <v>1346</v>
      </c>
      <c r="N86">
        <v>1009</v>
      </c>
      <c r="O86" t="s">
        <v>680</v>
      </c>
      <c r="P86" t="s">
        <v>680</v>
      </c>
      <c r="Q86">
        <v>1</v>
      </c>
      <c r="X86">
        <v>7.0000000000000007E-2</v>
      </c>
      <c r="Y86">
        <v>1426.79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3</v>
      </c>
      <c r="AG86">
        <v>7.0000000000000007E-2</v>
      </c>
      <c r="AH86">
        <v>2</v>
      </c>
      <c r="AI86">
        <v>1473071029</v>
      </c>
      <c r="AJ86">
        <v>22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ROW(Source!A138)</f>
        <v>138</v>
      </c>
      <c r="B87">
        <v>1473071034</v>
      </c>
      <c r="C87">
        <v>1473071026</v>
      </c>
      <c r="D87">
        <v>1441834666</v>
      </c>
      <c r="E87">
        <v>1</v>
      </c>
      <c r="F87">
        <v>1</v>
      </c>
      <c r="G87">
        <v>15514512</v>
      </c>
      <c r="H87">
        <v>3</v>
      </c>
      <c r="I87" t="s">
        <v>684</v>
      </c>
      <c r="J87" t="s">
        <v>685</v>
      </c>
      <c r="K87" t="s">
        <v>686</v>
      </c>
      <c r="L87">
        <v>1346</v>
      </c>
      <c r="N87">
        <v>1009</v>
      </c>
      <c r="O87" t="s">
        <v>680</v>
      </c>
      <c r="P87" t="s">
        <v>680</v>
      </c>
      <c r="Q87">
        <v>1</v>
      </c>
      <c r="X87">
        <v>5.9999999999999995E-4</v>
      </c>
      <c r="Y87">
        <v>924.76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3</v>
      </c>
      <c r="AG87">
        <v>5.9999999999999995E-4</v>
      </c>
      <c r="AH87">
        <v>2</v>
      </c>
      <c r="AI87">
        <v>1473071030</v>
      </c>
      <c r="AJ87">
        <v>23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ROW(Source!A139)</f>
        <v>139</v>
      </c>
      <c r="B88">
        <v>1473071038</v>
      </c>
      <c r="C88">
        <v>1473071035</v>
      </c>
      <c r="D88">
        <v>1441819193</v>
      </c>
      <c r="E88">
        <v>15514512</v>
      </c>
      <c r="F88">
        <v>1</v>
      </c>
      <c r="G88">
        <v>15514512</v>
      </c>
      <c r="H88">
        <v>1</v>
      </c>
      <c r="I88" t="s">
        <v>670</v>
      </c>
      <c r="J88" t="s">
        <v>3</v>
      </c>
      <c r="K88" t="s">
        <v>671</v>
      </c>
      <c r="L88">
        <v>1191</v>
      </c>
      <c r="N88">
        <v>1013</v>
      </c>
      <c r="O88" t="s">
        <v>672</v>
      </c>
      <c r="P88" t="s">
        <v>672</v>
      </c>
      <c r="Q88">
        <v>1</v>
      </c>
      <c r="X88">
        <v>0.22</v>
      </c>
      <c r="Y88">
        <v>0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1</v>
      </c>
      <c r="AF88" t="s">
        <v>3</v>
      </c>
      <c r="AG88">
        <v>0.22</v>
      </c>
      <c r="AH88">
        <v>2</v>
      </c>
      <c r="AI88">
        <v>1473071036</v>
      </c>
      <c r="AJ88">
        <v>24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ROW(Source!A139)</f>
        <v>139</v>
      </c>
      <c r="B89">
        <v>1473071039</v>
      </c>
      <c r="C89">
        <v>1473071035</v>
      </c>
      <c r="D89">
        <v>1441836235</v>
      </c>
      <c r="E89">
        <v>1</v>
      </c>
      <c r="F89">
        <v>1</v>
      </c>
      <c r="G89">
        <v>15514512</v>
      </c>
      <c r="H89">
        <v>3</v>
      </c>
      <c r="I89" t="s">
        <v>677</v>
      </c>
      <c r="J89" t="s">
        <v>678</v>
      </c>
      <c r="K89" t="s">
        <v>679</v>
      </c>
      <c r="L89">
        <v>1346</v>
      </c>
      <c r="N89">
        <v>1009</v>
      </c>
      <c r="O89" t="s">
        <v>680</v>
      </c>
      <c r="P89" t="s">
        <v>680</v>
      </c>
      <c r="Q89">
        <v>1</v>
      </c>
      <c r="X89">
        <v>0.02</v>
      </c>
      <c r="Y89">
        <v>31.49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0</v>
      </c>
      <c r="AF89" t="s">
        <v>3</v>
      </c>
      <c r="AG89">
        <v>0.02</v>
      </c>
      <c r="AH89">
        <v>2</v>
      </c>
      <c r="AI89">
        <v>1473071037</v>
      </c>
      <c r="AJ89">
        <v>25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ROW(Source!A175)</f>
        <v>175</v>
      </c>
      <c r="B90">
        <v>1473071042</v>
      </c>
      <c r="C90">
        <v>1473071040</v>
      </c>
      <c r="D90">
        <v>1441819193</v>
      </c>
      <c r="E90">
        <v>15514512</v>
      </c>
      <c r="F90">
        <v>1</v>
      </c>
      <c r="G90">
        <v>15514512</v>
      </c>
      <c r="H90">
        <v>1</v>
      </c>
      <c r="I90" t="s">
        <v>670</v>
      </c>
      <c r="J90" t="s">
        <v>3</v>
      </c>
      <c r="K90" t="s">
        <v>671</v>
      </c>
      <c r="L90">
        <v>1191</v>
      </c>
      <c r="N90">
        <v>1013</v>
      </c>
      <c r="O90" t="s">
        <v>672</v>
      </c>
      <c r="P90" t="s">
        <v>672</v>
      </c>
      <c r="Q90">
        <v>1</v>
      </c>
      <c r="X90">
        <v>0.45</v>
      </c>
      <c r="Y90">
        <v>0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1</v>
      </c>
      <c r="AF90" t="s">
        <v>3</v>
      </c>
      <c r="AG90">
        <v>0.45</v>
      </c>
      <c r="AH90">
        <v>2</v>
      </c>
      <c r="AI90">
        <v>1473071041</v>
      </c>
      <c r="AJ90">
        <v>26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ROW(Source!A211)</f>
        <v>211</v>
      </c>
      <c r="B91">
        <v>1473071044</v>
      </c>
      <c r="C91">
        <v>1473071043</v>
      </c>
      <c r="D91">
        <v>1441819193</v>
      </c>
      <c r="E91">
        <v>15514512</v>
      </c>
      <c r="F91">
        <v>1</v>
      </c>
      <c r="G91">
        <v>15514512</v>
      </c>
      <c r="H91">
        <v>1</v>
      </c>
      <c r="I91" t="s">
        <v>670</v>
      </c>
      <c r="J91" t="s">
        <v>3</v>
      </c>
      <c r="K91" t="s">
        <v>671</v>
      </c>
      <c r="L91">
        <v>1191</v>
      </c>
      <c r="N91">
        <v>1013</v>
      </c>
      <c r="O91" t="s">
        <v>672</v>
      </c>
      <c r="P91" t="s">
        <v>672</v>
      </c>
      <c r="Q91">
        <v>1</v>
      </c>
      <c r="X91">
        <v>29.54</v>
      </c>
      <c r="Y91">
        <v>0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1</v>
      </c>
      <c r="AF91" t="s">
        <v>3</v>
      </c>
      <c r="AG91">
        <v>29.54</v>
      </c>
      <c r="AH91">
        <v>3</v>
      </c>
      <c r="AI91">
        <v>-1</v>
      </c>
      <c r="AJ91" t="s">
        <v>3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ROW(Source!A211)</f>
        <v>211</v>
      </c>
      <c r="B92">
        <v>1473071045</v>
      </c>
      <c r="C92">
        <v>1473071043</v>
      </c>
      <c r="D92">
        <v>1441835469</v>
      </c>
      <c r="E92">
        <v>1</v>
      </c>
      <c r="F92">
        <v>1</v>
      </c>
      <c r="G92">
        <v>15514512</v>
      </c>
      <c r="H92">
        <v>3</v>
      </c>
      <c r="I92" t="s">
        <v>807</v>
      </c>
      <c r="J92" t="s">
        <v>808</v>
      </c>
      <c r="K92" t="s">
        <v>809</v>
      </c>
      <c r="L92">
        <v>1348</v>
      </c>
      <c r="N92">
        <v>1009</v>
      </c>
      <c r="O92" t="s">
        <v>697</v>
      </c>
      <c r="P92" t="s">
        <v>697</v>
      </c>
      <c r="Q92">
        <v>1000</v>
      </c>
      <c r="X92">
        <v>5.0000000000000001E-3</v>
      </c>
      <c r="Y92">
        <v>163237.26999999999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0</v>
      </c>
      <c r="AF92" t="s">
        <v>3</v>
      </c>
      <c r="AG92">
        <v>5.0000000000000001E-3</v>
      </c>
      <c r="AH92">
        <v>3</v>
      </c>
      <c r="AI92">
        <v>-1</v>
      </c>
      <c r="AJ92" t="s">
        <v>3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ROW(Source!A211)</f>
        <v>211</v>
      </c>
      <c r="B93">
        <v>1473071046</v>
      </c>
      <c r="C93">
        <v>1473071043</v>
      </c>
      <c r="D93">
        <v>1441836514</v>
      </c>
      <c r="E93">
        <v>1</v>
      </c>
      <c r="F93">
        <v>1</v>
      </c>
      <c r="G93">
        <v>15514512</v>
      </c>
      <c r="H93">
        <v>3</v>
      </c>
      <c r="I93" t="s">
        <v>772</v>
      </c>
      <c r="J93" t="s">
        <v>773</v>
      </c>
      <c r="K93" t="s">
        <v>774</v>
      </c>
      <c r="L93">
        <v>1339</v>
      </c>
      <c r="N93">
        <v>1007</v>
      </c>
      <c r="O93" t="s">
        <v>713</v>
      </c>
      <c r="P93" t="s">
        <v>713</v>
      </c>
      <c r="Q93">
        <v>1</v>
      </c>
      <c r="X93">
        <v>7.8</v>
      </c>
      <c r="Y93">
        <v>54.81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0</v>
      </c>
      <c r="AF93" t="s">
        <v>3</v>
      </c>
      <c r="AG93">
        <v>7.8</v>
      </c>
      <c r="AH93">
        <v>3</v>
      </c>
      <c r="AI93">
        <v>-1</v>
      </c>
      <c r="AJ93" t="s">
        <v>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ROW(Source!A211)</f>
        <v>211</v>
      </c>
      <c r="B94">
        <v>1473071047</v>
      </c>
      <c r="C94">
        <v>1473071043</v>
      </c>
      <c r="D94">
        <v>1441847238</v>
      </c>
      <c r="E94">
        <v>1</v>
      </c>
      <c r="F94">
        <v>1</v>
      </c>
      <c r="G94">
        <v>15514512</v>
      </c>
      <c r="H94">
        <v>3</v>
      </c>
      <c r="I94" t="s">
        <v>810</v>
      </c>
      <c r="J94" t="s">
        <v>811</v>
      </c>
      <c r="K94" t="s">
        <v>812</v>
      </c>
      <c r="L94">
        <v>1346</v>
      </c>
      <c r="N94">
        <v>1009</v>
      </c>
      <c r="O94" t="s">
        <v>680</v>
      </c>
      <c r="P94" t="s">
        <v>680</v>
      </c>
      <c r="Q94">
        <v>1</v>
      </c>
      <c r="X94">
        <v>2</v>
      </c>
      <c r="Y94">
        <v>742.26</v>
      </c>
      <c r="Z94">
        <v>0</v>
      </c>
      <c r="AA94">
        <v>0</v>
      </c>
      <c r="AB94">
        <v>0</v>
      </c>
      <c r="AC94">
        <v>0</v>
      </c>
      <c r="AD94">
        <v>1</v>
      </c>
      <c r="AE94">
        <v>0</v>
      </c>
      <c r="AF94" t="s">
        <v>3</v>
      </c>
      <c r="AG94">
        <v>2</v>
      </c>
      <c r="AH94">
        <v>3</v>
      </c>
      <c r="AI94">
        <v>-1</v>
      </c>
      <c r="AJ94" t="s">
        <v>3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ROW(Source!A212)</f>
        <v>212</v>
      </c>
      <c r="B95">
        <v>1473071049</v>
      </c>
      <c r="C95">
        <v>1473071048</v>
      </c>
      <c r="D95">
        <v>1441819193</v>
      </c>
      <c r="E95">
        <v>15514512</v>
      </c>
      <c r="F95">
        <v>1</v>
      </c>
      <c r="G95">
        <v>15514512</v>
      </c>
      <c r="H95">
        <v>1</v>
      </c>
      <c r="I95" t="s">
        <v>670</v>
      </c>
      <c r="J95" t="s">
        <v>3</v>
      </c>
      <c r="K95" t="s">
        <v>671</v>
      </c>
      <c r="L95">
        <v>1191</v>
      </c>
      <c r="N95">
        <v>1013</v>
      </c>
      <c r="O95" t="s">
        <v>672</v>
      </c>
      <c r="P95" t="s">
        <v>672</v>
      </c>
      <c r="Q95">
        <v>1</v>
      </c>
      <c r="X95">
        <v>0.9</v>
      </c>
      <c r="Y95">
        <v>0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1</v>
      </c>
      <c r="AF95" t="s">
        <v>188</v>
      </c>
      <c r="AG95">
        <v>3.6</v>
      </c>
      <c r="AH95">
        <v>3</v>
      </c>
      <c r="AI95">
        <v>-1</v>
      </c>
      <c r="AJ95" t="s">
        <v>3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ROW(Source!A213)</f>
        <v>213</v>
      </c>
      <c r="B96">
        <v>1473071052</v>
      </c>
      <c r="C96">
        <v>1473071050</v>
      </c>
      <c r="D96">
        <v>1441819193</v>
      </c>
      <c r="E96">
        <v>15514512</v>
      </c>
      <c r="F96">
        <v>1</v>
      </c>
      <c r="G96">
        <v>15514512</v>
      </c>
      <c r="H96">
        <v>1</v>
      </c>
      <c r="I96" t="s">
        <v>670</v>
      </c>
      <c r="J96" t="s">
        <v>3</v>
      </c>
      <c r="K96" t="s">
        <v>671</v>
      </c>
      <c r="L96">
        <v>1191</v>
      </c>
      <c r="N96">
        <v>1013</v>
      </c>
      <c r="O96" t="s">
        <v>672</v>
      </c>
      <c r="P96" t="s">
        <v>672</v>
      </c>
      <c r="Q96">
        <v>1</v>
      </c>
      <c r="X96">
        <v>2.64</v>
      </c>
      <c r="Y96">
        <v>0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1</v>
      </c>
      <c r="AF96" t="s">
        <v>188</v>
      </c>
      <c r="AG96">
        <v>10.56</v>
      </c>
      <c r="AH96">
        <v>2</v>
      </c>
      <c r="AI96">
        <v>1473071051</v>
      </c>
      <c r="AJ96">
        <v>27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ROW(Source!A214)</f>
        <v>214</v>
      </c>
      <c r="B97">
        <v>1473071054</v>
      </c>
      <c r="C97">
        <v>1473071053</v>
      </c>
      <c r="D97">
        <v>1441819193</v>
      </c>
      <c r="E97">
        <v>15514512</v>
      </c>
      <c r="F97">
        <v>1</v>
      </c>
      <c r="G97">
        <v>15514512</v>
      </c>
      <c r="H97">
        <v>1</v>
      </c>
      <c r="I97" t="s">
        <v>670</v>
      </c>
      <c r="J97" t="s">
        <v>3</v>
      </c>
      <c r="K97" t="s">
        <v>671</v>
      </c>
      <c r="L97">
        <v>1191</v>
      </c>
      <c r="N97">
        <v>1013</v>
      </c>
      <c r="O97" t="s">
        <v>672</v>
      </c>
      <c r="P97" t="s">
        <v>672</v>
      </c>
      <c r="Q97">
        <v>1</v>
      </c>
      <c r="X97">
        <v>0.13</v>
      </c>
      <c r="Y97">
        <v>0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1</v>
      </c>
      <c r="AF97" t="s">
        <v>188</v>
      </c>
      <c r="AG97">
        <v>0.52</v>
      </c>
      <c r="AH97">
        <v>3</v>
      </c>
      <c r="AI97">
        <v>-1</v>
      </c>
      <c r="AJ97" t="s">
        <v>3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ROW(Source!A215)</f>
        <v>215</v>
      </c>
      <c r="B98">
        <v>1473071056</v>
      </c>
      <c r="C98">
        <v>1473071055</v>
      </c>
      <c r="D98">
        <v>1441819193</v>
      </c>
      <c r="E98">
        <v>15514512</v>
      </c>
      <c r="F98">
        <v>1</v>
      </c>
      <c r="G98">
        <v>15514512</v>
      </c>
      <c r="H98">
        <v>1</v>
      </c>
      <c r="I98" t="s">
        <v>670</v>
      </c>
      <c r="J98" t="s">
        <v>3</v>
      </c>
      <c r="K98" t="s">
        <v>671</v>
      </c>
      <c r="L98">
        <v>1191</v>
      </c>
      <c r="N98">
        <v>1013</v>
      </c>
      <c r="O98" t="s">
        <v>672</v>
      </c>
      <c r="P98" t="s">
        <v>672</v>
      </c>
      <c r="Q98">
        <v>1</v>
      </c>
      <c r="X98">
        <v>0.55000000000000004</v>
      </c>
      <c r="Y98">
        <v>0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1</v>
      </c>
      <c r="AF98" t="s">
        <v>211</v>
      </c>
      <c r="AG98">
        <v>6.6000000000000005</v>
      </c>
      <c r="AH98">
        <v>3</v>
      </c>
      <c r="AI98">
        <v>-1</v>
      </c>
      <c r="AJ98" t="s">
        <v>3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ROW(Source!A216)</f>
        <v>216</v>
      </c>
      <c r="B99">
        <v>1473071058</v>
      </c>
      <c r="C99">
        <v>1473071057</v>
      </c>
      <c r="D99">
        <v>1441819193</v>
      </c>
      <c r="E99">
        <v>15514512</v>
      </c>
      <c r="F99">
        <v>1</v>
      </c>
      <c r="G99">
        <v>15514512</v>
      </c>
      <c r="H99">
        <v>1</v>
      </c>
      <c r="I99" t="s">
        <v>670</v>
      </c>
      <c r="J99" t="s">
        <v>3</v>
      </c>
      <c r="K99" t="s">
        <v>671</v>
      </c>
      <c r="L99">
        <v>1191</v>
      </c>
      <c r="N99">
        <v>1013</v>
      </c>
      <c r="O99" t="s">
        <v>672</v>
      </c>
      <c r="P99" t="s">
        <v>672</v>
      </c>
      <c r="Q99">
        <v>1</v>
      </c>
      <c r="X99">
        <v>0.73</v>
      </c>
      <c r="Y99">
        <v>0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1</v>
      </c>
      <c r="AF99" t="s">
        <v>188</v>
      </c>
      <c r="AG99">
        <v>2.92</v>
      </c>
      <c r="AH99">
        <v>3</v>
      </c>
      <c r="AI99">
        <v>-1</v>
      </c>
      <c r="AJ99" t="s">
        <v>3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ROW(Source!A218)</f>
        <v>218</v>
      </c>
      <c r="B100">
        <v>1473071061</v>
      </c>
      <c r="C100">
        <v>1473071060</v>
      </c>
      <c r="D100">
        <v>1441819193</v>
      </c>
      <c r="E100">
        <v>15514512</v>
      </c>
      <c r="F100">
        <v>1</v>
      </c>
      <c r="G100">
        <v>15514512</v>
      </c>
      <c r="H100">
        <v>1</v>
      </c>
      <c r="I100" t="s">
        <v>670</v>
      </c>
      <c r="J100" t="s">
        <v>3</v>
      </c>
      <c r="K100" t="s">
        <v>671</v>
      </c>
      <c r="L100">
        <v>1191</v>
      </c>
      <c r="N100">
        <v>1013</v>
      </c>
      <c r="O100" t="s">
        <v>672</v>
      </c>
      <c r="P100" t="s">
        <v>672</v>
      </c>
      <c r="Q100">
        <v>1</v>
      </c>
      <c r="X100">
        <v>1.26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1</v>
      </c>
      <c r="AF100" t="s">
        <v>219</v>
      </c>
      <c r="AG100">
        <v>21.42</v>
      </c>
      <c r="AH100">
        <v>3</v>
      </c>
      <c r="AI100">
        <v>-1</v>
      </c>
      <c r="AJ100" t="s">
        <v>3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ROW(Source!A219)</f>
        <v>219</v>
      </c>
      <c r="B101">
        <v>1473071064</v>
      </c>
      <c r="C101">
        <v>1473071062</v>
      </c>
      <c r="D101">
        <v>1441819193</v>
      </c>
      <c r="E101">
        <v>15514512</v>
      </c>
      <c r="F101">
        <v>1</v>
      </c>
      <c r="G101">
        <v>15514512</v>
      </c>
      <c r="H101">
        <v>1</v>
      </c>
      <c r="I101" t="s">
        <v>670</v>
      </c>
      <c r="J101" t="s">
        <v>3</v>
      </c>
      <c r="K101" t="s">
        <v>671</v>
      </c>
      <c r="L101">
        <v>1191</v>
      </c>
      <c r="N101">
        <v>1013</v>
      </c>
      <c r="O101" t="s">
        <v>672</v>
      </c>
      <c r="P101" t="s">
        <v>672</v>
      </c>
      <c r="Q101">
        <v>1</v>
      </c>
      <c r="X101">
        <v>0.27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1</v>
      </c>
      <c r="AF101" t="s">
        <v>219</v>
      </c>
      <c r="AG101">
        <v>4.59</v>
      </c>
      <c r="AH101">
        <v>2</v>
      </c>
      <c r="AI101">
        <v>1473071063</v>
      </c>
      <c r="AJ101">
        <v>28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ROW(Source!A220)</f>
        <v>220</v>
      </c>
      <c r="B102">
        <v>1473071066</v>
      </c>
      <c r="C102">
        <v>1473071065</v>
      </c>
      <c r="D102">
        <v>1441819193</v>
      </c>
      <c r="E102">
        <v>15514512</v>
      </c>
      <c r="F102">
        <v>1</v>
      </c>
      <c r="G102">
        <v>15514512</v>
      </c>
      <c r="H102">
        <v>1</v>
      </c>
      <c r="I102" t="s">
        <v>670</v>
      </c>
      <c r="J102" t="s">
        <v>3</v>
      </c>
      <c r="K102" t="s">
        <v>671</v>
      </c>
      <c r="L102">
        <v>1191</v>
      </c>
      <c r="N102">
        <v>1013</v>
      </c>
      <c r="O102" t="s">
        <v>672</v>
      </c>
      <c r="P102" t="s">
        <v>672</v>
      </c>
      <c r="Q102">
        <v>1</v>
      </c>
      <c r="X102">
        <v>104.44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1</v>
      </c>
      <c r="AF102" t="s">
        <v>3</v>
      </c>
      <c r="AG102">
        <v>104.44</v>
      </c>
      <c r="AH102">
        <v>3</v>
      </c>
      <c r="AI102">
        <v>-1</v>
      </c>
      <c r="AJ102" t="s">
        <v>3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ROW(Source!A220)</f>
        <v>220</v>
      </c>
      <c r="B103">
        <v>1473071067</v>
      </c>
      <c r="C103">
        <v>1473071065</v>
      </c>
      <c r="D103">
        <v>1441834334</v>
      </c>
      <c r="E103">
        <v>1</v>
      </c>
      <c r="F103">
        <v>1</v>
      </c>
      <c r="G103">
        <v>15514512</v>
      </c>
      <c r="H103">
        <v>2</v>
      </c>
      <c r="I103" t="s">
        <v>813</v>
      </c>
      <c r="J103" t="s">
        <v>814</v>
      </c>
      <c r="K103" t="s">
        <v>815</v>
      </c>
      <c r="L103">
        <v>1368</v>
      </c>
      <c r="N103">
        <v>1011</v>
      </c>
      <c r="O103" t="s">
        <v>676</v>
      </c>
      <c r="P103" t="s">
        <v>676</v>
      </c>
      <c r="Q103">
        <v>1</v>
      </c>
      <c r="X103">
        <v>5.8</v>
      </c>
      <c r="Y103">
        <v>0</v>
      </c>
      <c r="Z103">
        <v>10.66</v>
      </c>
      <c r="AA103">
        <v>0.12</v>
      </c>
      <c r="AB103">
        <v>0</v>
      </c>
      <c r="AC103">
        <v>0</v>
      </c>
      <c r="AD103">
        <v>1</v>
      </c>
      <c r="AE103">
        <v>0</v>
      </c>
      <c r="AF103" t="s">
        <v>3</v>
      </c>
      <c r="AG103">
        <v>5.8</v>
      </c>
      <c r="AH103">
        <v>3</v>
      </c>
      <c r="AI103">
        <v>-1</v>
      </c>
      <c r="AJ103" t="s">
        <v>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ROW(Source!A220)</f>
        <v>220</v>
      </c>
      <c r="B104">
        <v>1473071069</v>
      </c>
      <c r="C104">
        <v>1473071065</v>
      </c>
      <c r="D104">
        <v>1441834443</v>
      </c>
      <c r="E104">
        <v>1</v>
      </c>
      <c r="F104">
        <v>1</v>
      </c>
      <c r="G104">
        <v>15514512</v>
      </c>
      <c r="H104">
        <v>3</v>
      </c>
      <c r="I104" t="s">
        <v>687</v>
      </c>
      <c r="J104" t="s">
        <v>688</v>
      </c>
      <c r="K104" t="s">
        <v>689</v>
      </c>
      <c r="L104">
        <v>1296</v>
      </c>
      <c r="N104">
        <v>1002</v>
      </c>
      <c r="O104" t="s">
        <v>690</v>
      </c>
      <c r="P104" t="s">
        <v>690</v>
      </c>
      <c r="Q104">
        <v>1</v>
      </c>
      <c r="X104">
        <v>0.31</v>
      </c>
      <c r="Y104">
        <v>785.72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0</v>
      </c>
      <c r="AF104" t="s">
        <v>3</v>
      </c>
      <c r="AG104">
        <v>0.31</v>
      </c>
      <c r="AH104">
        <v>3</v>
      </c>
      <c r="AI104">
        <v>-1</v>
      </c>
      <c r="AJ104" t="s">
        <v>3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ROW(Source!A220)</f>
        <v>220</v>
      </c>
      <c r="B105">
        <v>1473071070</v>
      </c>
      <c r="C105">
        <v>1473071065</v>
      </c>
      <c r="D105">
        <v>1441821225</v>
      </c>
      <c r="E105">
        <v>15514512</v>
      </c>
      <c r="F105">
        <v>1</v>
      </c>
      <c r="G105">
        <v>15514512</v>
      </c>
      <c r="H105">
        <v>3</v>
      </c>
      <c r="I105" t="s">
        <v>816</v>
      </c>
      <c r="J105" t="s">
        <v>3</v>
      </c>
      <c r="K105" t="s">
        <v>817</v>
      </c>
      <c r="L105">
        <v>1346</v>
      </c>
      <c r="N105">
        <v>1009</v>
      </c>
      <c r="O105" t="s">
        <v>680</v>
      </c>
      <c r="P105" t="s">
        <v>680</v>
      </c>
      <c r="Q105">
        <v>1</v>
      </c>
      <c r="X105">
        <v>1.08</v>
      </c>
      <c r="Y105">
        <v>292.57515999999998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0</v>
      </c>
      <c r="AF105" t="s">
        <v>3</v>
      </c>
      <c r="AG105">
        <v>1.08</v>
      </c>
      <c r="AH105">
        <v>3</v>
      </c>
      <c r="AI105">
        <v>-1</v>
      </c>
      <c r="AJ105" t="s">
        <v>3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ROW(Source!A220)</f>
        <v>220</v>
      </c>
      <c r="B106">
        <v>1473071068</v>
      </c>
      <c r="C106">
        <v>1473071065</v>
      </c>
      <c r="D106">
        <v>1441821223</v>
      </c>
      <c r="E106">
        <v>15514512</v>
      </c>
      <c r="F106">
        <v>1</v>
      </c>
      <c r="G106">
        <v>15514512</v>
      </c>
      <c r="H106">
        <v>3</v>
      </c>
      <c r="I106" t="s">
        <v>818</v>
      </c>
      <c r="J106" t="s">
        <v>3</v>
      </c>
      <c r="K106" t="s">
        <v>819</v>
      </c>
      <c r="L106">
        <v>1346</v>
      </c>
      <c r="N106">
        <v>1009</v>
      </c>
      <c r="O106" t="s">
        <v>680</v>
      </c>
      <c r="P106" t="s">
        <v>680</v>
      </c>
      <c r="Q106">
        <v>1</v>
      </c>
      <c r="X106">
        <v>0.98</v>
      </c>
      <c r="Y106">
        <v>221.4237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0</v>
      </c>
      <c r="AF106" t="s">
        <v>3</v>
      </c>
      <c r="AG106">
        <v>0.98</v>
      </c>
      <c r="AH106">
        <v>3</v>
      </c>
      <c r="AI106">
        <v>-1</v>
      </c>
      <c r="AJ106" t="s">
        <v>3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ROW(Source!A221)</f>
        <v>221</v>
      </c>
      <c r="B107">
        <v>1473071072</v>
      </c>
      <c r="C107">
        <v>1473071071</v>
      </c>
      <c r="D107">
        <v>1441819193</v>
      </c>
      <c r="E107">
        <v>15514512</v>
      </c>
      <c r="F107">
        <v>1</v>
      </c>
      <c r="G107">
        <v>15514512</v>
      </c>
      <c r="H107">
        <v>1</v>
      </c>
      <c r="I107" t="s">
        <v>670</v>
      </c>
      <c r="J107" t="s">
        <v>3</v>
      </c>
      <c r="K107" t="s">
        <v>671</v>
      </c>
      <c r="L107">
        <v>1191</v>
      </c>
      <c r="N107">
        <v>1013</v>
      </c>
      <c r="O107" t="s">
        <v>672</v>
      </c>
      <c r="P107" t="s">
        <v>672</v>
      </c>
      <c r="Q107">
        <v>1</v>
      </c>
      <c r="X107">
        <v>151.93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1</v>
      </c>
      <c r="AF107" t="s">
        <v>3</v>
      </c>
      <c r="AG107">
        <v>151.93</v>
      </c>
      <c r="AH107">
        <v>3</v>
      </c>
      <c r="AI107">
        <v>-1</v>
      </c>
      <c r="AJ107" t="s">
        <v>3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ROW(Source!A221)</f>
        <v>221</v>
      </c>
      <c r="B108">
        <v>1473071073</v>
      </c>
      <c r="C108">
        <v>1473071071</v>
      </c>
      <c r="D108">
        <v>1441834334</v>
      </c>
      <c r="E108">
        <v>1</v>
      </c>
      <c r="F108">
        <v>1</v>
      </c>
      <c r="G108">
        <v>15514512</v>
      </c>
      <c r="H108">
        <v>2</v>
      </c>
      <c r="I108" t="s">
        <v>813</v>
      </c>
      <c r="J108" t="s">
        <v>814</v>
      </c>
      <c r="K108" t="s">
        <v>815</v>
      </c>
      <c r="L108">
        <v>1368</v>
      </c>
      <c r="N108">
        <v>1011</v>
      </c>
      <c r="O108" t="s">
        <v>676</v>
      </c>
      <c r="P108" t="s">
        <v>676</v>
      </c>
      <c r="Q108">
        <v>1</v>
      </c>
      <c r="X108">
        <v>5.8</v>
      </c>
      <c r="Y108">
        <v>0</v>
      </c>
      <c r="Z108">
        <v>10.66</v>
      </c>
      <c r="AA108">
        <v>0.12</v>
      </c>
      <c r="AB108">
        <v>0</v>
      </c>
      <c r="AC108">
        <v>0</v>
      </c>
      <c r="AD108">
        <v>1</v>
      </c>
      <c r="AE108">
        <v>0</v>
      </c>
      <c r="AF108" t="s">
        <v>3</v>
      </c>
      <c r="AG108">
        <v>5.8</v>
      </c>
      <c r="AH108">
        <v>3</v>
      </c>
      <c r="AI108">
        <v>-1</v>
      </c>
      <c r="AJ108" t="s">
        <v>3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ROW(Source!A221)</f>
        <v>221</v>
      </c>
      <c r="B109">
        <v>1473071075</v>
      </c>
      <c r="C109">
        <v>1473071071</v>
      </c>
      <c r="D109">
        <v>1441834443</v>
      </c>
      <c r="E109">
        <v>1</v>
      </c>
      <c r="F109">
        <v>1</v>
      </c>
      <c r="G109">
        <v>15514512</v>
      </c>
      <c r="H109">
        <v>3</v>
      </c>
      <c r="I109" t="s">
        <v>687</v>
      </c>
      <c r="J109" t="s">
        <v>688</v>
      </c>
      <c r="K109" t="s">
        <v>689</v>
      </c>
      <c r="L109">
        <v>1296</v>
      </c>
      <c r="N109">
        <v>1002</v>
      </c>
      <c r="O109" t="s">
        <v>690</v>
      </c>
      <c r="P109" t="s">
        <v>690</v>
      </c>
      <c r="Q109">
        <v>1</v>
      </c>
      <c r="X109">
        <v>0.31</v>
      </c>
      <c r="Y109">
        <v>785.72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0</v>
      </c>
      <c r="AF109" t="s">
        <v>3</v>
      </c>
      <c r="AG109">
        <v>0.31</v>
      </c>
      <c r="AH109">
        <v>3</v>
      </c>
      <c r="AI109">
        <v>-1</v>
      </c>
      <c r="AJ109" t="s">
        <v>3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ROW(Source!A221)</f>
        <v>221</v>
      </c>
      <c r="B110">
        <v>1473071076</v>
      </c>
      <c r="C110">
        <v>1473071071</v>
      </c>
      <c r="D110">
        <v>1441821225</v>
      </c>
      <c r="E110">
        <v>15514512</v>
      </c>
      <c r="F110">
        <v>1</v>
      </c>
      <c r="G110">
        <v>15514512</v>
      </c>
      <c r="H110">
        <v>3</v>
      </c>
      <c r="I110" t="s">
        <v>816</v>
      </c>
      <c r="J110" t="s">
        <v>3</v>
      </c>
      <c r="K110" t="s">
        <v>817</v>
      </c>
      <c r="L110">
        <v>1346</v>
      </c>
      <c r="N110">
        <v>1009</v>
      </c>
      <c r="O110" t="s">
        <v>680</v>
      </c>
      <c r="P110" t="s">
        <v>680</v>
      </c>
      <c r="Q110">
        <v>1</v>
      </c>
      <c r="X110">
        <v>1.08</v>
      </c>
      <c r="Y110">
        <v>292.57515999999998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3</v>
      </c>
      <c r="AG110">
        <v>1.08</v>
      </c>
      <c r="AH110">
        <v>3</v>
      </c>
      <c r="AI110">
        <v>-1</v>
      </c>
      <c r="AJ110" t="s">
        <v>3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ROW(Source!A221)</f>
        <v>221</v>
      </c>
      <c r="B111">
        <v>1473071074</v>
      </c>
      <c r="C111">
        <v>1473071071</v>
      </c>
      <c r="D111">
        <v>1441821223</v>
      </c>
      <c r="E111">
        <v>15514512</v>
      </c>
      <c r="F111">
        <v>1</v>
      </c>
      <c r="G111">
        <v>15514512</v>
      </c>
      <c r="H111">
        <v>3</v>
      </c>
      <c r="I111" t="s">
        <v>818</v>
      </c>
      <c r="J111" t="s">
        <v>3</v>
      </c>
      <c r="K111" t="s">
        <v>819</v>
      </c>
      <c r="L111">
        <v>1346</v>
      </c>
      <c r="N111">
        <v>1009</v>
      </c>
      <c r="O111" t="s">
        <v>680</v>
      </c>
      <c r="P111" t="s">
        <v>680</v>
      </c>
      <c r="Q111">
        <v>1</v>
      </c>
      <c r="X111">
        <v>0.98</v>
      </c>
      <c r="Y111">
        <v>221.4237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3</v>
      </c>
      <c r="AG111">
        <v>0.98</v>
      </c>
      <c r="AH111">
        <v>3</v>
      </c>
      <c r="AI111">
        <v>-1</v>
      </c>
      <c r="AJ111" t="s">
        <v>3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ROW(Source!A222)</f>
        <v>222</v>
      </c>
      <c r="B112">
        <v>1473071080</v>
      </c>
      <c r="C112">
        <v>1473071077</v>
      </c>
      <c r="D112">
        <v>1441819193</v>
      </c>
      <c r="E112">
        <v>15514512</v>
      </c>
      <c r="F112">
        <v>1</v>
      </c>
      <c r="G112">
        <v>15514512</v>
      </c>
      <c r="H112">
        <v>1</v>
      </c>
      <c r="I112" t="s">
        <v>670</v>
      </c>
      <c r="J112" t="s">
        <v>3</v>
      </c>
      <c r="K112" t="s">
        <v>671</v>
      </c>
      <c r="L112">
        <v>1191</v>
      </c>
      <c r="N112">
        <v>1013</v>
      </c>
      <c r="O112" t="s">
        <v>672</v>
      </c>
      <c r="P112" t="s">
        <v>672</v>
      </c>
      <c r="Q112">
        <v>1</v>
      </c>
      <c r="X112">
        <v>28.02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1</v>
      </c>
      <c r="AF112" t="s">
        <v>66</v>
      </c>
      <c r="AG112">
        <v>112.08</v>
      </c>
      <c r="AH112">
        <v>2</v>
      </c>
      <c r="AI112">
        <v>1473071078</v>
      </c>
      <c r="AJ112">
        <v>29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ROW(Source!A222)</f>
        <v>222</v>
      </c>
      <c r="B113">
        <v>1473071081</v>
      </c>
      <c r="C113">
        <v>1473071077</v>
      </c>
      <c r="D113">
        <v>1441834443</v>
      </c>
      <c r="E113">
        <v>1</v>
      </c>
      <c r="F113">
        <v>1</v>
      </c>
      <c r="G113">
        <v>15514512</v>
      </c>
      <c r="H113">
        <v>3</v>
      </c>
      <c r="I113" t="s">
        <v>687</v>
      </c>
      <c r="J113" t="s">
        <v>688</v>
      </c>
      <c r="K113" t="s">
        <v>689</v>
      </c>
      <c r="L113">
        <v>1296</v>
      </c>
      <c r="N113">
        <v>1002</v>
      </c>
      <c r="O113" t="s">
        <v>690</v>
      </c>
      <c r="P113" t="s">
        <v>690</v>
      </c>
      <c r="Q113">
        <v>1</v>
      </c>
      <c r="X113">
        <v>0.31</v>
      </c>
      <c r="Y113">
        <v>785.72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0</v>
      </c>
      <c r="AF113" t="s">
        <v>66</v>
      </c>
      <c r="AG113">
        <v>1.24</v>
      </c>
      <c r="AH113">
        <v>2</v>
      </c>
      <c r="AI113">
        <v>1473071079</v>
      </c>
      <c r="AJ113">
        <v>30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ROW(Source!A223)</f>
        <v>223</v>
      </c>
      <c r="B114">
        <v>1473071083</v>
      </c>
      <c r="C114">
        <v>1473071082</v>
      </c>
      <c r="D114">
        <v>1441819193</v>
      </c>
      <c r="E114">
        <v>15514512</v>
      </c>
      <c r="F114">
        <v>1</v>
      </c>
      <c r="G114">
        <v>15514512</v>
      </c>
      <c r="H114">
        <v>1</v>
      </c>
      <c r="I114" t="s">
        <v>670</v>
      </c>
      <c r="J114" t="s">
        <v>3</v>
      </c>
      <c r="K114" t="s">
        <v>671</v>
      </c>
      <c r="L114">
        <v>1191</v>
      </c>
      <c r="N114">
        <v>1013</v>
      </c>
      <c r="O114" t="s">
        <v>672</v>
      </c>
      <c r="P114" t="s">
        <v>672</v>
      </c>
      <c r="Q114">
        <v>1</v>
      </c>
      <c r="X114">
        <v>0.37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1</v>
      </c>
      <c r="AE114">
        <v>1</v>
      </c>
      <c r="AF114" t="s">
        <v>3</v>
      </c>
      <c r="AG114">
        <v>0.37</v>
      </c>
      <c r="AH114">
        <v>3</v>
      </c>
      <c r="AI114">
        <v>-1</v>
      </c>
      <c r="AJ114" t="s">
        <v>3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ROW(Source!A223)</f>
        <v>223</v>
      </c>
      <c r="B115">
        <v>1473071084</v>
      </c>
      <c r="C115">
        <v>1473071082</v>
      </c>
      <c r="D115">
        <v>1441834258</v>
      </c>
      <c r="E115">
        <v>1</v>
      </c>
      <c r="F115">
        <v>1</v>
      </c>
      <c r="G115">
        <v>15514512</v>
      </c>
      <c r="H115">
        <v>2</v>
      </c>
      <c r="I115" t="s">
        <v>691</v>
      </c>
      <c r="J115" t="s">
        <v>692</v>
      </c>
      <c r="K115" t="s">
        <v>693</v>
      </c>
      <c r="L115">
        <v>1368</v>
      </c>
      <c r="N115">
        <v>1011</v>
      </c>
      <c r="O115" t="s">
        <v>676</v>
      </c>
      <c r="P115" t="s">
        <v>676</v>
      </c>
      <c r="Q115">
        <v>1</v>
      </c>
      <c r="X115">
        <v>0.06</v>
      </c>
      <c r="Y115">
        <v>0</v>
      </c>
      <c r="Z115">
        <v>1303.01</v>
      </c>
      <c r="AA115">
        <v>826.2</v>
      </c>
      <c r="AB115">
        <v>0</v>
      </c>
      <c r="AC115">
        <v>0</v>
      </c>
      <c r="AD115">
        <v>1</v>
      </c>
      <c r="AE115">
        <v>0</v>
      </c>
      <c r="AF115" t="s">
        <v>3</v>
      </c>
      <c r="AG115">
        <v>0.06</v>
      </c>
      <c r="AH115">
        <v>3</v>
      </c>
      <c r="AI115">
        <v>-1</v>
      </c>
      <c r="AJ115" t="s">
        <v>3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ROW(Source!A224)</f>
        <v>224</v>
      </c>
      <c r="B116">
        <v>1473071089</v>
      </c>
      <c r="C116">
        <v>1473071085</v>
      </c>
      <c r="D116">
        <v>1441819193</v>
      </c>
      <c r="E116">
        <v>15514512</v>
      </c>
      <c r="F116">
        <v>1</v>
      </c>
      <c r="G116">
        <v>15514512</v>
      </c>
      <c r="H116">
        <v>1</v>
      </c>
      <c r="I116" t="s">
        <v>670</v>
      </c>
      <c r="J116" t="s">
        <v>3</v>
      </c>
      <c r="K116" t="s">
        <v>671</v>
      </c>
      <c r="L116">
        <v>1191</v>
      </c>
      <c r="N116">
        <v>1013</v>
      </c>
      <c r="O116" t="s">
        <v>672</v>
      </c>
      <c r="P116" t="s">
        <v>672</v>
      </c>
      <c r="Q116">
        <v>1</v>
      </c>
      <c r="X116">
        <v>1.75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1</v>
      </c>
      <c r="AF116" t="s">
        <v>3</v>
      </c>
      <c r="AG116">
        <v>1.75</v>
      </c>
      <c r="AH116">
        <v>2</v>
      </c>
      <c r="AI116">
        <v>1473071086</v>
      </c>
      <c r="AJ116">
        <v>31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ROW(Source!A224)</f>
        <v>224</v>
      </c>
      <c r="B117">
        <v>1473071090</v>
      </c>
      <c r="C117">
        <v>1473071085</v>
      </c>
      <c r="D117">
        <v>1441834258</v>
      </c>
      <c r="E117">
        <v>1</v>
      </c>
      <c r="F117">
        <v>1</v>
      </c>
      <c r="G117">
        <v>15514512</v>
      </c>
      <c r="H117">
        <v>2</v>
      </c>
      <c r="I117" t="s">
        <v>691</v>
      </c>
      <c r="J117" t="s">
        <v>692</v>
      </c>
      <c r="K117" t="s">
        <v>693</v>
      </c>
      <c r="L117">
        <v>1368</v>
      </c>
      <c r="N117">
        <v>1011</v>
      </c>
      <c r="O117" t="s">
        <v>676</v>
      </c>
      <c r="P117" t="s">
        <v>676</v>
      </c>
      <c r="Q117">
        <v>1</v>
      </c>
      <c r="X117">
        <v>1.083</v>
      </c>
      <c r="Y117">
        <v>0</v>
      </c>
      <c r="Z117">
        <v>1303.01</v>
      </c>
      <c r="AA117">
        <v>826.2</v>
      </c>
      <c r="AB117">
        <v>0</v>
      </c>
      <c r="AC117">
        <v>0</v>
      </c>
      <c r="AD117">
        <v>1</v>
      </c>
      <c r="AE117">
        <v>0</v>
      </c>
      <c r="AF117" t="s">
        <v>3</v>
      </c>
      <c r="AG117">
        <v>1.083</v>
      </c>
      <c r="AH117">
        <v>2</v>
      </c>
      <c r="AI117">
        <v>1473071087</v>
      </c>
      <c r="AJ117">
        <v>32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ROW(Source!A224)</f>
        <v>224</v>
      </c>
      <c r="B118">
        <v>1473071091</v>
      </c>
      <c r="C118">
        <v>1473071085</v>
      </c>
      <c r="D118">
        <v>1441836235</v>
      </c>
      <c r="E118">
        <v>1</v>
      </c>
      <c r="F118">
        <v>1</v>
      </c>
      <c r="G118">
        <v>15514512</v>
      </c>
      <c r="H118">
        <v>3</v>
      </c>
      <c r="I118" t="s">
        <v>677</v>
      </c>
      <c r="J118" t="s">
        <v>678</v>
      </c>
      <c r="K118" t="s">
        <v>679</v>
      </c>
      <c r="L118">
        <v>1346</v>
      </c>
      <c r="N118">
        <v>1009</v>
      </c>
      <c r="O118" t="s">
        <v>680</v>
      </c>
      <c r="P118" t="s">
        <v>680</v>
      </c>
      <c r="Q118">
        <v>1</v>
      </c>
      <c r="X118">
        <v>0.02</v>
      </c>
      <c r="Y118">
        <v>31.49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0</v>
      </c>
      <c r="AF118" t="s">
        <v>3</v>
      </c>
      <c r="AG118">
        <v>0.02</v>
      </c>
      <c r="AH118">
        <v>2</v>
      </c>
      <c r="AI118">
        <v>1473071088</v>
      </c>
      <c r="AJ118">
        <v>33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ROW(Source!A294)</f>
        <v>294</v>
      </c>
      <c r="B119">
        <v>1473071107</v>
      </c>
      <c r="C119">
        <v>1473071092</v>
      </c>
      <c r="D119">
        <v>1441819193</v>
      </c>
      <c r="E119">
        <v>15514512</v>
      </c>
      <c r="F119">
        <v>1</v>
      </c>
      <c r="G119">
        <v>15514512</v>
      </c>
      <c r="H119">
        <v>1</v>
      </c>
      <c r="I119" t="s">
        <v>670</v>
      </c>
      <c r="J119" t="s">
        <v>3</v>
      </c>
      <c r="K119" t="s">
        <v>671</v>
      </c>
      <c r="L119">
        <v>1191</v>
      </c>
      <c r="N119">
        <v>1013</v>
      </c>
      <c r="O119" t="s">
        <v>672</v>
      </c>
      <c r="P119" t="s">
        <v>672</v>
      </c>
      <c r="Q119">
        <v>1</v>
      </c>
      <c r="X119">
        <v>111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1</v>
      </c>
      <c r="AF119" t="s">
        <v>3</v>
      </c>
      <c r="AG119">
        <v>111</v>
      </c>
      <c r="AH119">
        <v>2</v>
      </c>
      <c r="AI119">
        <v>1473071093</v>
      </c>
      <c r="AJ119">
        <v>34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ROW(Source!A294)</f>
        <v>294</v>
      </c>
      <c r="B120">
        <v>1473071108</v>
      </c>
      <c r="C120">
        <v>1473071092</v>
      </c>
      <c r="D120">
        <v>1441835475</v>
      </c>
      <c r="E120">
        <v>1</v>
      </c>
      <c r="F120">
        <v>1</v>
      </c>
      <c r="G120">
        <v>15514512</v>
      </c>
      <c r="H120">
        <v>3</v>
      </c>
      <c r="I120" t="s">
        <v>694</v>
      </c>
      <c r="J120" t="s">
        <v>695</v>
      </c>
      <c r="K120" t="s">
        <v>696</v>
      </c>
      <c r="L120">
        <v>1348</v>
      </c>
      <c r="N120">
        <v>1009</v>
      </c>
      <c r="O120" t="s">
        <v>697</v>
      </c>
      <c r="P120" t="s">
        <v>697</v>
      </c>
      <c r="Q120">
        <v>1000</v>
      </c>
      <c r="X120">
        <v>1.5E-3</v>
      </c>
      <c r="Y120">
        <v>155908.07999999999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0</v>
      </c>
      <c r="AF120" t="s">
        <v>3</v>
      </c>
      <c r="AG120">
        <v>1.5E-3</v>
      </c>
      <c r="AH120">
        <v>2</v>
      </c>
      <c r="AI120">
        <v>1473071094</v>
      </c>
      <c r="AJ120">
        <v>35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ROW(Source!A294)</f>
        <v>294</v>
      </c>
      <c r="B121">
        <v>1473071109</v>
      </c>
      <c r="C121">
        <v>1473071092</v>
      </c>
      <c r="D121">
        <v>1441835549</v>
      </c>
      <c r="E121">
        <v>1</v>
      </c>
      <c r="F121">
        <v>1</v>
      </c>
      <c r="G121">
        <v>15514512</v>
      </c>
      <c r="H121">
        <v>3</v>
      </c>
      <c r="I121" t="s">
        <v>698</v>
      </c>
      <c r="J121" t="s">
        <v>699</v>
      </c>
      <c r="K121" t="s">
        <v>700</v>
      </c>
      <c r="L121">
        <v>1348</v>
      </c>
      <c r="N121">
        <v>1009</v>
      </c>
      <c r="O121" t="s">
        <v>697</v>
      </c>
      <c r="P121" t="s">
        <v>697</v>
      </c>
      <c r="Q121">
        <v>1000</v>
      </c>
      <c r="X121">
        <v>2.9999999999999997E-4</v>
      </c>
      <c r="Y121">
        <v>194655.19</v>
      </c>
      <c r="Z121">
        <v>0</v>
      </c>
      <c r="AA121">
        <v>0</v>
      </c>
      <c r="AB121">
        <v>0</v>
      </c>
      <c r="AC121">
        <v>0</v>
      </c>
      <c r="AD121">
        <v>1</v>
      </c>
      <c r="AE121">
        <v>0</v>
      </c>
      <c r="AF121" t="s">
        <v>3</v>
      </c>
      <c r="AG121">
        <v>2.9999999999999997E-4</v>
      </c>
      <c r="AH121">
        <v>2</v>
      </c>
      <c r="AI121">
        <v>1473071095</v>
      </c>
      <c r="AJ121">
        <v>36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ROW(Source!A294)</f>
        <v>294</v>
      </c>
      <c r="B122">
        <v>1473071110</v>
      </c>
      <c r="C122">
        <v>1473071092</v>
      </c>
      <c r="D122">
        <v>1441836325</v>
      </c>
      <c r="E122">
        <v>1</v>
      </c>
      <c r="F122">
        <v>1</v>
      </c>
      <c r="G122">
        <v>15514512</v>
      </c>
      <c r="H122">
        <v>3</v>
      </c>
      <c r="I122" t="s">
        <v>701</v>
      </c>
      <c r="J122" t="s">
        <v>702</v>
      </c>
      <c r="K122" t="s">
        <v>703</v>
      </c>
      <c r="L122">
        <v>1348</v>
      </c>
      <c r="N122">
        <v>1009</v>
      </c>
      <c r="O122" t="s">
        <v>697</v>
      </c>
      <c r="P122" t="s">
        <v>697</v>
      </c>
      <c r="Q122">
        <v>1000</v>
      </c>
      <c r="X122">
        <v>1.2999999999999999E-3</v>
      </c>
      <c r="Y122">
        <v>108798.39999999999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0</v>
      </c>
      <c r="AF122" t="s">
        <v>3</v>
      </c>
      <c r="AG122">
        <v>1.2999999999999999E-3</v>
      </c>
      <c r="AH122">
        <v>2</v>
      </c>
      <c r="AI122">
        <v>1473071096</v>
      </c>
      <c r="AJ122">
        <v>37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ROW(Source!A294)</f>
        <v>294</v>
      </c>
      <c r="B123">
        <v>1473071111</v>
      </c>
      <c r="C123">
        <v>1473071092</v>
      </c>
      <c r="D123">
        <v>1441838531</v>
      </c>
      <c r="E123">
        <v>1</v>
      </c>
      <c r="F123">
        <v>1</v>
      </c>
      <c r="G123">
        <v>15514512</v>
      </c>
      <c r="H123">
        <v>3</v>
      </c>
      <c r="I123" t="s">
        <v>704</v>
      </c>
      <c r="J123" t="s">
        <v>705</v>
      </c>
      <c r="K123" t="s">
        <v>706</v>
      </c>
      <c r="L123">
        <v>1348</v>
      </c>
      <c r="N123">
        <v>1009</v>
      </c>
      <c r="O123" t="s">
        <v>697</v>
      </c>
      <c r="P123" t="s">
        <v>697</v>
      </c>
      <c r="Q123">
        <v>1000</v>
      </c>
      <c r="X123">
        <v>1.1000000000000001E-3</v>
      </c>
      <c r="Y123">
        <v>370783.55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0</v>
      </c>
      <c r="AF123" t="s">
        <v>3</v>
      </c>
      <c r="AG123">
        <v>1.1000000000000001E-3</v>
      </c>
      <c r="AH123">
        <v>2</v>
      </c>
      <c r="AI123">
        <v>1473071097</v>
      </c>
      <c r="AJ123">
        <v>38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ROW(Source!A294)</f>
        <v>294</v>
      </c>
      <c r="B124">
        <v>1473071112</v>
      </c>
      <c r="C124">
        <v>1473071092</v>
      </c>
      <c r="D124">
        <v>1441838759</v>
      </c>
      <c r="E124">
        <v>1</v>
      </c>
      <c r="F124">
        <v>1</v>
      </c>
      <c r="G124">
        <v>15514512</v>
      </c>
      <c r="H124">
        <v>3</v>
      </c>
      <c r="I124" t="s">
        <v>707</v>
      </c>
      <c r="J124" t="s">
        <v>708</v>
      </c>
      <c r="K124" t="s">
        <v>709</v>
      </c>
      <c r="L124">
        <v>1348</v>
      </c>
      <c r="N124">
        <v>1009</v>
      </c>
      <c r="O124" t="s">
        <v>697</v>
      </c>
      <c r="P124" t="s">
        <v>697</v>
      </c>
      <c r="Q124">
        <v>1000</v>
      </c>
      <c r="X124">
        <v>8.9999999999999998E-4</v>
      </c>
      <c r="Y124">
        <v>1590701.16</v>
      </c>
      <c r="Z124">
        <v>0</v>
      </c>
      <c r="AA124">
        <v>0</v>
      </c>
      <c r="AB124">
        <v>0</v>
      </c>
      <c r="AC124">
        <v>0</v>
      </c>
      <c r="AD124">
        <v>1</v>
      </c>
      <c r="AE124">
        <v>0</v>
      </c>
      <c r="AF124" t="s">
        <v>3</v>
      </c>
      <c r="AG124">
        <v>8.9999999999999998E-4</v>
      </c>
      <c r="AH124">
        <v>2</v>
      </c>
      <c r="AI124">
        <v>1473071098</v>
      </c>
      <c r="AJ124">
        <v>39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ROW(Source!A294)</f>
        <v>294</v>
      </c>
      <c r="B125">
        <v>1473071113</v>
      </c>
      <c r="C125">
        <v>1473071092</v>
      </c>
      <c r="D125">
        <v>1441834635</v>
      </c>
      <c r="E125">
        <v>1</v>
      </c>
      <c r="F125">
        <v>1</v>
      </c>
      <c r="G125">
        <v>15514512</v>
      </c>
      <c r="H125">
        <v>3</v>
      </c>
      <c r="I125" t="s">
        <v>710</v>
      </c>
      <c r="J125" t="s">
        <v>711</v>
      </c>
      <c r="K125" t="s">
        <v>712</v>
      </c>
      <c r="L125">
        <v>1339</v>
      </c>
      <c r="N125">
        <v>1007</v>
      </c>
      <c r="O125" t="s">
        <v>713</v>
      </c>
      <c r="P125" t="s">
        <v>713</v>
      </c>
      <c r="Q125">
        <v>1</v>
      </c>
      <c r="X125">
        <v>1.9</v>
      </c>
      <c r="Y125">
        <v>103.4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0</v>
      </c>
      <c r="AF125" t="s">
        <v>3</v>
      </c>
      <c r="AG125">
        <v>1.9</v>
      </c>
      <c r="AH125">
        <v>2</v>
      </c>
      <c r="AI125">
        <v>1473071099</v>
      </c>
      <c r="AJ125">
        <v>40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ROW(Source!A294)</f>
        <v>294</v>
      </c>
      <c r="B126">
        <v>1473071114</v>
      </c>
      <c r="C126">
        <v>1473071092</v>
      </c>
      <c r="D126">
        <v>1441834627</v>
      </c>
      <c r="E126">
        <v>1</v>
      </c>
      <c r="F126">
        <v>1</v>
      </c>
      <c r="G126">
        <v>15514512</v>
      </c>
      <c r="H126">
        <v>3</v>
      </c>
      <c r="I126" t="s">
        <v>714</v>
      </c>
      <c r="J126" t="s">
        <v>715</v>
      </c>
      <c r="K126" t="s">
        <v>716</v>
      </c>
      <c r="L126">
        <v>1339</v>
      </c>
      <c r="N126">
        <v>1007</v>
      </c>
      <c r="O126" t="s">
        <v>713</v>
      </c>
      <c r="P126" t="s">
        <v>713</v>
      </c>
      <c r="Q126">
        <v>1</v>
      </c>
      <c r="X126">
        <v>0.9</v>
      </c>
      <c r="Y126">
        <v>875.46</v>
      </c>
      <c r="Z126">
        <v>0</v>
      </c>
      <c r="AA126">
        <v>0</v>
      </c>
      <c r="AB126">
        <v>0</v>
      </c>
      <c r="AC126">
        <v>0</v>
      </c>
      <c r="AD126">
        <v>1</v>
      </c>
      <c r="AE126">
        <v>0</v>
      </c>
      <c r="AF126" t="s">
        <v>3</v>
      </c>
      <c r="AG126">
        <v>0.9</v>
      </c>
      <c r="AH126">
        <v>2</v>
      </c>
      <c r="AI126">
        <v>1473071100</v>
      </c>
      <c r="AJ126">
        <v>41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ROW(Source!A294)</f>
        <v>294</v>
      </c>
      <c r="B127">
        <v>1473071115</v>
      </c>
      <c r="C127">
        <v>1473071092</v>
      </c>
      <c r="D127">
        <v>1441834671</v>
      </c>
      <c r="E127">
        <v>1</v>
      </c>
      <c r="F127">
        <v>1</v>
      </c>
      <c r="G127">
        <v>15514512</v>
      </c>
      <c r="H127">
        <v>3</v>
      </c>
      <c r="I127" t="s">
        <v>717</v>
      </c>
      <c r="J127" t="s">
        <v>718</v>
      </c>
      <c r="K127" t="s">
        <v>719</v>
      </c>
      <c r="L127">
        <v>1348</v>
      </c>
      <c r="N127">
        <v>1009</v>
      </c>
      <c r="O127" t="s">
        <v>697</v>
      </c>
      <c r="P127" t="s">
        <v>697</v>
      </c>
      <c r="Q127">
        <v>1000</v>
      </c>
      <c r="X127">
        <v>8.0000000000000004E-4</v>
      </c>
      <c r="Y127">
        <v>184462.17</v>
      </c>
      <c r="Z127">
        <v>0</v>
      </c>
      <c r="AA127">
        <v>0</v>
      </c>
      <c r="AB127">
        <v>0</v>
      </c>
      <c r="AC127">
        <v>0</v>
      </c>
      <c r="AD127">
        <v>1</v>
      </c>
      <c r="AE127">
        <v>0</v>
      </c>
      <c r="AF127" t="s">
        <v>3</v>
      </c>
      <c r="AG127">
        <v>8.0000000000000004E-4</v>
      </c>
      <c r="AH127">
        <v>2</v>
      </c>
      <c r="AI127">
        <v>1473071101</v>
      </c>
      <c r="AJ127">
        <v>42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ROW(Source!A294)</f>
        <v>294</v>
      </c>
      <c r="B128">
        <v>1473071116</v>
      </c>
      <c r="C128">
        <v>1473071092</v>
      </c>
      <c r="D128">
        <v>1441834634</v>
      </c>
      <c r="E128">
        <v>1</v>
      </c>
      <c r="F128">
        <v>1</v>
      </c>
      <c r="G128">
        <v>15514512</v>
      </c>
      <c r="H128">
        <v>3</v>
      </c>
      <c r="I128" t="s">
        <v>720</v>
      </c>
      <c r="J128" t="s">
        <v>721</v>
      </c>
      <c r="K128" t="s">
        <v>722</v>
      </c>
      <c r="L128">
        <v>1348</v>
      </c>
      <c r="N128">
        <v>1009</v>
      </c>
      <c r="O128" t="s">
        <v>697</v>
      </c>
      <c r="P128" t="s">
        <v>697</v>
      </c>
      <c r="Q128">
        <v>1000</v>
      </c>
      <c r="X128">
        <v>1E-3</v>
      </c>
      <c r="Y128">
        <v>88053.759999999995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3</v>
      </c>
      <c r="AG128">
        <v>1E-3</v>
      </c>
      <c r="AH128">
        <v>2</v>
      </c>
      <c r="AI128">
        <v>1473071102</v>
      </c>
      <c r="AJ128">
        <v>43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ROW(Source!A294)</f>
        <v>294</v>
      </c>
      <c r="B129">
        <v>1473071117</v>
      </c>
      <c r="C129">
        <v>1473071092</v>
      </c>
      <c r="D129">
        <v>1441834836</v>
      </c>
      <c r="E129">
        <v>1</v>
      </c>
      <c r="F129">
        <v>1</v>
      </c>
      <c r="G129">
        <v>15514512</v>
      </c>
      <c r="H129">
        <v>3</v>
      </c>
      <c r="I129" t="s">
        <v>723</v>
      </c>
      <c r="J129" t="s">
        <v>724</v>
      </c>
      <c r="K129" t="s">
        <v>725</v>
      </c>
      <c r="L129">
        <v>1348</v>
      </c>
      <c r="N129">
        <v>1009</v>
      </c>
      <c r="O129" t="s">
        <v>697</v>
      </c>
      <c r="P129" t="s">
        <v>697</v>
      </c>
      <c r="Q129">
        <v>1000</v>
      </c>
      <c r="X129">
        <v>4.1399999999999996E-3</v>
      </c>
      <c r="Y129">
        <v>93194.67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0</v>
      </c>
      <c r="AF129" t="s">
        <v>3</v>
      </c>
      <c r="AG129">
        <v>4.1399999999999996E-3</v>
      </c>
      <c r="AH129">
        <v>2</v>
      </c>
      <c r="AI129">
        <v>1473071103</v>
      </c>
      <c r="AJ129">
        <v>44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ROW(Source!A294)</f>
        <v>294</v>
      </c>
      <c r="B130">
        <v>1473071118</v>
      </c>
      <c r="C130">
        <v>1473071092</v>
      </c>
      <c r="D130">
        <v>1441834853</v>
      </c>
      <c r="E130">
        <v>1</v>
      </c>
      <c r="F130">
        <v>1</v>
      </c>
      <c r="G130">
        <v>15514512</v>
      </c>
      <c r="H130">
        <v>3</v>
      </c>
      <c r="I130" t="s">
        <v>726</v>
      </c>
      <c r="J130" t="s">
        <v>727</v>
      </c>
      <c r="K130" t="s">
        <v>728</v>
      </c>
      <c r="L130">
        <v>1348</v>
      </c>
      <c r="N130">
        <v>1009</v>
      </c>
      <c r="O130" t="s">
        <v>697</v>
      </c>
      <c r="P130" t="s">
        <v>697</v>
      </c>
      <c r="Q130">
        <v>1000</v>
      </c>
      <c r="X130">
        <v>1.6000000000000001E-3</v>
      </c>
      <c r="Y130">
        <v>78065.73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3</v>
      </c>
      <c r="AG130">
        <v>1.6000000000000001E-3</v>
      </c>
      <c r="AH130">
        <v>2</v>
      </c>
      <c r="AI130">
        <v>1473071104</v>
      </c>
      <c r="AJ130">
        <v>45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ROW(Source!A294)</f>
        <v>294</v>
      </c>
      <c r="B131">
        <v>1473071120</v>
      </c>
      <c r="C131">
        <v>1473071092</v>
      </c>
      <c r="D131">
        <v>1441822273</v>
      </c>
      <c r="E131">
        <v>15514512</v>
      </c>
      <c r="F131">
        <v>1</v>
      </c>
      <c r="G131">
        <v>15514512</v>
      </c>
      <c r="H131">
        <v>3</v>
      </c>
      <c r="I131" t="s">
        <v>729</v>
      </c>
      <c r="J131" t="s">
        <v>3</v>
      </c>
      <c r="K131" t="s">
        <v>730</v>
      </c>
      <c r="L131">
        <v>1348</v>
      </c>
      <c r="N131">
        <v>1009</v>
      </c>
      <c r="O131" t="s">
        <v>697</v>
      </c>
      <c r="P131" t="s">
        <v>697</v>
      </c>
      <c r="Q131">
        <v>1000</v>
      </c>
      <c r="X131">
        <v>4.6000000000000001E-4</v>
      </c>
      <c r="Y131">
        <v>94640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0</v>
      </c>
      <c r="AF131" t="s">
        <v>3</v>
      </c>
      <c r="AG131">
        <v>4.6000000000000001E-4</v>
      </c>
      <c r="AH131">
        <v>2</v>
      </c>
      <c r="AI131">
        <v>1473071106</v>
      </c>
      <c r="AJ131">
        <v>46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ROW(Source!A294)</f>
        <v>294</v>
      </c>
      <c r="B132">
        <v>1473071119</v>
      </c>
      <c r="C132">
        <v>1473071092</v>
      </c>
      <c r="D132">
        <v>1441850453</v>
      </c>
      <c r="E132">
        <v>1</v>
      </c>
      <c r="F132">
        <v>1</v>
      </c>
      <c r="G132">
        <v>15514512</v>
      </c>
      <c r="H132">
        <v>3</v>
      </c>
      <c r="I132" t="s">
        <v>731</v>
      </c>
      <c r="J132" t="s">
        <v>732</v>
      </c>
      <c r="K132" t="s">
        <v>733</v>
      </c>
      <c r="L132">
        <v>1348</v>
      </c>
      <c r="N132">
        <v>1009</v>
      </c>
      <c r="O132" t="s">
        <v>697</v>
      </c>
      <c r="P132" t="s">
        <v>697</v>
      </c>
      <c r="Q132">
        <v>1000</v>
      </c>
      <c r="X132">
        <v>1.4E-3</v>
      </c>
      <c r="Y132">
        <v>178433.97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3</v>
      </c>
      <c r="AG132">
        <v>1.4E-3</v>
      </c>
      <c r="AH132">
        <v>2</v>
      </c>
      <c r="AI132">
        <v>1473071105</v>
      </c>
      <c r="AJ132">
        <v>47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ROW(Source!A295)</f>
        <v>295</v>
      </c>
      <c r="B133">
        <v>1473071126</v>
      </c>
      <c r="C133">
        <v>1473071121</v>
      </c>
      <c r="D133">
        <v>1441819193</v>
      </c>
      <c r="E133">
        <v>15514512</v>
      </c>
      <c r="F133">
        <v>1</v>
      </c>
      <c r="G133">
        <v>15514512</v>
      </c>
      <c r="H133">
        <v>1</v>
      </c>
      <c r="I133" t="s">
        <v>670</v>
      </c>
      <c r="J133" t="s">
        <v>3</v>
      </c>
      <c r="K133" t="s">
        <v>671</v>
      </c>
      <c r="L133">
        <v>1191</v>
      </c>
      <c r="N133">
        <v>1013</v>
      </c>
      <c r="O133" t="s">
        <v>672</v>
      </c>
      <c r="P133" t="s">
        <v>672</v>
      </c>
      <c r="Q133">
        <v>1</v>
      </c>
      <c r="X133">
        <v>14.24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1</v>
      </c>
      <c r="AF133" t="s">
        <v>3</v>
      </c>
      <c r="AG133">
        <v>14.24</v>
      </c>
      <c r="AH133">
        <v>2</v>
      </c>
      <c r="AI133">
        <v>1473071122</v>
      </c>
      <c r="AJ133">
        <v>48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ROW(Source!A295)</f>
        <v>295</v>
      </c>
      <c r="B134">
        <v>1473071127</v>
      </c>
      <c r="C134">
        <v>1473071121</v>
      </c>
      <c r="D134">
        <v>1441833954</v>
      </c>
      <c r="E134">
        <v>1</v>
      </c>
      <c r="F134">
        <v>1</v>
      </c>
      <c r="G134">
        <v>15514512</v>
      </c>
      <c r="H134">
        <v>2</v>
      </c>
      <c r="I134" t="s">
        <v>673</v>
      </c>
      <c r="J134" t="s">
        <v>674</v>
      </c>
      <c r="K134" t="s">
        <v>675</v>
      </c>
      <c r="L134">
        <v>1368</v>
      </c>
      <c r="N134">
        <v>1011</v>
      </c>
      <c r="O134" t="s">
        <v>676</v>
      </c>
      <c r="P134" t="s">
        <v>676</v>
      </c>
      <c r="Q134">
        <v>1</v>
      </c>
      <c r="X134">
        <v>0.5</v>
      </c>
      <c r="Y134">
        <v>0</v>
      </c>
      <c r="Z134">
        <v>59.51</v>
      </c>
      <c r="AA134">
        <v>0.82</v>
      </c>
      <c r="AB134">
        <v>0</v>
      </c>
      <c r="AC134">
        <v>0</v>
      </c>
      <c r="AD134">
        <v>1</v>
      </c>
      <c r="AE134">
        <v>0</v>
      </c>
      <c r="AF134" t="s">
        <v>3</v>
      </c>
      <c r="AG134">
        <v>0.5</v>
      </c>
      <c r="AH134">
        <v>2</v>
      </c>
      <c r="AI134">
        <v>1473071123</v>
      </c>
      <c r="AJ134">
        <v>49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ROW(Source!A295)</f>
        <v>295</v>
      </c>
      <c r="B135">
        <v>1473071128</v>
      </c>
      <c r="C135">
        <v>1473071121</v>
      </c>
      <c r="D135">
        <v>1441836235</v>
      </c>
      <c r="E135">
        <v>1</v>
      </c>
      <c r="F135">
        <v>1</v>
      </c>
      <c r="G135">
        <v>15514512</v>
      </c>
      <c r="H135">
        <v>3</v>
      </c>
      <c r="I135" t="s">
        <v>677</v>
      </c>
      <c r="J135" t="s">
        <v>678</v>
      </c>
      <c r="K135" t="s">
        <v>679</v>
      </c>
      <c r="L135">
        <v>1346</v>
      </c>
      <c r="N135">
        <v>1009</v>
      </c>
      <c r="O135" t="s">
        <v>680</v>
      </c>
      <c r="P135" t="s">
        <v>680</v>
      </c>
      <c r="Q135">
        <v>1</v>
      </c>
      <c r="X135">
        <v>1.0900000000000001</v>
      </c>
      <c r="Y135">
        <v>31.49</v>
      </c>
      <c r="Z135">
        <v>0</v>
      </c>
      <c r="AA135">
        <v>0</v>
      </c>
      <c r="AB135">
        <v>0</v>
      </c>
      <c r="AC135">
        <v>0</v>
      </c>
      <c r="AD135">
        <v>1</v>
      </c>
      <c r="AE135">
        <v>0</v>
      </c>
      <c r="AF135" t="s">
        <v>3</v>
      </c>
      <c r="AG135">
        <v>1.0900000000000001</v>
      </c>
      <c r="AH135">
        <v>2</v>
      </c>
      <c r="AI135">
        <v>1473071124</v>
      </c>
      <c r="AJ135">
        <v>50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ROW(Source!A295)</f>
        <v>295</v>
      </c>
      <c r="B136">
        <v>1473071129</v>
      </c>
      <c r="C136">
        <v>1473071121</v>
      </c>
      <c r="D136">
        <v>1441821379</v>
      </c>
      <c r="E136">
        <v>15514512</v>
      </c>
      <c r="F136">
        <v>1</v>
      </c>
      <c r="G136">
        <v>15514512</v>
      </c>
      <c r="H136">
        <v>3</v>
      </c>
      <c r="I136" t="s">
        <v>734</v>
      </c>
      <c r="J136" t="s">
        <v>3</v>
      </c>
      <c r="K136" t="s">
        <v>735</v>
      </c>
      <c r="L136">
        <v>1346</v>
      </c>
      <c r="N136">
        <v>1009</v>
      </c>
      <c r="O136" t="s">
        <v>680</v>
      </c>
      <c r="P136" t="s">
        <v>680</v>
      </c>
      <c r="Q136">
        <v>1</v>
      </c>
      <c r="X136">
        <v>8.1000000000000003E-2</v>
      </c>
      <c r="Y136">
        <v>89.933959999999999</v>
      </c>
      <c r="Z136">
        <v>0</v>
      </c>
      <c r="AA136">
        <v>0</v>
      </c>
      <c r="AB136">
        <v>0</v>
      </c>
      <c r="AC136">
        <v>0</v>
      </c>
      <c r="AD136">
        <v>1</v>
      </c>
      <c r="AE136">
        <v>0</v>
      </c>
      <c r="AF136" t="s">
        <v>3</v>
      </c>
      <c r="AG136">
        <v>8.1000000000000003E-2</v>
      </c>
      <c r="AH136">
        <v>2</v>
      </c>
      <c r="AI136">
        <v>1473071125</v>
      </c>
      <c r="AJ136">
        <v>51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ROW(Source!A296)</f>
        <v>296</v>
      </c>
      <c r="B137">
        <v>1473071134</v>
      </c>
      <c r="C137">
        <v>1473071130</v>
      </c>
      <c r="D137">
        <v>1441819193</v>
      </c>
      <c r="E137">
        <v>15514512</v>
      </c>
      <c r="F137">
        <v>1</v>
      </c>
      <c r="G137">
        <v>15514512</v>
      </c>
      <c r="H137">
        <v>1</v>
      </c>
      <c r="I137" t="s">
        <v>670</v>
      </c>
      <c r="J137" t="s">
        <v>3</v>
      </c>
      <c r="K137" t="s">
        <v>671</v>
      </c>
      <c r="L137">
        <v>1191</v>
      </c>
      <c r="N137">
        <v>1013</v>
      </c>
      <c r="O137" t="s">
        <v>672</v>
      </c>
      <c r="P137" t="s">
        <v>672</v>
      </c>
      <c r="Q137">
        <v>1</v>
      </c>
      <c r="X137">
        <v>5.04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1</v>
      </c>
      <c r="AE137">
        <v>1</v>
      </c>
      <c r="AF137" t="s">
        <v>158</v>
      </c>
      <c r="AG137">
        <v>10.08</v>
      </c>
      <c r="AH137">
        <v>2</v>
      </c>
      <c r="AI137">
        <v>1473071131</v>
      </c>
      <c r="AJ137">
        <v>52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ROW(Source!A296)</f>
        <v>296</v>
      </c>
      <c r="B138">
        <v>1473071135</v>
      </c>
      <c r="C138">
        <v>1473071130</v>
      </c>
      <c r="D138">
        <v>1441833954</v>
      </c>
      <c r="E138">
        <v>1</v>
      </c>
      <c r="F138">
        <v>1</v>
      </c>
      <c r="G138">
        <v>15514512</v>
      </c>
      <c r="H138">
        <v>2</v>
      </c>
      <c r="I138" t="s">
        <v>673</v>
      </c>
      <c r="J138" t="s">
        <v>674</v>
      </c>
      <c r="K138" t="s">
        <v>675</v>
      </c>
      <c r="L138">
        <v>1368</v>
      </c>
      <c r="N138">
        <v>1011</v>
      </c>
      <c r="O138" t="s">
        <v>676</v>
      </c>
      <c r="P138" t="s">
        <v>676</v>
      </c>
      <c r="Q138">
        <v>1</v>
      </c>
      <c r="X138">
        <v>0.09</v>
      </c>
      <c r="Y138">
        <v>0</v>
      </c>
      <c r="Z138">
        <v>59.51</v>
      </c>
      <c r="AA138">
        <v>0.82</v>
      </c>
      <c r="AB138">
        <v>0</v>
      </c>
      <c r="AC138">
        <v>0</v>
      </c>
      <c r="AD138">
        <v>1</v>
      </c>
      <c r="AE138">
        <v>0</v>
      </c>
      <c r="AF138" t="s">
        <v>158</v>
      </c>
      <c r="AG138">
        <v>0.18</v>
      </c>
      <c r="AH138">
        <v>2</v>
      </c>
      <c r="AI138">
        <v>1473071132</v>
      </c>
      <c r="AJ138">
        <v>53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ROW(Source!A296)</f>
        <v>296</v>
      </c>
      <c r="B139">
        <v>1473071136</v>
      </c>
      <c r="C139">
        <v>1473071130</v>
      </c>
      <c r="D139">
        <v>1441836235</v>
      </c>
      <c r="E139">
        <v>1</v>
      </c>
      <c r="F139">
        <v>1</v>
      </c>
      <c r="G139">
        <v>15514512</v>
      </c>
      <c r="H139">
        <v>3</v>
      </c>
      <c r="I139" t="s">
        <v>677</v>
      </c>
      <c r="J139" t="s">
        <v>678</v>
      </c>
      <c r="K139" t="s">
        <v>679</v>
      </c>
      <c r="L139">
        <v>1346</v>
      </c>
      <c r="N139">
        <v>1009</v>
      </c>
      <c r="O139" t="s">
        <v>680</v>
      </c>
      <c r="P139" t="s">
        <v>680</v>
      </c>
      <c r="Q139">
        <v>1</v>
      </c>
      <c r="X139">
        <v>1.02</v>
      </c>
      <c r="Y139">
        <v>31.49</v>
      </c>
      <c r="Z139">
        <v>0</v>
      </c>
      <c r="AA139">
        <v>0</v>
      </c>
      <c r="AB139">
        <v>0</v>
      </c>
      <c r="AC139">
        <v>0</v>
      </c>
      <c r="AD139">
        <v>1</v>
      </c>
      <c r="AE139">
        <v>0</v>
      </c>
      <c r="AF139" t="s">
        <v>158</v>
      </c>
      <c r="AG139">
        <v>2.04</v>
      </c>
      <c r="AH139">
        <v>2</v>
      </c>
      <c r="AI139">
        <v>1473071133</v>
      </c>
      <c r="AJ139">
        <v>54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ROW(Source!A297)</f>
        <v>297</v>
      </c>
      <c r="B140">
        <v>1473071141</v>
      </c>
      <c r="C140">
        <v>1473071137</v>
      </c>
      <c r="D140">
        <v>1441819193</v>
      </c>
      <c r="E140">
        <v>15514512</v>
      </c>
      <c r="F140">
        <v>1</v>
      </c>
      <c r="G140">
        <v>15514512</v>
      </c>
      <c r="H140">
        <v>1</v>
      </c>
      <c r="I140" t="s">
        <v>670</v>
      </c>
      <c r="J140" t="s">
        <v>3</v>
      </c>
      <c r="K140" t="s">
        <v>671</v>
      </c>
      <c r="L140">
        <v>1191</v>
      </c>
      <c r="N140">
        <v>1013</v>
      </c>
      <c r="O140" t="s">
        <v>672</v>
      </c>
      <c r="P140" t="s">
        <v>672</v>
      </c>
      <c r="Q140">
        <v>1</v>
      </c>
      <c r="X140">
        <v>2.78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1</v>
      </c>
      <c r="AE140">
        <v>1</v>
      </c>
      <c r="AF140" t="s">
        <v>158</v>
      </c>
      <c r="AG140">
        <v>5.56</v>
      </c>
      <c r="AH140">
        <v>2</v>
      </c>
      <c r="AI140">
        <v>1473071138</v>
      </c>
      <c r="AJ140">
        <v>55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ROW(Source!A297)</f>
        <v>297</v>
      </c>
      <c r="B141">
        <v>1473071142</v>
      </c>
      <c r="C141">
        <v>1473071137</v>
      </c>
      <c r="D141">
        <v>1441833954</v>
      </c>
      <c r="E141">
        <v>1</v>
      </c>
      <c r="F141">
        <v>1</v>
      </c>
      <c r="G141">
        <v>15514512</v>
      </c>
      <c r="H141">
        <v>2</v>
      </c>
      <c r="I141" t="s">
        <v>673</v>
      </c>
      <c r="J141" t="s">
        <v>674</v>
      </c>
      <c r="K141" t="s">
        <v>675</v>
      </c>
      <c r="L141">
        <v>1368</v>
      </c>
      <c r="N141">
        <v>1011</v>
      </c>
      <c r="O141" t="s">
        <v>676</v>
      </c>
      <c r="P141" t="s">
        <v>676</v>
      </c>
      <c r="Q141">
        <v>1</v>
      </c>
      <c r="X141">
        <v>0.09</v>
      </c>
      <c r="Y141">
        <v>0</v>
      </c>
      <c r="Z141">
        <v>59.51</v>
      </c>
      <c r="AA141">
        <v>0.82</v>
      </c>
      <c r="AB141">
        <v>0</v>
      </c>
      <c r="AC141">
        <v>0</v>
      </c>
      <c r="AD141">
        <v>1</v>
      </c>
      <c r="AE141">
        <v>0</v>
      </c>
      <c r="AF141" t="s">
        <v>158</v>
      </c>
      <c r="AG141">
        <v>0.18</v>
      </c>
      <c r="AH141">
        <v>2</v>
      </c>
      <c r="AI141">
        <v>1473071139</v>
      </c>
      <c r="AJ141">
        <v>56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ROW(Source!A297)</f>
        <v>297</v>
      </c>
      <c r="B142">
        <v>1473071143</v>
      </c>
      <c r="C142">
        <v>1473071137</v>
      </c>
      <c r="D142">
        <v>1441836235</v>
      </c>
      <c r="E142">
        <v>1</v>
      </c>
      <c r="F142">
        <v>1</v>
      </c>
      <c r="G142">
        <v>15514512</v>
      </c>
      <c r="H142">
        <v>3</v>
      </c>
      <c r="I142" t="s">
        <v>677</v>
      </c>
      <c r="J142" t="s">
        <v>678</v>
      </c>
      <c r="K142" t="s">
        <v>679</v>
      </c>
      <c r="L142">
        <v>1346</v>
      </c>
      <c r="N142">
        <v>1009</v>
      </c>
      <c r="O142" t="s">
        <v>680</v>
      </c>
      <c r="P142" t="s">
        <v>680</v>
      </c>
      <c r="Q142">
        <v>1</v>
      </c>
      <c r="X142">
        <v>0.05</v>
      </c>
      <c r="Y142">
        <v>31.49</v>
      </c>
      <c r="Z142">
        <v>0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158</v>
      </c>
      <c r="AG142">
        <v>0.1</v>
      </c>
      <c r="AH142">
        <v>2</v>
      </c>
      <c r="AI142">
        <v>1473071140</v>
      </c>
      <c r="AJ142">
        <v>57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ROW(Source!A298)</f>
        <v>298</v>
      </c>
      <c r="B143">
        <v>1473071155</v>
      </c>
      <c r="C143">
        <v>1473071144</v>
      </c>
      <c r="D143">
        <v>1441819193</v>
      </c>
      <c r="E143">
        <v>15514512</v>
      </c>
      <c r="F143">
        <v>1</v>
      </c>
      <c r="G143">
        <v>15514512</v>
      </c>
      <c r="H143">
        <v>1</v>
      </c>
      <c r="I143" t="s">
        <v>670</v>
      </c>
      <c r="J143" t="s">
        <v>3</v>
      </c>
      <c r="K143" t="s">
        <v>671</v>
      </c>
      <c r="L143">
        <v>1191</v>
      </c>
      <c r="N143">
        <v>1013</v>
      </c>
      <c r="O143" t="s">
        <v>672</v>
      </c>
      <c r="P143" t="s">
        <v>672</v>
      </c>
      <c r="Q143">
        <v>1</v>
      </c>
      <c r="X143">
        <v>63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1</v>
      </c>
      <c r="AF143" t="s">
        <v>3</v>
      </c>
      <c r="AG143">
        <v>63</v>
      </c>
      <c r="AH143">
        <v>2</v>
      </c>
      <c r="AI143">
        <v>1473071145</v>
      </c>
      <c r="AJ143">
        <v>58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ROW(Source!A298)</f>
        <v>298</v>
      </c>
      <c r="B144">
        <v>1473071156</v>
      </c>
      <c r="C144">
        <v>1473071144</v>
      </c>
      <c r="D144">
        <v>1441835475</v>
      </c>
      <c r="E144">
        <v>1</v>
      </c>
      <c r="F144">
        <v>1</v>
      </c>
      <c r="G144">
        <v>15514512</v>
      </c>
      <c r="H144">
        <v>3</v>
      </c>
      <c r="I144" t="s">
        <v>694</v>
      </c>
      <c r="J144" t="s">
        <v>695</v>
      </c>
      <c r="K144" t="s">
        <v>696</v>
      </c>
      <c r="L144">
        <v>1348</v>
      </c>
      <c r="N144">
        <v>1009</v>
      </c>
      <c r="O144" t="s">
        <v>697</v>
      </c>
      <c r="P144" t="s">
        <v>697</v>
      </c>
      <c r="Q144">
        <v>1000</v>
      </c>
      <c r="X144">
        <v>2.9999999999999997E-4</v>
      </c>
      <c r="Y144">
        <v>155908.07999999999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0</v>
      </c>
      <c r="AF144" t="s">
        <v>3</v>
      </c>
      <c r="AG144">
        <v>2.9999999999999997E-4</v>
      </c>
      <c r="AH144">
        <v>2</v>
      </c>
      <c r="AI144">
        <v>1473071146</v>
      </c>
      <c r="AJ144">
        <v>59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ROW(Source!A298)</f>
        <v>298</v>
      </c>
      <c r="B145">
        <v>1473071157</v>
      </c>
      <c r="C145">
        <v>1473071144</v>
      </c>
      <c r="D145">
        <v>1441835549</v>
      </c>
      <c r="E145">
        <v>1</v>
      </c>
      <c r="F145">
        <v>1</v>
      </c>
      <c r="G145">
        <v>15514512</v>
      </c>
      <c r="H145">
        <v>3</v>
      </c>
      <c r="I145" t="s">
        <v>698</v>
      </c>
      <c r="J145" t="s">
        <v>699</v>
      </c>
      <c r="K145" t="s">
        <v>700</v>
      </c>
      <c r="L145">
        <v>1348</v>
      </c>
      <c r="N145">
        <v>1009</v>
      </c>
      <c r="O145" t="s">
        <v>697</v>
      </c>
      <c r="P145" t="s">
        <v>697</v>
      </c>
      <c r="Q145">
        <v>1000</v>
      </c>
      <c r="X145">
        <v>1E-4</v>
      </c>
      <c r="Y145">
        <v>194655.19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0</v>
      </c>
      <c r="AF145" t="s">
        <v>3</v>
      </c>
      <c r="AG145">
        <v>1E-4</v>
      </c>
      <c r="AH145">
        <v>2</v>
      </c>
      <c r="AI145">
        <v>1473071147</v>
      </c>
      <c r="AJ145">
        <v>60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ROW(Source!A298)</f>
        <v>298</v>
      </c>
      <c r="B146">
        <v>1473071158</v>
      </c>
      <c r="C146">
        <v>1473071144</v>
      </c>
      <c r="D146">
        <v>1441836250</v>
      </c>
      <c r="E146">
        <v>1</v>
      </c>
      <c r="F146">
        <v>1</v>
      </c>
      <c r="G146">
        <v>15514512</v>
      </c>
      <c r="H146">
        <v>3</v>
      </c>
      <c r="I146" t="s">
        <v>736</v>
      </c>
      <c r="J146" t="s">
        <v>737</v>
      </c>
      <c r="K146" t="s">
        <v>738</v>
      </c>
      <c r="L146">
        <v>1327</v>
      </c>
      <c r="N146">
        <v>1005</v>
      </c>
      <c r="O146" t="s">
        <v>739</v>
      </c>
      <c r="P146" t="s">
        <v>739</v>
      </c>
      <c r="Q146">
        <v>1</v>
      </c>
      <c r="X146">
        <v>1.9</v>
      </c>
      <c r="Y146">
        <v>149.25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0</v>
      </c>
      <c r="AF146" t="s">
        <v>3</v>
      </c>
      <c r="AG146">
        <v>1.9</v>
      </c>
      <c r="AH146">
        <v>2</v>
      </c>
      <c r="AI146">
        <v>1473071148</v>
      </c>
      <c r="AJ146">
        <v>61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ROW(Source!A298)</f>
        <v>298</v>
      </c>
      <c r="B147">
        <v>1473071159</v>
      </c>
      <c r="C147">
        <v>1473071144</v>
      </c>
      <c r="D147">
        <v>1441834635</v>
      </c>
      <c r="E147">
        <v>1</v>
      </c>
      <c r="F147">
        <v>1</v>
      </c>
      <c r="G147">
        <v>15514512</v>
      </c>
      <c r="H147">
        <v>3</v>
      </c>
      <c r="I147" t="s">
        <v>710</v>
      </c>
      <c r="J147" t="s">
        <v>711</v>
      </c>
      <c r="K147" t="s">
        <v>712</v>
      </c>
      <c r="L147">
        <v>1339</v>
      </c>
      <c r="N147">
        <v>1007</v>
      </c>
      <c r="O147" t="s">
        <v>713</v>
      </c>
      <c r="P147" t="s">
        <v>713</v>
      </c>
      <c r="Q147">
        <v>1</v>
      </c>
      <c r="X147">
        <v>0.5</v>
      </c>
      <c r="Y147">
        <v>103.4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0</v>
      </c>
      <c r="AF147" t="s">
        <v>3</v>
      </c>
      <c r="AG147">
        <v>0.5</v>
      </c>
      <c r="AH147">
        <v>2</v>
      </c>
      <c r="AI147">
        <v>1473071149</v>
      </c>
      <c r="AJ147">
        <v>62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ROW(Source!A298)</f>
        <v>298</v>
      </c>
      <c r="B148">
        <v>1473071160</v>
      </c>
      <c r="C148">
        <v>1473071144</v>
      </c>
      <c r="D148">
        <v>1441834627</v>
      </c>
      <c r="E148">
        <v>1</v>
      </c>
      <c r="F148">
        <v>1</v>
      </c>
      <c r="G148">
        <v>15514512</v>
      </c>
      <c r="H148">
        <v>3</v>
      </c>
      <c r="I148" t="s">
        <v>714</v>
      </c>
      <c r="J148" t="s">
        <v>715</v>
      </c>
      <c r="K148" t="s">
        <v>716</v>
      </c>
      <c r="L148">
        <v>1339</v>
      </c>
      <c r="N148">
        <v>1007</v>
      </c>
      <c r="O148" t="s">
        <v>713</v>
      </c>
      <c r="P148" t="s">
        <v>713</v>
      </c>
      <c r="Q148">
        <v>1</v>
      </c>
      <c r="X148">
        <v>0.3</v>
      </c>
      <c r="Y148">
        <v>875.46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0</v>
      </c>
      <c r="AF148" t="s">
        <v>3</v>
      </c>
      <c r="AG148">
        <v>0.3</v>
      </c>
      <c r="AH148">
        <v>2</v>
      </c>
      <c r="AI148">
        <v>1473071150</v>
      </c>
      <c r="AJ148">
        <v>63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ROW(Source!A298)</f>
        <v>298</v>
      </c>
      <c r="B149">
        <v>1473071161</v>
      </c>
      <c r="C149">
        <v>1473071144</v>
      </c>
      <c r="D149">
        <v>1441834671</v>
      </c>
      <c r="E149">
        <v>1</v>
      </c>
      <c r="F149">
        <v>1</v>
      </c>
      <c r="G149">
        <v>15514512</v>
      </c>
      <c r="H149">
        <v>3</v>
      </c>
      <c r="I149" t="s">
        <v>717</v>
      </c>
      <c r="J149" t="s">
        <v>718</v>
      </c>
      <c r="K149" t="s">
        <v>719</v>
      </c>
      <c r="L149">
        <v>1348</v>
      </c>
      <c r="N149">
        <v>1009</v>
      </c>
      <c r="O149" t="s">
        <v>697</v>
      </c>
      <c r="P149" t="s">
        <v>697</v>
      </c>
      <c r="Q149">
        <v>1000</v>
      </c>
      <c r="X149">
        <v>1E-4</v>
      </c>
      <c r="Y149">
        <v>184462.17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0</v>
      </c>
      <c r="AF149" t="s">
        <v>3</v>
      </c>
      <c r="AG149">
        <v>1E-4</v>
      </c>
      <c r="AH149">
        <v>2</v>
      </c>
      <c r="AI149">
        <v>1473071151</v>
      </c>
      <c r="AJ149">
        <v>64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ROW(Source!A298)</f>
        <v>298</v>
      </c>
      <c r="B150">
        <v>1473071162</v>
      </c>
      <c r="C150">
        <v>1473071144</v>
      </c>
      <c r="D150">
        <v>1441834634</v>
      </c>
      <c r="E150">
        <v>1</v>
      </c>
      <c r="F150">
        <v>1</v>
      </c>
      <c r="G150">
        <v>15514512</v>
      </c>
      <c r="H150">
        <v>3</v>
      </c>
      <c r="I150" t="s">
        <v>720</v>
      </c>
      <c r="J150" t="s">
        <v>721</v>
      </c>
      <c r="K150" t="s">
        <v>722</v>
      </c>
      <c r="L150">
        <v>1348</v>
      </c>
      <c r="N150">
        <v>1009</v>
      </c>
      <c r="O150" t="s">
        <v>697</v>
      </c>
      <c r="P150" t="s">
        <v>697</v>
      </c>
      <c r="Q150">
        <v>1000</v>
      </c>
      <c r="X150">
        <v>4.0000000000000002E-4</v>
      </c>
      <c r="Y150">
        <v>88053.759999999995</v>
      </c>
      <c r="Z150">
        <v>0</v>
      </c>
      <c r="AA150">
        <v>0</v>
      </c>
      <c r="AB150">
        <v>0</v>
      </c>
      <c r="AC150">
        <v>0</v>
      </c>
      <c r="AD150">
        <v>1</v>
      </c>
      <c r="AE150">
        <v>0</v>
      </c>
      <c r="AF150" t="s">
        <v>3</v>
      </c>
      <c r="AG150">
        <v>4.0000000000000002E-4</v>
      </c>
      <c r="AH150">
        <v>2</v>
      </c>
      <c r="AI150">
        <v>1473071152</v>
      </c>
      <c r="AJ150">
        <v>65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ROW(Source!A298)</f>
        <v>298</v>
      </c>
      <c r="B151">
        <v>1473071163</v>
      </c>
      <c r="C151">
        <v>1473071144</v>
      </c>
      <c r="D151">
        <v>1441834836</v>
      </c>
      <c r="E151">
        <v>1</v>
      </c>
      <c r="F151">
        <v>1</v>
      </c>
      <c r="G151">
        <v>15514512</v>
      </c>
      <c r="H151">
        <v>3</v>
      </c>
      <c r="I151" t="s">
        <v>723</v>
      </c>
      <c r="J151" t="s">
        <v>724</v>
      </c>
      <c r="K151" t="s">
        <v>725</v>
      </c>
      <c r="L151">
        <v>1348</v>
      </c>
      <c r="N151">
        <v>1009</v>
      </c>
      <c r="O151" t="s">
        <v>697</v>
      </c>
      <c r="P151" t="s">
        <v>697</v>
      </c>
      <c r="Q151">
        <v>1000</v>
      </c>
      <c r="X151">
        <v>9.8999999999999999E-4</v>
      </c>
      <c r="Y151">
        <v>93194.67</v>
      </c>
      <c r="Z151">
        <v>0</v>
      </c>
      <c r="AA151">
        <v>0</v>
      </c>
      <c r="AB151">
        <v>0</v>
      </c>
      <c r="AC151">
        <v>0</v>
      </c>
      <c r="AD151">
        <v>1</v>
      </c>
      <c r="AE151">
        <v>0</v>
      </c>
      <c r="AF151" t="s">
        <v>3</v>
      </c>
      <c r="AG151">
        <v>9.8999999999999999E-4</v>
      </c>
      <c r="AH151">
        <v>2</v>
      </c>
      <c r="AI151">
        <v>1473071153</v>
      </c>
      <c r="AJ151">
        <v>66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ROW(Source!A298)</f>
        <v>298</v>
      </c>
      <c r="B152">
        <v>1473071164</v>
      </c>
      <c r="C152">
        <v>1473071144</v>
      </c>
      <c r="D152">
        <v>1441822273</v>
      </c>
      <c r="E152">
        <v>15514512</v>
      </c>
      <c r="F152">
        <v>1</v>
      </c>
      <c r="G152">
        <v>15514512</v>
      </c>
      <c r="H152">
        <v>3</v>
      </c>
      <c r="I152" t="s">
        <v>729</v>
      </c>
      <c r="J152" t="s">
        <v>3</v>
      </c>
      <c r="K152" t="s">
        <v>730</v>
      </c>
      <c r="L152">
        <v>1348</v>
      </c>
      <c r="N152">
        <v>1009</v>
      </c>
      <c r="O152" t="s">
        <v>697</v>
      </c>
      <c r="P152" t="s">
        <v>697</v>
      </c>
      <c r="Q152">
        <v>1000</v>
      </c>
      <c r="X152">
        <v>1.1E-4</v>
      </c>
      <c r="Y152">
        <v>94640</v>
      </c>
      <c r="Z152">
        <v>0</v>
      </c>
      <c r="AA152">
        <v>0</v>
      </c>
      <c r="AB152">
        <v>0</v>
      </c>
      <c r="AC152">
        <v>0</v>
      </c>
      <c r="AD152">
        <v>1</v>
      </c>
      <c r="AE152">
        <v>0</v>
      </c>
      <c r="AF152" t="s">
        <v>3</v>
      </c>
      <c r="AG152">
        <v>1.1E-4</v>
      </c>
      <c r="AH152">
        <v>2</v>
      </c>
      <c r="AI152">
        <v>1473071154</v>
      </c>
      <c r="AJ152">
        <v>67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ROW(Source!A299)</f>
        <v>299</v>
      </c>
      <c r="B153">
        <v>1473071166</v>
      </c>
      <c r="C153">
        <v>1473071165</v>
      </c>
      <c r="D153">
        <v>1441819193</v>
      </c>
      <c r="E153">
        <v>15514512</v>
      </c>
      <c r="F153">
        <v>1</v>
      </c>
      <c r="G153">
        <v>15514512</v>
      </c>
      <c r="H153">
        <v>1</v>
      </c>
      <c r="I153" t="s">
        <v>670</v>
      </c>
      <c r="J153" t="s">
        <v>3</v>
      </c>
      <c r="K153" t="s">
        <v>671</v>
      </c>
      <c r="L153">
        <v>1191</v>
      </c>
      <c r="N153">
        <v>1013</v>
      </c>
      <c r="O153" t="s">
        <v>672</v>
      </c>
      <c r="P153" t="s">
        <v>672</v>
      </c>
      <c r="Q153">
        <v>1</v>
      </c>
      <c r="X153">
        <v>7.98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1</v>
      </c>
      <c r="AF153" t="s">
        <v>3</v>
      </c>
      <c r="AG153">
        <v>7.98</v>
      </c>
      <c r="AH153">
        <v>3</v>
      </c>
      <c r="AI153">
        <v>-1</v>
      </c>
      <c r="AJ153" t="s">
        <v>3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ROW(Source!A299)</f>
        <v>299</v>
      </c>
      <c r="B154">
        <v>1473071167</v>
      </c>
      <c r="C154">
        <v>1473071165</v>
      </c>
      <c r="D154">
        <v>1441836235</v>
      </c>
      <c r="E154">
        <v>1</v>
      </c>
      <c r="F154">
        <v>1</v>
      </c>
      <c r="G154">
        <v>15514512</v>
      </c>
      <c r="H154">
        <v>3</v>
      </c>
      <c r="I154" t="s">
        <v>677</v>
      </c>
      <c r="J154" t="s">
        <v>678</v>
      </c>
      <c r="K154" t="s">
        <v>679</v>
      </c>
      <c r="L154">
        <v>1346</v>
      </c>
      <c r="N154">
        <v>1009</v>
      </c>
      <c r="O154" t="s">
        <v>680</v>
      </c>
      <c r="P154" t="s">
        <v>680</v>
      </c>
      <c r="Q154">
        <v>1</v>
      </c>
      <c r="X154">
        <v>0.06</v>
      </c>
      <c r="Y154">
        <v>31.49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0</v>
      </c>
      <c r="AF154" t="s">
        <v>3</v>
      </c>
      <c r="AG154">
        <v>0.06</v>
      </c>
      <c r="AH154">
        <v>3</v>
      </c>
      <c r="AI154">
        <v>-1</v>
      </c>
      <c r="AJ154" t="s">
        <v>3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ROW(Source!A299)</f>
        <v>299</v>
      </c>
      <c r="B155">
        <v>1473071168</v>
      </c>
      <c r="C155">
        <v>1473071165</v>
      </c>
      <c r="D155">
        <v>1441821379</v>
      </c>
      <c r="E155">
        <v>15514512</v>
      </c>
      <c r="F155">
        <v>1</v>
      </c>
      <c r="G155">
        <v>15514512</v>
      </c>
      <c r="H155">
        <v>3</v>
      </c>
      <c r="I155" t="s">
        <v>734</v>
      </c>
      <c r="J155" t="s">
        <v>3</v>
      </c>
      <c r="K155" t="s">
        <v>735</v>
      </c>
      <c r="L155">
        <v>1346</v>
      </c>
      <c r="N155">
        <v>1009</v>
      </c>
      <c r="O155" t="s">
        <v>680</v>
      </c>
      <c r="P155" t="s">
        <v>680</v>
      </c>
      <c r="Q155">
        <v>1</v>
      </c>
      <c r="X155">
        <v>0.05</v>
      </c>
      <c r="Y155">
        <v>89.933959999999999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0</v>
      </c>
      <c r="AF155" t="s">
        <v>3</v>
      </c>
      <c r="AG155">
        <v>0.05</v>
      </c>
      <c r="AH155">
        <v>3</v>
      </c>
      <c r="AI155">
        <v>-1</v>
      </c>
      <c r="AJ155" t="s">
        <v>3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ROW(Source!A300)</f>
        <v>300</v>
      </c>
      <c r="B156">
        <v>1473071170</v>
      </c>
      <c r="C156">
        <v>1473071169</v>
      </c>
      <c r="D156">
        <v>1441819193</v>
      </c>
      <c r="E156">
        <v>15514512</v>
      </c>
      <c r="F156">
        <v>1</v>
      </c>
      <c r="G156">
        <v>15514512</v>
      </c>
      <c r="H156">
        <v>1</v>
      </c>
      <c r="I156" t="s">
        <v>670</v>
      </c>
      <c r="J156" t="s">
        <v>3</v>
      </c>
      <c r="K156" t="s">
        <v>671</v>
      </c>
      <c r="L156">
        <v>1191</v>
      </c>
      <c r="N156">
        <v>1013</v>
      </c>
      <c r="O156" t="s">
        <v>672</v>
      </c>
      <c r="P156" t="s">
        <v>672</v>
      </c>
      <c r="Q156">
        <v>1</v>
      </c>
      <c r="X156">
        <v>2.78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1</v>
      </c>
      <c r="AE156">
        <v>1</v>
      </c>
      <c r="AF156" t="s">
        <v>154</v>
      </c>
      <c r="AG156">
        <v>5.56</v>
      </c>
      <c r="AH156">
        <v>3</v>
      </c>
      <c r="AI156">
        <v>-1</v>
      </c>
      <c r="AJ156" t="s">
        <v>3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ROW(Source!A300)</f>
        <v>300</v>
      </c>
      <c r="B157">
        <v>1473071171</v>
      </c>
      <c r="C157">
        <v>1473071169</v>
      </c>
      <c r="D157">
        <v>1441836235</v>
      </c>
      <c r="E157">
        <v>1</v>
      </c>
      <c r="F157">
        <v>1</v>
      </c>
      <c r="G157">
        <v>15514512</v>
      </c>
      <c r="H157">
        <v>3</v>
      </c>
      <c r="I157" t="s">
        <v>677</v>
      </c>
      <c r="J157" t="s">
        <v>678</v>
      </c>
      <c r="K157" t="s">
        <v>679</v>
      </c>
      <c r="L157">
        <v>1346</v>
      </c>
      <c r="N157">
        <v>1009</v>
      </c>
      <c r="O157" t="s">
        <v>680</v>
      </c>
      <c r="P157" t="s">
        <v>680</v>
      </c>
      <c r="Q157">
        <v>1</v>
      </c>
      <c r="X157">
        <v>4.0000000000000001E-3</v>
      </c>
      <c r="Y157">
        <v>31.49</v>
      </c>
      <c r="Z157">
        <v>0</v>
      </c>
      <c r="AA157">
        <v>0</v>
      </c>
      <c r="AB157">
        <v>0</v>
      </c>
      <c r="AC157">
        <v>0</v>
      </c>
      <c r="AD157">
        <v>1</v>
      </c>
      <c r="AE157">
        <v>0</v>
      </c>
      <c r="AF157" t="s">
        <v>154</v>
      </c>
      <c r="AG157">
        <v>8.0000000000000002E-3</v>
      </c>
      <c r="AH157">
        <v>3</v>
      </c>
      <c r="AI157">
        <v>-1</v>
      </c>
      <c r="AJ157" t="s">
        <v>3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ROW(Source!A301)</f>
        <v>301</v>
      </c>
      <c r="B158">
        <v>1473071173</v>
      </c>
      <c r="C158">
        <v>1473071172</v>
      </c>
      <c r="D158">
        <v>1441819193</v>
      </c>
      <c r="E158">
        <v>15514512</v>
      </c>
      <c r="F158">
        <v>1</v>
      </c>
      <c r="G158">
        <v>15514512</v>
      </c>
      <c r="H158">
        <v>1</v>
      </c>
      <c r="I158" t="s">
        <v>670</v>
      </c>
      <c r="J158" t="s">
        <v>3</v>
      </c>
      <c r="K158" t="s">
        <v>671</v>
      </c>
      <c r="L158">
        <v>1191</v>
      </c>
      <c r="N158">
        <v>1013</v>
      </c>
      <c r="O158" t="s">
        <v>672</v>
      </c>
      <c r="P158" t="s">
        <v>672</v>
      </c>
      <c r="Q158">
        <v>1</v>
      </c>
      <c r="X158">
        <v>1.5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1</v>
      </c>
      <c r="AF158" t="s">
        <v>154</v>
      </c>
      <c r="AG158">
        <v>3</v>
      </c>
      <c r="AH158">
        <v>3</v>
      </c>
      <c r="AI158">
        <v>-1</v>
      </c>
      <c r="AJ158" t="s">
        <v>3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ROW(Source!A301)</f>
        <v>301</v>
      </c>
      <c r="B159">
        <v>1473071174</v>
      </c>
      <c r="C159">
        <v>1473071172</v>
      </c>
      <c r="D159">
        <v>1441836235</v>
      </c>
      <c r="E159">
        <v>1</v>
      </c>
      <c r="F159">
        <v>1</v>
      </c>
      <c r="G159">
        <v>15514512</v>
      </c>
      <c r="H159">
        <v>3</v>
      </c>
      <c r="I159" t="s">
        <v>677</v>
      </c>
      <c r="J159" t="s">
        <v>678</v>
      </c>
      <c r="K159" t="s">
        <v>679</v>
      </c>
      <c r="L159">
        <v>1346</v>
      </c>
      <c r="N159">
        <v>1009</v>
      </c>
      <c r="O159" t="s">
        <v>680</v>
      </c>
      <c r="P159" t="s">
        <v>680</v>
      </c>
      <c r="Q159">
        <v>1</v>
      </c>
      <c r="X159">
        <v>4.1999999999999997E-3</v>
      </c>
      <c r="Y159">
        <v>31.49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0</v>
      </c>
      <c r="AF159" t="s">
        <v>154</v>
      </c>
      <c r="AG159">
        <v>8.3999999999999995E-3</v>
      </c>
      <c r="AH159">
        <v>3</v>
      </c>
      <c r="AI159">
        <v>-1</v>
      </c>
      <c r="AJ159" t="s">
        <v>3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ROW(Source!A302)</f>
        <v>302</v>
      </c>
      <c r="B160">
        <v>1473071176</v>
      </c>
      <c r="C160">
        <v>1473071175</v>
      </c>
      <c r="D160">
        <v>1441819193</v>
      </c>
      <c r="E160">
        <v>15514512</v>
      </c>
      <c r="F160">
        <v>1</v>
      </c>
      <c r="G160">
        <v>15514512</v>
      </c>
      <c r="H160">
        <v>1</v>
      </c>
      <c r="I160" t="s">
        <v>670</v>
      </c>
      <c r="J160" t="s">
        <v>3</v>
      </c>
      <c r="K160" t="s">
        <v>671</v>
      </c>
      <c r="L160">
        <v>1191</v>
      </c>
      <c r="N160">
        <v>1013</v>
      </c>
      <c r="O160" t="s">
        <v>672</v>
      </c>
      <c r="P160" t="s">
        <v>672</v>
      </c>
      <c r="Q160">
        <v>1</v>
      </c>
      <c r="X160">
        <v>7.56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1</v>
      </c>
      <c r="AF160" t="s">
        <v>66</v>
      </c>
      <c r="AG160">
        <v>30.24</v>
      </c>
      <c r="AH160">
        <v>3</v>
      </c>
      <c r="AI160">
        <v>-1</v>
      </c>
      <c r="AJ160" t="s">
        <v>3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ROW(Source!A302)</f>
        <v>302</v>
      </c>
      <c r="B161">
        <v>1473071177</v>
      </c>
      <c r="C161">
        <v>1473071175</v>
      </c>
      <c r="D161">
        <v>1441833954</v>
      </c>
      <c r="E161">
        <v>1</v>
      </c>
      <c r="F161">
        <v>1</v>
      </c>
      <c r="G161">
        <v>15514512</v>
      </c>
      <c r="H161">
        <v>2</v>
      </c>
      <c r="I161" t="s">
        <v>673</v>
      </c>
      <c r="J161" t="s">
        <v>674</v>
      </c>
      <c r="K161" t="s">
        <v>675</v>
      </c>
      <c r="L161">
        <v>1368</v>
      </c>
      <c r="N161">
        <v>1011</v>
      </c>
      <c r="O161" t="s">
        <v>676</v>
      </c>
      <c r="P161" t="s">
        <v>676</v>
      </c>
      <c r="Q161">
        <v>1</v>
      </c>
      <c r="X161">
        <v>0.46</v>
      </c>
      <c r="Y161">
        <v>0</v>
      </c>
      <c r="Z161">
        <v>59.51</v>
      </c>
      <c r="AA161">
        <v>0.82</v>
      </c>
      <c r="AB161">
        <v>0</v>
      </c>
      <c r="AC161">
        <v>0</v>
      </c>
      <c r="AD161">
        <v>1</v>
      </c>
      <c r="AE161">
        <v>0</v>
      </c>
      <c r="AF161" t="s">
        <v>66</v>
      </c>
      <c r="AG161">
        <v>1.84</v>
      </c>
      <c r="AH161">
        <v>3</v>
      </c>
      <c r="AI161">
        <v>-1</v>
      </c>
      <c r="AJ161" t="s">
        <v>3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ROW(Source!A302)</f>
        <v>302</v>
      </c>
      <c r="B162">
        <v>1473071178</v>
      </c>
      <c r="C162">
        <v>1473071175</v>
      </c>
      <c r="D162">
        <v>1441834258</v>
      </c>
      <c r="E162">
        <v>1</v>
      </c>
      <c r="F162">
        <v>1</v>
      </c>
      <c r="G162">
        <v>15514512</v>
      </c>
      <c r="H162">
        <v>2</v>
      </c>
      <c r="I162" t="s">
        <v>691</v>
      </c>
      <c r="J162" t="s">
        <v>692</v>
      </c>
      <c r="K162" t="s">
        <v>693</v>
      </c>
      <c r="L162">
        <v>1368</v>
      </c>
      <c r="N162">
        <v>1011</v>
      </c>
      <c r="O162" t="s">
        <v>676</v>
      </c>
      <c r="P162" t="s">
        <v>676</v>
      </c>
      <c r="Q162">
        <v>1</v>
      </c>
      <c r="X162">
        <v>2.83</v>
      </c>
      <c r="Y162">
        <v>0</v>
      </c>
      <c r="Z162">
        <v>1303.01</v>
      </c>
      <c r="AA162">
        <v>826.2</v>
      </c>
      <c r="AB162">
        <v>0</v>
      </c>
      <c r="AC162">
        <v>0</v>
      </c>
      <c r="AD162">
        <v>1</v>
      </c>
      <c r="AE162">
        <v>0</v>
      </c>
      <c r="AF162" t="s">
        <v>66</v>
      </c>
      <c r="AG162">
        <v>11.32</v>
      </c>
      <c r="AH162">
        <v>3</v>
      </c>
      <c r="AI162">
        <v>-1</v>
      </c>
      <c r="AJ162" t="s">
        <v>3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ROW(Source!A302)</f>
        <v>302</v>
      </c>
      <c r="B163">
        <v>1473071179</v>
      </c>
      <c r="C163">
        <v>1473071175</v>
      </c>
      <c r="D163">
        <v>1441836235</v>
      </c>
      <c r="E163">
        <v>1</v>
      </c>
      <c r="F163">
        <v>1</v>
      </c>
      <c r="G163">
        <v>15514512</v>
      </c>
      <c r="H163">
        <v>3</v>
      </c>
      <c r="I163" t="s">
        <v>677</v>
      </c>
      <c r="J163" t="s">
        <v>678</v>
      </c>
      <c r="K163" t="s">
        <v>679</v>
      </c>
      <c r="L163">
        <v>1346</v>
      </c>
      <c r="N163">
        <v>1009</v>
      </c>
      <c r="O163" t="s">
        <v>680</v>
      </c>
      <c r="P163" t="s">
        <v>680</v>
      </c>
      <c r="Q163">
        <v>1</v>
      </c>
      <c r="X163">
        <v>0.18</v>
      </c>
      <c r="Y163">
        <v>31.49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0</v>
      </c>
      <c r="AF163" t="s">
        <v>66</v>
      </c>
      <c r="AG163">
        <v>0.72</v>
      </c>
      <c r="AH163">
        <v>3</v>
      </c>
      <c r="AI163">
        <v>-1</v>
      </c>
      <c r="AJ163" t="s">
        <v>3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ROW(Source!A303)</f>
        <v>303</v>
      </c>
      <c r="B164">
        <v>1473071181</v>
      </c>
      <c r="C164">
        <v>1473071180</v>
      </c>
      <c r="D164">
        <v>1441819193</v>
      </c>
      <c r="E164">
        <v>15514512</v>
      </c>
      <c r="F164">
        <v>1</v>
      </c>
      <c r="G164">
        <v>15514512</v>
      </c>
      <c r="H164">
        <v>1</v>
      </c>
      <c r="I164" t="s">
        <v>670</v>
      </c>
      <c r="J164" t="s">
        <v>3</v>
      </c>
      <c r="K164" t="s">
        <v>671</v>
      </c>
      <c r="L164">
        <v>1191</v>
      </c>
      <c r="N164">
        <v>1013</v>
      </c>
      <c r="O164" t="s">
        <v>672</v>
      </c>
      <c r="P164" t="s">
        <v>672</v>
      </c>
      <c r="Q164">
        <v>1</v>
      </c>
      <c r="X164">
        <v>13.77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v>1</v>
      </c>
      <c r="AF164" t="s">
        <v>66</v>
      </c>
      <c r="AG164">
        <v>55.08</v>
      </c>
      <c r="AH164">
        <v>3</v>
      </c>
      <c r="AI164">
        <v>-1</v>
      </c>
      <c r="AJ164" t="s">
        <v>3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ROW(Source!A303)</f>
        <v>303</v>
      </c>
      <c r="B165">
        <v>1473071182</v>
      </c>
      <c r="C165">
        <v>1473071180</v>
      </c>
      <c r="D165">
        <v>1441833844</v>
      </c>
      <c r="E165">
        <v>1</v>
      </c>
      <c r="F165">
        <v>1</v>
      </c>
      <c r="G165">
        <v>15514512</v>
      </c>
      <c r="H165">
        <v>2</v>
      </c>
      <c r="I165" t="s">
        <v>820</v>
      </c>
      <c r="J165" t="s">
        <v>821</v>
      </c>
      <c r="K165" t="s">
        <v>822</v>
      </c>
      <c r="L165">
        <v>1368</v>
      </c>
      <c r="N165">
        <v>1011</v>
      </c>
      <c r="O165" t="s">
        <v>676</v>
      </c>
      <c r="P165" t="s">
        <v>676</v>
      </c>
      <c r="Q165">
        <v>1</v>
      </c>
      <c r="X165">
        <v>0.09</v>
      </c>
      <c r="Y165">
        <v>0</v>
      </c>
      <c r="Z165">
        <v>17.37</v>
      </c>
      <c r="AA165">
        <v>0.04</v>
      </c>
      <c r="AB165">
        <v>0</v>
      </c>
      <c r="AC165">
        <v>0</v>
      </c>
      <c r="AD165">
        <v>1</v>
      </c>
      <c r="AE165">
        <v>0</v>
      </c>
      <c r="AF165" t="s">
        <v>66</v>
      </c>
      <c r="AG165">
        <v>0.36</v>
      </c>
      <c r="AH165">
        <v>3</v>
      </c>
      <c r="AI165">
        <v>-1</v>
      </c>
      <c r="AJ165" t="s">
        <v>3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ROW(Source!A303)</f>
        <v>303</v>
      </c>
      <c r="B166">
        <v>1473071183</v>
      </c>
      <c r="C166">
        <v>1473071180</v>
      </c>
      <c r="D166">
        <v>1441833877</v>
      </c>
      <c r="E166">
        <v>1</v>
      </c>
      <c r="F166">
        <v>1</v>
      </c>
      <c r="G166">
        <v>15514512</v>
      </c>
      <c r="H166">
        <v>2</v>
      </c>
      <c r="I166" t="s">
        <v>823</v>
      </c>
      <c r="J166" t="s">
        <v>824</v>
      </c>
      <c r="K166" t="s">
        <v>825</v>
      </c>
      <c r="L166">
        <v>1368</v>
      </c>
      <c r="N166">
        <v>1011</v>
      </c>
      <c r="O166" t="s">
        <v>676</v>
      </c>
      <c r="P166" t="s">
        <v>676</v>
      </c>
      <c r="Q166">
        <v>1</v>
      </c>
      <c r="X166">
        <v>0.18</v>
      </c>
      <c r="Y166">
        <v>0</v>
      </c>
      <c r="Z166">
        <v>1165.03</v>
      </c>
      <c r="AA166">
        <v>351.43</v>
      </c>
      <c r="AB166">
        <v>0</v>
      </c>
      <c r="AC166">
        <v>0</v>
      </c>
      <c r="AD166">
        <v>1</v>
      </c>
      <c r="AE166">
        <v>0</v>
      </c>
      <c r="AF166" t="s">
        <v>66</v>
      </c>
      <c r="AG166">
        <v>0.72</v>
      </c>
      <c r="AH166">
        <v>3</v>
      </c>
      <c r="AI166">
        <v>-1</v>
      </c>
      <c r="AJ166" t="s">
        <v>3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ROW(Source!A303)</f>
        <v>303</v>
      </c>
      <c r="B167">
        <v>1473071184</v>
      </c>
      <c r="C167">
        <v>1473071180</v>
      </c>
      <c r="D167">
        <v>1441833954</v>
      </c>
      <c r="E167">
        <v>1</v>
      </c>
      <c r="F167">
        <v>1</v>
      </c>
      <c r="G167">
        <v>15514512</v>
      </c>
      <c r="H167">
        <v>2</v>
      </c>
      <c r="I167" t="s">
        <v>673</v>
      </c>
      <c r="J167" t="s">
        <v>674</v>
      </c>
      <c r="K167" t="s">
        <v>675</v>
      </c>
      <c r="L167">
        <v>1368</v>
      </c>
      <c r="N167">
        <v>1011</v>
      </c>
      <c r="O167" t="s">
        <v>676</v>
      </c>
      <c r="P167" t="s">
        <v>676</v>
      </c>
      <c r="Q167">
        <v>1</v>
      </c>
      <c r="X167">
        <v>1.03</v>
      </c>
      <c r="Y167">
        <v>0</v>
      </c>
      <c r="Z167">
        <v>59.51</v>
      </c>
      <c r="AA167">
        <v>0.82</v>
      </c>
      <c r="AB167">
        <v>0</v>
      </c>
      <c r="AC167">
        <v>0</v>
      </c>
      <c r="AD167">
        <v>1</v>
      </c>
      <c r="AE167">
        <v>0</v>
      </c>
      <c r="AF167" t="s">
        <v>66</v>
      </c>
      <c r="AG167">
        <v>4.12</v>
      </c>
      <c r="AH167">
        <v>3</v>
      </c>
      <c r="AI167">
        <v>-1</v>
      </c>
      <c r="AJ167" t="s">
        <v>3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ROW(Source!A303)</f>
        <v>303</v>
      </c>
      <c r="B168">
        <v>1473071185</v>
      </c>
      <c r="C168">
        <v>1473071180</v>
      </c>
      <c r="D168">
        <v>1441834139</v>
      </c>
      <c r="E168">
        <v>1</v>
      </c>
      <c r="F168">
        <v>1</v>
      </c>
      <c r="G168">
        <v>15514512</v>
      </c>
      <c r="H168">
        <v>2</v>
      </c>
      <c r="I168" t="s">
        <v>826</v>
      </c>
      <c r="J168" t="s">
        <v>827</v>
      </c>
      <c r="K168" t="s">
        <v>828</v>
      </c>
      <c r="L168">
        <v>1368</v>
      </c>
      <c r="N168">
        <v>1011</v>
      </c>
      <c r="O168" t="s">
        <v>676</v>
      </c>
      <c r="P168" t="s">
        <v>676</v>
      </c>
      <c r="Q168">
        <v>1</v>
      </c>
      <c r="X168">
        <v>0.25</v>
      </c>
      <c r="Y168">
        <v>0</v>
      </c>
      <c r="Z168">
        <v>8.82</v>
      </c>
      <c r="AA168">
        <v>0.11</v>
      </c>
      <c r="AB168">
        <v>0</v>
      </c>
      <c r="AC168">
        <v>0</v>
      </c>
      <c r="AD168">
        <v>1</v>
      </c>
      <c r="AE168">
        <v>0</v>
      </c>
      <c r="AF168" t="s">
        <v>66</v>
      </c>
      <c r="AG168">
        <v>1</v>
      </c>
      <c r="AH168">
        <v>3</v>
      </c>
      <c r="AI168">
        <v>-1</v>
      </c>
      <c r="AJ168" t="s">
        <v>3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ROW(Source!A303)</f>
        <v>303</v>
      </c>
      <c r="B169">
        <v>1473071186</v>
      </c>
      <c r="C169">
        <v>1473071180</v>
      </c>
      <c r="D169">
        <v>1441834258</v>
      </c>
      <c r="E169">
        <v>1</v>
      </c>
      <c r="F169">
        <v>1</v>
      </c>
      <c r="G169">
        <v>15514512</v>
      </c>
      <c r="H169">
        <v>2</v>
      </c>
      <c r="I169" t="s">
        <v>691</v>
      </c>
      <c r="J169" t="s">
        <v>692</v>
      </c>
      <c r="K169" t="s">
        <v>693</v>
      </c>
      <c r="L169">
        <v>1368</v>
      </c>
      <c r="N169">
        <v>1011</v>
      </c>
      <c r="O169" t="s">
        <v>676</v>
      </c>
      <c r="P169" t="s">
        <v>676</v>
      </c>
      <c r="Q169">
        <v>1</v>
      </c>
      <c r="X169">
        <v>3.44</v>
      </c>
      <c r="Y169">
        <v>0</v>
      </c>
      <c r="Z169">
        <v>1303.01</v>
      </c>
      <c r="AA169">
        <v>826.2</v>
      </c>
      <c r="AB169">
        <v>0</v>
      </c>
      <c r="AC169">
        <v>0</v>
      </c>
      <c r="AD169">
        <v>1</v>
      </c>
      <c r="AE169">
        <v>0</v>
      </c>
      <c r="AF169" t="s">
        <v>66</v>
      </c>
      <c r="AG169">
        <v>13.76</v>
      </c>
      <c r="AH169">
        <v>3</v>
      </c>
      <c r="AI169">
        <v>-1</v>
      </c>
      <c r="AJ169" t="s">
        <v>3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ROW(Source!A303)</f>
        <v>303</v>
      </c>
      <c r="B170">
        <v>1473071187</v>
      </c>
      <c r="C170">
        <v>1473071180</v>
      </c>
      <c r="D170">
        <v>1441836235</v>
      </c>
      <c r="E170">
        <v>1</v>
      </c>
      <c r="F170">
        <v>1</v>
      </c>
      <c r="G170">
        <v>15514512</v>
      </c>
      <c r="H170">
        <v>3</v>
      </c>
      <c r="I170" t="s">
        <v>677</v>
      </c>
      <c r="J170" t="s">
        <v>678</v>
      </c>
      <c r="K170" t="s">
        <v>679</v>
      </c>
      <c r="L170">
        <v>1346</v>
      </c>
      <c r="N170">
        <v>1009</v>
      </c>
      <c r="O170" t="s">
        <v>680</v>
      </c>
      <c r="P170" t="s">
        <v>680</v>
      </c>
      <c r="Q170">
        <v>1</v>
      </c>
      <c r="X170">
        <v>0.18</v>
      </c>
      <c r="Y170">
        <v>31.49</v>
      </c>
      <c r="Z170">
        <v>0</v>
      </c>
      <c r="AA170">
        <v>0</v>
      </c>
      <c r="AB170">
        <v>0</v>
      </c>
      <c r="AC170">
        <v>0</v>
      </c>
      <c r="AD170">
        <v>1</v>
      </c>
      <c r="AE170">
        <v>0</v>
      </c>
      <c r="AF170" t="s">
        <v>66</v>
      </c>
      <c r="AG170">
        <v>0.72</v>
      </c>
      <c r="AH170">
        <v>3</v>
      </c>
      <c r="AI170">
        <v>-1</v>
      </c>
      <c r="AJ170" t="s">
        <v>3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ROW(Source!A303)</f>
        <v>303</v>
      </c>
      <c r="B171">
        <v>1473071188</v>
      </c>
      <c r="C171">
        <v>1473071180</v>
      </c>
      <c r="D171">
        <v>1441836393</v>
      </c>
      <c r="E171">
        <v>1</v>
      </c>
      <c r="F171">
        <v>1</v>
      </c>
      <c r="G171">
        <v>15514512</v>
      </c>
      <c r="H171">
        <v>3</v>
      </c>
      <c r="I171" t="s">
        <v>829</v>
      </c>
      <c r="J171" t="s">
        <v>830</v>
      </c>
      <c r="K171" t="s">
        <v>831</v>
      </c>
      <c r="L171">
        <v>1296</v>
      </c>
      <c r="N171">
        <v>1002</v>
      </c>
      <c r="O171" t="s">
        <v>690</v>
      </c>
      <c r="P171" t="s">
        <v>690</v>
      </c>
      <c r="Q171">
        <v>1</v>
      </c>
      <c r="X171">
        <v>2.3999999999999998E-3</v>
      </c>
      <c r="Y171">
        <v>4241.6400000000003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0</v>
      </c>
      <c r="AF171" t="s">
        <v>66</v>
      </c>
      <c r="AG171">
        <v>9.5999999999999992E-3</v>
      </c>
      <c r="AH171">
        <v>3</v>
      </c>
      <c r="AI171">
        <v>-1</v>
      </c>
      <c r="AJ171" t="s">
        <v>3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ROW(Source!A303)</f>
        <v>303</v>
      </c>
      <c r="B172">
        <v>1473071189</v>
      </c>
      <c r="C172">
        <v>1473071180</v>
      </c>
      <c r="D172">
        <v>1441836514</v>
      </c>
      <c r="E172">
        <v>1</v>
      </c>
      <c r="F172">
        <v>1</v>
      </c>
      <c r="G172">
        <v>15514512</v>
      </c>
      <c r="H172">
        <v>3</v>
      </c>
      <c r="I172" t="s">
        <v>772</v>
      </c>
      <c r="J172" t="s">
        <v>773</v>
      </c>
      <c r="K172" t="s">
        <v>774</v>
      </c>
      <c r="L172">
        <v>1339</v>
      </c>
      <c r="N172">
        <v>1007</v>
      </c>
      <c r="O172" t="s">
        <v>713</v>
      </c>
      <c r="P172" t="s">
        <v>713</v>
      </c>
      <c r="Q172">
        <v>1</v>
      </c>
      <c r="X172">
        <v>2.3999999999999998E-3</v>
      </c>
      <c r="Y172">
        <v>54.81</v>
      </c>
      <c r="Z172">
        <v>0</v>
      </c>
      <c r="AA172">
        <v>0</v>
      </c>
      <c r="AB172">
        <v>0</v>
      </c>
      <c r="AC172">
        <v>0</v>
      </c>
      <c r="AD172">
        <v>1</v>
      </c>
      <c r="AE172">
        <v>0</v>
      </c>
      <c r="AF172" t="s">
        <v>66</v>
      </c>
      <c r="AG172">
        <v>9.5999999999999992E-3</v>
      </c>
      <c r="AH172">
        <v>3</v>
      </c>
      <c r="AI172">
        <v>-1</v>
      </c>
      <c r="AJ172" t="s">
        <v>3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ROW(Source!A304)</f>
        <v>304</v>
      </c>
      <c r="B173">
        <v>1473071205</v>
      </c>
      <c r="C173">
        <v>1473071190</v>
      </c>
      <c r="D173">
        <v>1441819193</v>
      </c>
      <c r="E173">
        <v>15514512</v>
      </c>
      <c r="F173">
        <v>1</v>
      </c>
      <c r="G173">
        <v>15514512</v>
      </c>
      <c r="H173">
        <v>1</v>
      </c>
      <c r="I173" t="s">
        <v>670</v>
      </c>
      <c r="J173" t="s">
        <v>3</v>
      </c>
      <c r="K173" t="s">
        <v>671</v>
      </c>
      <c r="L173">
        <v>1191</v>
      </c>
      <c r="N173">
        <v>1013</v>
      </c>
      <c r="O173" t="s">
        <v>672</v>
      </c>
      <c r="P173" t="s">
        <v>672</v>
      </c>
      <c r="Q173">
        <v>1</v>
      </c>
      <c r="X173">
        <v>92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1</v>
      </c>
      <c r="AE173">
        <v>1</v>
      </c>
      <c r="AF173" t="s">
        <v>3</v>
      </c>
      <c r="AG173">
        <v>92</v>
      </c>
      <c r="AH173">
        <v>2</v>
      </c>
      <c r="AI173">
        <v>1473071191</v>
      </c>
      <c r="AJ173">
        <v>68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ROW(Source!A304)</f>
        <v>304</v>
      </c>
      <c r="B174">
        <v>1473071206</v>
      </c>
      <c r="C174">
        <v>1473071190</v>
      </c>
      <c r="D174">
        <v>1441835475</v>
      </c>
      <c r="E174">
        <v>1</v>
      </c>
      <c r="F174">
        <v>1</v>
      </c>
      <c r="G174">
        <v>15514512</v>
      </c>
      <c r="H174">
        <v>3</v>
      </c>
      <c r="I174" t="s">
        <v>694</v>
      </c>
      <c r="J174" t="s">
        <v>695</v>
      </c>
      <c r="K174" t="s">
        <v>696</v>
      </c>
      <c r="L174">
        <v>1348</v>
      </c>
      <c r="N174">
        <v>1009</v>
      </c>
      <c r="O174" t="s">
        <v>697</v>
      </c>
      <c r="P174" t="s">
        <v>697</v>
      </c>
      <c r="Q174">
        <v>1000</v>
      </c>
      <c r="X174">
        <v>1.2999999999999999E-3</v>
      </c>
      <c r="Y174">
        <v>155908.07999999999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0</v>
      </c>
      <c r="AF174" t="s">
        <v>3</v>
      </c>
      <c r="AG174">
        <v>1.2999999999999999E-3</v>
      </c>
      <c r="AH174">
        <v>2</v>
      </c>
      <c r="AI174">
        <v>1473071192</v>
      </c>
      <c r="AJ174">
        <v>69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ROW(Source!A304)</f>
        <v>304</v>
      </c>
      <c r="B175">
        <v>1473071207</v>
      </c>
      <c r="C175">
        <v>1473071190</v>
      </c>
      <c r="D175">
        <v>1441835549</v>
      </c>
      <c r="E175">
        <v>1</v>
      </c>
      <c r="F175">
        <v>1</v>
      </c>
      <c r="G175">
        <v>15514512</v>
      </c>
      <c r="H175">
        <v>3</v>
      </c>
      <c r="I175" t="s">
        <v>698</v>
      </c>
      <c r="J175" t="s">
        <v>699</v>
      </c>
      <c r="K175" t="s">
        <v>700</v>
      </c>
      <c r="L175">
        <v>1348</v>
      </c>
      <c r="N175">
        <v>1009</v>
      </c>
      <c r="O175" t="s">
        <v>697</v>
      </c>
      <c r="P175" t="s">
        <v>697</v>
      </c>
      <c r="Q175">
        <v>1000</v>
      </c>
      <c r="X175">
        <v>2.0000000000000001E-4</v>
      </c>
      <c r="Y175">
        <v>194655.19</v>
      </c>
      <c r="Z175">
        <v>0</v>
      </c>
      <c r="AA175">
        <v>0</v>
      </c>
      <c r="AB175">
        <v>0</v>
      </c>
      <c r="AC175">
        <v>0</v>
      </c>
      <c r="AD175">
        <v>1</v>
      </c>
      <c r="AE175">
        <v>0</v>
      </c>
      <c r="AF175" t="s">
        <v>3</v>
      </c>
      <c r="AG175">
        <v>2.0000000000000001E-4</v>
      </c>
      <c r="AH175">
        <v>2</v>
      </c>
      <c r="AI175">
        <v>1473071193</v>
      </c>
      <c r="AJ175">
        <v>70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ROW(Source!A304)</f>
        <v>304</v>
      </c>
      <c r="B176">
        <v>1473071208</v>
      </c>
      <c r="C176">
        <v>1473071190</v>
      </c>
      <c r="D176">
        <v>1441836325</v>
      </c>
      <c r="E176">
        <v>1</v>
      </c>
      <c r="F176">
        <v>1</v>
      </c>
      <c r="G176">
        <v>15514512</v>
      </c>
      <c r="H176">
        <v>3</v>
      </c>
      <c r="I176" t="s">
        <v>701</v>
      </c>
      <c r="J176" t="s">
        <v>702</v>
      </c>
      <c r="K176" t="s">
        <v>703</v>
      </c>
      <c r="L176">
        <v>1348</v>
      </c>
      <c r="N176">
        <v>1009</v>
      </c>
      <c r="O176" t="s">
        <v>697</v>
      </c>
      <c r="P176" t="s">
        <v>697</v>
      </c>
      <c r="Q176">
        <v>1000</v>
      </c>
      <c r="X176">
        <v>1.1000000000000001E-3</v>
      </c>
      <c r="Y176">
        <v>108798.39999999999</v>
      </c>
      <c r="Z176">
        <v>0</v>
      </c>
      <c r="AA176">
        <v>0</v>
      </c>
      <c r="AB176">
        <v>0</v>
      </c>
      <c r="AC176">
        <v>0</v>
      </c>
      <c r="AD176">
        <v>1</v>
      </c>
      <c r="AE176">
        <v>0</v>
      </c>
      <c r="AF176" t="s">
        <v>3</v>
      </c>
      <c r="AG176">
        <v>1.1000000000000001E-3</v>
      </c>
      <c r="AH176">
        <v>2</v>
      </c>
      <c r="AI176">
        <v>1473071194</v>
      </c>
      <c r="AJ176">
        <v>71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ROW(Source!A304)</f>
        <v>304</v>
      </c>
      <c r="B177">
        <v>1473071209</v>
      </c>
      <c r="C177">
        <v>1473071190</v>
      </c>
      <c r="D177">
        <v>1441838531</v>
      </c>
      <c r="E177">
        <v>1</v>
      </c>
      <c r="F177">
        <v>1</v>
      </c>
      <c r="G177">
        <v>15514512</v>
      </c>
      <c r="H177">
        <v>3</v>
      </c>
      <c r="I177" t="s">
        <v>704</v>
      </c>
      <c r="J177" t="s">
        <v>705</v>
      </c>
      <c r="K177" t="s">
        <v>706</v>
      </c>
      <c r="L177">
        <v>1348</v>
      </c>
      <c r="N177">
        <v>1009</v>
      </c>
      <c r="O177" t="s">
        <v>697</v>
      </c>
      <c r="P177" t="s">
        <v>697</v>
      </c>
      <c r="Q177">
        <v>1000</v>
      </c>
      <c r="X177">
        <v>6.9999999999999999E-4</v>
      </c>
      <c r="Y177">
        <v>370783.55</v>
      </c>
      <c r="Z177">
        <v>0</v>
      </c>
      <c r="AA177">
        <v>0</v>
      </c>
      <c r="AB177">
        <v>0</v>
      </c>
      <c r="AC177">
        <v>0</v>
      </c>
      <c r="AD177">
        <v>1</v>
      </c>
      <c r="AE177">
        <v>0</v>
      </c>
      <c r="AF177" t="s">
        <v>3</v>
      </c>
      <c r="AG177">
        <v>6.9999999999999999E-4</v>
      </c>
      <c r="AH177">
        <v>2</v>
      </c>
      <c r="AI177">
        <v>1473071195</v>
      </c>
      <c r="AJ177">
        <v>72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ROW(Source!A304)</f>
        <v>304</v>
      </c>
      <c r="B178">
        <v>1473071210</v>
      </c>
      <c r="C178">
        <v>1473071190</v>
      </c>
      <c r="D178">
        <v>1441838759</v>
      </c>
      <c r="E178">
        <v>1</v>
      </c>
      <c r="F178">
        <v>1</v>
      </c>
      <c r="G178">
        <v>15514512</v>
      </c>
      <c r="H178">
        <v>3</v>
      </c>
      <c r="I178" t="s">
        <v>707</v>
      </c>
      <c r="J178" t="s">
        <v>708</v>
      </c>
      <c r="K178" t="s">
        <v>709</v>
      </c>
      <c r="L178">
        <v>1348</v>
      </c>
      <c r="N178">
        <v>1009</v>
      </c>
      <c r="O178" t="s">
        <v>697</v>
      </c>
      <c r="P178" t="s">
        <v>697</v>
      </c>
      <c r="Q178">
        <v>1000</v>
      </c>
      <c r="X178">
        <v>6.9999999999999999E-4</v>
      </c>
      <c r="Y178">
        <v>1590701.16</v>
      </c>
      <c r="Z178">
        <v>0</v>
      </c>
      <c r="AA178">
        <v>0</v>
      </c>
      <c r="AB178">
        <v>0</v>
      </c>
      <c r="AC178">
        <v>0</v>
      </c>
      <c r="AD178">
        <v>1</v>
      </c>
      <c r="AE178">
        <v>0</v>
      </c>
      <c r="AF178" t="s">
        <v>3</v>
      </c>
      <c r="AG178">
        <v>6.9999999999999999E-4</v>
      </c>
      <c r="AH178">
        <v>2</v>
      </c>
      <c r="AI178">
        <v>1473071196</v>
      </c>
      <c r="AJ178">
        <v>73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ROW(Source!A304)</f>
        <v>304</v>
      </c>
      <c r="B179">
        <v>1473071211</v>
      </c>
      <c r="C179">
        <v>1473071190</v>
      </c>
      <c r="D179">
        <v>1441834635</v>
      </c>
      <c r="E179">
        <v>1</v>
      </c>
      <c r="F179">
        <v>1</v>
      </c>
      <c r="G179">
        <v>15514512</v>
      </c>
      <c r="H179">
        <v>3</v>
      </c>
      <c r="I179" t="s">
        <v>710</v>
      </c>
      <c r="J179" t="s">
        <v>711</v>
      </c>
      <c r="K179" t="s">
        <v>712</v>
      </c>
      <c r="L179">
        <v>1339</v>
      </c>
      <c r="N179">
        <v>1007</v>
      </c>
      <c r="O179" t="s">
        <v>713</v>
      </c>
      <c r="P179" t="s">
        <v>713</v>
      </c>
      <c r="Q179">
        <v>1</v>
      </c>
      <c r="X179">
        <v>1.9</v>
      </c>
      <c r="Y179">
        <v>103.4</v>
      </c>
      <c r="Z179">
        <v>0</v>
      </c>
      <c r="AA179">
        <v>0</v>
      </c>
      <c r="AB179">
        <v>0</v>
      </c>
      <c r="AC179">
        <v>0</v>
      </c>
      <c r="AD179">
        <v>1</v>
      </c>
      <c r="AE179">
        <v>0</v>
      </c>
      <c r="AF179" t="s">
        <v>3</v>
      </c>
      <c r="AG179">
        <v>1.9</v>
      </c>
      <c r="AH179">
        <v>2</v>
      </c>
      <c r="AI179">
        <v>1473071197</v>
      </c>
      <c r="AJ179">
        <v>74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ROW(Source!A304)</f>
        <v>304</v>
      </c>
      <c r="B180">
        <v>1473071212</v>
      </c>
      <c r="C180">
        <v>1473071190</v>
      </c>
      <c r="D180">
        <v>1441834627</v>
      </c>
      <c r="E180">
        <v>1</v>
      </c>
      <c r="F180">
        <v>1</v>
      </c>
      <c r="G180">
        <v>15514512</v>
      </c>
      <c r="H180">
        <v>3</v>
      </c>
      <c r="I180" t="s">
        <v>714</v>
      </c>
      <c r="J180" t="s">
        <v>715</v>
      </c>
      <c r="K180" t="s">
        <v>716</v>
      </c>
      <c r="L180">
        <v>1339</v>
      </c>
      <c r="N180">
        <v>1007</v>
      </c>
      <c r="O180" t="s">
        <v>713</v>
      </c>
      <c r="P180" t="s">
        <v>713</v>
      </c>
      <c r="Q180">
        <v>1</v>
      </c>
      <c r="X180">
        <v>0.9</v>
      </c>
      <c r="Y180">
        <v>875.46</v>
      </c>
      <c r="Z180">
        <v>0</v>
      </c>
      <c r="AA180">
        <v>0</v>
      </c>
      <c r="AB180">
        <v>0</v>
      </c>
      <c r="AC180">
        <v>0</v>
      </c>
      <c r="AD180">
        <v>1</v>
      </c>
      <c r="AE180">
        <v>0</v>
      </c>
      <c r="AF180" t="s">
        <v>3</v>
      </c>
      <c r="AG180">
        <v>0.9</v>
      </c>
      <c r="AH180">
        <v>2</v>
      </c>
      <c r="AI180">
        <v>1473071198</v>
      </c>
      <c r="AJ180">
        <v>75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ROW(Source!A304)</f>
        <v>304</v>
      </c>
      <c r="B181">
        <v>1473071213</v>
      </c>
      <c r="C181">
        <v>1473071190</v>
      </c>
      <c r="D181">
        <v>1441834671</v>
      </c>
      <c r="E181">
        <v>1</v>
      </c>
      <c r="F181">
        <v>1</v>
      </c>
      <c r="G181">
        <v>15514512</v>
      </c>
      <c r="H181">
        <v>3</v>
      </c>
      <c r="I181" t="s">
        <v>717</v>
      </c>
      <c r="J181" t="s">
        <v>718</v>
      </c>
      <c r="K181" t="s">
        <v>719</v>
      </c>
      <c r="L181">
        <v>1348</v>
      </c>
      <c r="N181">
        <v>1009</v>
      </c>
      <c r="O181" t="s">
        <v>697</v>
      </c>
      <c r="P181" t="s">
        <v>697</v>
      </c>
      <c r="Q181">
        <v>1000</v>
      </c>
      <c r="X181">
        <v>8.0000000000000004E-4</v>
      </c>
      <c r="Y181">
        <v>184462.17</v>
      </c>
      <c r="Z181">
        <v>0</v>
      </c>
      <c r="AA181">
        <v>0</v>
      </c>
      <c r="AB181">
        <v>0</v>
      </c>
      <c r="AC181">
        <v>0</v>
      </c>
      <c r="AD181">
        <v>1</v>
      </c>
      <c r="AE181">
        <v>0</v>
      </c>
      <c r="AF181" t="s">
        <v>3</v>
      </c>
      <c r="AG181">
        <v>8.0000000000000004E-4</v>
      </c>
      <c r="AH181">
        <v>2</v>
      </c>
      <c r="AI181">
        <v>1473071199</v>
      </c>
      <c r="AJ181">
        <v>76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ROW(Source!A304)</f>
        <v>304</v>
      </c>
      <c r="B182">
        <v>1473071214</v>
      </c>
      <c r="C182">
        <v>1473071190</v>
      </c>
      <c r="D182">
        <v>1441834634</v>
      </c>
      <c r="E182">
        <v>1</v>
      </c>
      <c r="F182">
        <v>1</v>
      </c>
      <c r="G182">
        <v>15514512</v>
      </c>
      <c r="H182">
        <v>3</v>
      </c>
      <c r="I182" t="s">
        <v>720</v>
      </c>
      <c r="J182" t="s">
        <v>721</v>
      </c>
      <c r="K182" t="s">
        <v>722</v>
      </c>
      <c r="L182">
        <v>1348</v>
      </c>
      <c r="N182">
        <v>1009</v>
      </c>
      <c r="O182" t="s">
        <v>697</v>
      </c>
      <c r="P182" t="s">
        <v>697</v>
      </c>
      <c r="Q182">
        <v>1000</v>
      </c>
      <c r="X182">
        <v>1E-3</v>
      </c>
      <c r="Y182">
        <v>88053.759999999995</v>
      </c>
      <c r="Z182">
        <v>0</v>
      </c>
      <c r="AA182">
        <v>0</v>
      </c>
      <c r="AB182">
        <v>0</v>
      </c>
      <c r="AC182">
        <v>0</v>
      </c>
      <c r="AD182">
        <v>1</v>
      </c>
      <c r="AE182">
        <v>0</v>
      </c>
      <c r="AF182" t="s">
        <v>3</v>
      </c>
      <c r="AG182">
        <v>1E-3</v>
      </c>
      <c r="AH182">
        <v>2</v>
      </c>
      <c r="AI182">
        <v>1473071200</v>
      </c>
      <c r="AJ182">
        <v>77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ROW(Source!A304)</f>
        <v>304</v>
      </c>
      <c r="B183">
        <v>1473071215</v>
      </c>
      <c r="C183">
        <v>1473071190</v>
      </c>
      <c r="D183">
        <v>1441834836</v>
      </c>
      <c r="E183">
        <v>1</v>
      </c>
      <c r="F183">
        <v>1</v>
      </c>
      <c r="G183">
        <v>15514512</v>
      </c>
      <c r="H183">
        <v>3</v>
      </c>
      <c r="I183" t="s">
        <v>723</v>
      </c>
      <c r="J183" t="s">
        <v>724</v>
      </c>
      <c r="K183" t="s">
        <v>725</v>
      </c>
      <c r="L183">
        <v>1348</v>
      </c>
      <c r="N183">
        <v>1009</v>
      </c>
      <c r="O183" t="s">
        <v>697</v>
      </c>
      <c r="P183" t="s">
        <v>697</v>
      </c>
      <c r="Q183">
        <v>1000</v>
      </c>
      <c r="X183">
        <v>3.5100000000000001E-3</v>
      </c>
      <c r="Y183">
        <v>93194.67</v>
      </c>
      <c r="Z183">
        <v>0</v>
      </c>
      <c r="AA183">
        <v>0</v>
      </c>
      <c r="AB183">
        <v>0</v>
      </c>
      <c r="AC183">
        <v>0</v>
      </c>
      <c r="AD183">
        <v>1</v>
      </c>
      <c r="AE183">
        <v>0</v>
      </c>
      <c r="AF183" t="s">
        <v>3</v>
      </c>
      <c r="AG183">
        <v>3.5100000000000001E-3</v>
      </c>
      <c r="AH183">
        <v>2</v>
      </c>
      <c r="AI183">
        <v>1473071201</v>
      </c>
      <c r="AJ183">
        <v>78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ROW(Source!A304)</f>
        <v>304</v>
      </c>
      <c r="B184">
        <v>1473071216</v>
      </c>
      <c r="C184">
        <v>1473071190</v>
      </c>
      <c r="D184">
        <v>1441834853</v>
      </c>
      <c r="E184">
        <v>1</v>
      </c>
      <c r="F184">
        <v>1</v>
      </c>
      <c r="G184">
        <v>15514512</v>
      </c>
      <c r="H184">
        <v>3</v>
      </c>
      <c r="I184" t="s">
        <v>726</v>
      </c>
      <c r="J184" t="s">
        <v>727</v>
      </c>
      <c r="K184" t="s">
        <v>728</v>
      </c>
      <c r="L184">
        <v>1348</v>
      </c>
      <c r="N184">
        <v>1009</v>
      </c>
      <c r="O184" t="s">
        <v>697</v>
      </c>
      <c r="P184" t="s">
        <v>697</v>
      </c>
      <c r="Q184">
        <v>1000</v>
      </c>
      <c r="X184">
        <v>1.1000000000000001E-3</v>
      </c>
      <c r="Y184">
        <v>78065.73</v>
      </c>
      <c r="Z184">
        <v>0</v>
      </c>
      <c r="AA184">
        <v>0</v>
      </c>
      <c r="AB184">
        <v>0</v>
      </c>
      <c r="AC184">
        <v>0</v>
      </c>
      <c r="AD184">
        <v>1</v>
      </c>
      <c r="AE184">
        <v>0</v>
      </c>
      <c r="AF184" t="s">
        <v>3</v>
      </c>
      <c r="AG184">
        <v>1.1000000000000001E-3</v>
      </c>
      <c r="AH184">
        <v>2</v>
      </c>
      <c r="AI184">
        <v>1473071202</v>
      </c>
      <c r="AJ184">
        <v>79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ROW(Source!A304)</f>
        <v>304</v>
      </c>
      <c r="B185">
        <v>1473071218</v>
      </c>
      <c r="C185">
        <v>1473071190</v>
      </c>
      <c r="D185">
        <v>1441822273</v>
      </c>
      <c r="E185">
        <v>15514512</v>
      </c>
      <c r="F185">
        <v>1</v>
      </c>
      <c r="G185">
        <v>15514512</v>
      </c>
      <c r="H185">
        <v>3</v>
      </c>
      <c r="I185" t="s">
        <v>729</v>
      </c>
      <c r="J185" t="s">
        <v>3</v>
      </c>
      <c r="K185" t="s">
        <v>730</v>
      </c>
      <c r="L185">
        <v>1348</v>
      </c>
      <c r="N185">
        <v>1009</v>
      </c>
      <c r="O185" t="s">
        <v>697</v>
      </c>
      <c r="P185" t="s">
        <v>697</v>
      </c>
      <c r="Q185">
        <v>1000</v>
      </c>
      <c r="X185">
        <v>3.8999999999999999E-4</v>
      </c>
      <c r="Y185">
        <v>94640</v>
      </c>
      <c r="Z185">
        <v>0</v>
      </c>
      <c r="AA185">
        <v>0</v>
      </c>
      <c r="AB185">
        <v>0</v>
      </c>
      <c r="AC185">
        <v>0</v>
      </c>
      <c r="AD185">
        <v>1</v>
      </c>
      <c r="AE185">
        <v>0</v>
      </c>
      <c r="AF185" t="s">
        <v>3</v>
      </c>
      <c r="AG185">
        <v>3.8999999999999999E-4</v>
      </c>
      <c r="AH185">
        <v>2</v>
      </c>
      <c r="AI185">
        <v>1473071204</v>
      </c>
      <c r="AJ185">
        <v>80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ROW(Source!A304)</f>
        <v>304</v>
      </c>
      <c r="B186">
        <v>1473071217</v>
      </c>
      <c r="C186">
        <v>1473071190</v>
      </c>
      <c r="D186">
        <v>1441850453</v>
      </c>
      <c r="E186">
        <v>1</v>
      </c>
      <c r="F186">
        <v>1</v>
      </c>
      <c r="G186">
        <v>15514512</v>
      </c>
      <c r="H186">
        <v>3</v>
      </c>
      <c r="I186" t="s">
        <v>731</v>
      </c>
      <c r="J186" t="s">
        <v>732</v>
      </c>
      <c r="K186" t="s">
        <v>733</v>
      </c>
      <c r="L186">
        <v>1348</v>
      </c>
      <c r="N186">
        <v>1009</v>
      </c>
      <c r="O186" t="s">
        <v>697</v>
      </c>
      <c r="P186" t="s">
        <v>697</v>
      </c>
      <c r="Q186">
        <v>1000</v>
      </c>
      <c r="X186">
        <v>1.1999999999999999E-3</v>
      </c>
      <c r="Y186">
        <v>178433.97</v>
      </c>
      <c r="Z186">
        <v>0</v>
      </c>
      <c r="AA186">
        <v>0</v>
      </c>
      <c r="AB186">
        <v>0</v>
      </c>
      <c r="AC186">
        <v>0</v>
      </c>
      <c r="AD186">
        <v>1</v>
      </c>
      <c r="AE186">
        <v>0</v>
      </c>
      <c r="AF186" t="s">
        <v>3</v>
      </c>
      <c r="AG186">
        <v>1.1999999999999999E-3</v>
      </c>
      <c r="AH186">
        <v>2</v>
      </c>
      <c r="AI186">
        <v>1473071203</v>
      </c>
      <c r="AJ186">
        <v>81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ROW(Source!A305)</f>
        <v>305</v>
      </c>
      <c r="B187">
        <v>1473071220</v>
      </c>
      <c r="C187">
        <v>1473071219</v>
      </c>
      <c r="D187">
        <v>1441819193</v>
      </c>
      <c r="E187">
        <v>15514512</v>
      </c>
      <c r="F187">
        <v>1</v>
      </c>
      <c r="G187">
        <v>15514512</v>
      </c>
      <c r="H187">
        <v>1</v>
      </c>
      <c r="I187" t="s">
        <v>670</v>
      </c>
      <c r="J187" t="s">
        <v>3</v>
      </c>
      <c r="K187" t="s">
        <v>671</v>
      </c>
      <c r="L187">
        <v>1191</v>
      </c>
      <c r="N187">
        <v>1013</v>
      </c>
      <c r="O187" t="s">
        <v>672</v>
      </c>
      <c r="P187" t="s">
        <v>672</v>
      </c>
      <c r="Q187">
        <v>1</v>
      </c>
      <c r="X187">
        <v>9.5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1</v>
      </c>
      <c r="AE187">
        <v>1</v>
      </c>
      <c r="AF187" t="s">
        <v>3</v>
      </c>
      <c r="AG187">
        <v>9.5</v>
      </c>
      <c r="AH187">
        <v>3</v>
      </c>
      <c r="AI187">
        <v>-1</v>
      </c>
      <c r="AJ187" t="s">
        <v>3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ROW(Source!A305)</f>
        <v>305</v>
      </c>
      <c r="B188">
        <v>1473071221</v>
      </c>
      <c r="C188">
        <v>1473071219</v>
      </c>
      <c r="D188">
        <v>1441833954</v>
      </c>
      <c r="E188">
        <v>1</v>
      </c>
      <c r="F188">
        <v>1</v>
      </c>
      <c r="G188">
        <v>15514512</v>
      </c>
      <c r="H188">
        <v>2</v>
      </c>
      <c r="I188" t="s">
        <v>673</v>
      </c>
      <c r="J188" t="s">
        <v>674</v>
      </c>
      <c r="K188" t="s">
        <v>675</v>
      </c>
      <c r="L188">
        <v>1368</v>
      </c>
      <c r="N188">
        <v>1011</v>
      </c>
      <c r="O188" t="s">
        <v>676</v>
      </c>
      <c r="P188" t="s">
        <v>676</v>
      </c>
      <c r="Q188">
        <v>1</v>
      </c>
      <c r="X188">
        <v>0.27</v>
      </c>
      <c r="Y188">
        <v>0</v>
      </c>
      <c r="Z188">
        <v>59.51</v>
      </c>
      <c r="AA188">
        <v>0.82</v>
      </c>
      <c r="AB188">
        <v>0</v>
      </c>
      <c r="AC188">
        <v>0</v>
      </c>
      <c r="AD188">
        <v>1</v>
      </c>
      <c r="AE188">
        <v>0</v>
      </c>
      <c r="AF188" t="s">
        <v>3</v>
      </c>
      <c r="AG188">
        <v>0.27</v>
      </c>
      <c r="AH188">
        <v>3</v>
      </c>
      <c r="AI188">
        <v>-1</v>
      </c>
      <c r="AJ188" t="s">
        <v>3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ROW(Source!A305)</f>
        <v>305</v>
      </c>
      <c r="B189">
        <v>1473071222</v>
      </c>
      <c r="C189">
        <v>1473071219</v>
      </c>
      <c r="D189">
        <v>1441836235</v>
      </c>
      <c r="E189">
        <v>1</v>
      </c>
      <c r="F189">
        <v>1</v>
      </c>
      <c r="G189">
        <v>15514512</v>
      </c>
      <c r="H189">
        <v>3</v>
      </c>
      <c r="I189" t="s">
        <v>677</v>
      </c>
      <c r="J189" t="s">
        <v>678</v>
      </c>
      <c r="K189" t="s">
        <v>679</v>
      </c>
      <c r="L189">
        <v>1346</v>
      </c>
      <c r="N189">
        <v>1009</v>
      </c>
      <c r="O189" t="s">
        <v>680</v>
      </c>
      <c r="P189" t="s">
        <v>680</v>
      </c>
      <c r="Q189">
        <v>1</v>
      </c>
      <c r="X189">
        <v>0.59</v>
      </c>
      <c r="Y189">
        <v>31.49</v>
      </c>
      <c r="Z189">
        <v>0</v>
      </c>
      <c r="AA189">
        <v>0</v>
      </c>
      <c r="AB189">
        <v>0</v>
      </c>
      <c r="AC189">
        <v>0</v>
      </c>
      <c r="AD189">
        <v>1</v>
      </c>
      <c r="AE189">
        <v>0</v>
      </c>
      <c r="AF189" t="s">
        <v>3</v>
      </c>
      <c r="AG189">
        <v>0.59</v>
      </c>
      <c r="AH189">
        <v>3</v>
      </c>
      <c r="AI189">
        <v>-1</v>
      </c>
      <c r="AJ189" t="s">
        <v>3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ROW(Source!A305)</f>
        <v>305</v>
      </c>
      <c r="B190">
        <v>1473071223</v>
      </c>
      <c r="C190">
        <v>1473071219</v>
      </c>
      <c r="D190">
        <v>1441821379</v>
      </c>
      <c r="E190">
        <v>15514512</v>
      </c>
      <c r="F190">
        <v>1</v>
      </c>
      <c r="G190">
        <v>15514512</v>
      </c>
      <c r="H190">
        <v>3</v>
      </c>
      <c r="I190" t="s">
        <v>734</v>
      </c>
      <c r="J190" t="s">
        <v>3</v>
      </c>
      <c r="K190" t="s">
        <v>735</v>
      </c>
      <c r="L190">
        <v>1346</v>
      </c>
      <c r="N190">
        <v>1009</v>
      </c>
      <c r="O190" t="s">
        <v>680</v>
      </c>
      <c r="P190" t="s">
        <v>680</v>
      </c>
      <c r="Q190">
        <v>1</v>
      </c>
      <c r="X190">
        <v>4.2999999999999997E-2</v>
      </c>
      <c r="Y190">
        <v>89.933959999999999</v>
      </c>
      <c r="Z190">
        <v>0</v>
      </c>
      <c r="AA190">
        <v>0</v>
      </c>
      <c r="AB190">
        <v>0</v>
      </c>
      <c r="AC190">
        <v>0</v>
      </c>
      <c r="AD190">
        <v>1</v>
      </c>
      <c r="AE190">
        <v>0</v>
      </c>
      <c r="AF190" t="s">
        <v>3</v>
      </c>
      <c r="AG190">
        <v>4.2999999999999997E-2</v>
      </c>
      <c r="AH190">
        <v>3</v>
      </c>
      <c r="AI190">
        <v>-1</v>
      </c>
      <c r="AJ190" t="s">
        <v>3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ROW(Source!A306)</f>
        <v>306</v>
      </c>
      <c r="B191">
        <v>1473071225</v>
      </c>
      <c r="C191">
        <v>1473071224</v>
      </c>
      <c r="D191">
        <v>1441819193</v>
      </c>
      <c r="E191">
        <v>15514512</v>
      </c>
      <c r="F191">
        <v>1</v>
      </c>
      <c r="G191">
        <v>15514512</v>
      </c>
      <c r="H191">
        <v>1</v>
      </c>
      <c r="I191" t="s">
        <v>670</v>
      </c>
      <c r="J191" t="s">
        <v>3</v>
      </c>
      <c r="K191" t="s">
        <v>671</v>
      </c>
      <c r="L191">
        <v>1191</v>
      </c>
      <c r="N191">
        <v>1013</v>
      </c>
      <c r="O191" t="s">
        <v>672</v>
      </c>
      <c r="P191" t="s">
        <v>672</v>
      </c>
      <c r="Q191">
        <v>1</v>
      </c>
      <c r="X191">
        <v>3.78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1</v>
      </c>
      <c r="AE191">
        <v>1</v>
      </c>
      <c r="AF191" t="s">
        <v>154</v>
      </c>
      <c r="AG191">
        <v>7.56</v>
      </c>
      <c r="AH191">
        <v>3</v>
      </c>
      <c r="AI191">
        <v>-1</v>
      </c>
      <c r="AJ191" t="s">
        <v>3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ROW(Source!A306)</f>
        <v>306</v>
      </c>
      <c r="B192">
        <v>1473071226</v>
      </c>
      <c r="C192">
        <v>1473071224</v>
      </c>
      <c r="D192">
        <v>1441833954</v>
      </c>
      <c r="E192">
        <v>1</v>
      </c>
      <c r="F192">
        <v>1</v>
      </c>
      <c r="G192">
        <v>15514512</v>
      </c>
      <c r="H192">
        <v>2</v>
      </c>
      <c r="I192" t="s">
        <v>673</v>
      </c>
      <c r="J192" t="s">
        <v>674</v>
      </c>
      <c r="K192" t="s">
        <v>675</v>
      </c>
      <c r="L192">
        <v>1368</v>
      </c>
      <c r="N192">
        <v>1011</v>
      </c>
      <c r="O192" t="s">
        <v>676</v>
      </c>
      <c r="P192" t="s">
        <v>676</v>
      </c>
      <c r="Q192">
        <v>1</v>
      </c>
      <c r="X192">
        <v>0.05</v>
      </c>
      <c r="Y192">
        <v>0</v>
      </c>
      <c r="Z192">
        <v>59.51</v>
      </c>
      <c r="AA192">
        <v>0.82</v>
      </c>
      <c r="AB192">
        <v>0</v>
      </c>
      <c r="AC192">
        <v>0</v>
      </c>
      <c r="AD192">
        <v>1</v>
      </c>
      <c r="AE192">
        <v>0</v>
      </c>
      <c r="AF192" t="s">
        <v>154</v>
      </c>
      <c r="AG192">
        <v>0.1</v>
      </c>
      <c r="AH192">
        <v>3</v>
      </c>
      <c r="AI192">
        <v>-1</v>
      </c>
      <c r="AJ192" t="s">
        <v>3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ROW(Source!A306)</f>
        <v>306</v>
      </c>
      <c r="B193">
        <v>1473071227</v>
      </c>
      <c r="C193">
        <v>1473071224</v>
      </c>
      <c r="D193">
        <v>1441836235</v>
      </c>
      <c r="E193">
        <v>1</v>
      </c>
      <c r="F193">
        <v>1</v>
      </c>
      <c r="G193">
        <v>15514512</v>
      </c>
      <c r="H193">
        <v>3</v>
      </c>
      <c r="I193" t="s">
        <v>677</v>
      </c>
      <c r="J193" t="s">
        <v>678</v>
      </c>
      <c r="K193" t="s">
        <v>679</v>
      </c>
      <c r="L193">
        <v>1346</v>
      </c>
      <c r="N193">
        <v>1009</v>
      </c>
      <c r="O193" t="s">
        <v>680</v>
      </c>
      <c r="P193" t="s">
        <v>680</v>
      </c>
      <c r="Q193">
        <v>1</v>
      </c>
      <c r="X193">
        <v>0.56999999999999995</v>
      </c>
      <c r="Y193">
        <v>31.49</v>
      </c>
      <c r="Z193">
        <v>0</v>
      </c>
      <c r="AA193">
        <v>0</v>
      </c>
      <c r="AB193">
        <v>0</v>
      </c>
      <c r="AC193">
        <v>0</v>
      </c>
      <c r="AD193">
        <v>1</v>
      </c>
      <c r="AE193">
        <v>0</v>
      </c>
      <c r="AF193" t="s">
        <v>154</v>
      </c>
      <c r="AG193">
        <v>1.1399999999999999</v>
      </c>
      <c r="AH193">
        <v>3</v>
      </c>
      <c r="AI193">
        <v>-1</v>
      </c>
      <c r="AJ193" t="s">
        <v>3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ROW(Source!A307)</f>
        <v>307</v>
      </c>
      <c r="B194">
        <v>1473071229</v>
      </c>
      <c r="C194">
        <v>1473071228</v>
      </c>
      <c r="D194">
        <v>1441819193</v>
      </c>
      <c r="E194">
        <v>15514512</v>
      </c>
      <c r="F194">
        <v>1</v>
      </c>
      <c r="G194">
        <v>15514512</v>
      </c>
      <c r="H194">
        <v>1</v>
      </c>
      <c r="I194" t="s">
        <v>670</v>
      </c>
      <c r="J194" t="s">
        <v>3</v>
      </c>
      <c r="K194" t="s">
        <v>671</v>
      </c>
      <c r="L194">
        <v>1191</v>
      </c>
      <c r="N194">
        <v>1013</v>
      </c>
      <c r="O194" t="s">
        <v>672</v>
      </c>
      <c r="P194" t="s">
        <v>672</v>
      </c>
      <c r="Q194">
        <v>1</v>
      </c>
      <c r="X194">
        <v>1.96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1</v>
      </c>
      <c r="AE194">
        <v>1</v>
      </c>
      <c r="AF194" t="s">
        <v>154</v>
      </c>
      <c r="AG194">
        <v>3.92</v>
      </c>
      <c r="AH194">
        <v>3</v>
      </c>
      <c r="AI194">
        <v>-1</v>
      </c>
      <c r="AJ194" t="s">
        <v>3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ROW(Source!A307)</f>
        <v>307</v>
      </c>
      <c r="B195">
        <v>1473071230</v>
      </c>
      <c r="C195">
        <v>1473071228</v>
      </c>
      <c r="D195">
        <v>1441833954</v>
      </c>
      <c r="E195">
        <v>1</v>
      </c>
      <c r="F195">
        <v>1</v>
      </c>
      <c r="G195">
        <v>15514512</v>
      </c>
      <c r="H195">
        <v>2</v>
      </c>
      <c r="I195" t="s">
        <v>673</v>
      </c>
      <c r="J195" t="s">
        <v>674</v>
      </c>
      <c r="K195" t="s">
        <v>675</v>
      </c>
      <c r="L195">
        <v>1368</v>
      </c>
      <c r="N195">
        <v>1011</v>
      </c>
      <c r="O195" t="s">
        <v>676</v>
      </c>
      <c r="P195" t="s">
        <v>676</v>
      </c>
      <c r="Q195">
        <v>1</v>
      </c>
      <c r="X195">
        <v>0.05</v>
      </c>
      <c r="Y195">
        <v>0</v>
      </c>
      <c r="Z195">
        <v>59.51</v>
      </c>
      <c r="AA195">
        <v>0.82</v>
      </c>
      <c r="AB195">
        <v>0</v>
      </c>
      <c r="AC195">
        <v>0</v>
      </c>
      <c r="AD195">
        <v>1</v>
      </c>
      <c r="AE195">
        <v>0</v>
      </c>
      <c r="AF195" t="s">
        <v>154</v>
      </c>
      <c r="AG195">
        <v>0.1</v>
      </c>
      <c r="AH195">
        <v>3</v>
      </c>
      <c r="AI195">
        <v>-1</v>
      </c>
      <c r="AJ195" t="s">
        <v>3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ROW(Source!A307)</f>
        <v>307</v>
      </c>
      <c r="B196">
        <v>1473071231</v>
      </c>
      <c r="C196">
        <v>1473071228</v>
      </c>
      <c r="D196">
        <v>1441836235</v>
      </c>
      <c r="E196">
        <v>1</v>
      </c>
      <c r="F196">
        <v>1</v>
      </c>
      <c r="G196">
        <v>15514512</v>
      </c>
      <c r="H196">
        <v>3</v>
      </c>
      <c r="I196" t="s">
        <v>677</v>
      </c>
      <c r="J196" t="s">
        <v>678</v>
      </c>
      <c r="K196" t="s">
        <v>679</v>
      </c>
      <c r="L196">
        <v>1346</v>
      </c>
      <c r="N196">
        <v>1009</v>
      </c>
      <c r="O196" t="s">
        <v>680</v>
      </c>
      <c r="P196" t="s">
        <v>680</v>
      </c>
      <c r="Q196">
        <v>1</v>
      </c>
      <c r="X196">
        <v>0.03</v>
      </c>
      <c r="Y196">
        <v>31.49</v>
      </c>
      <c r="Z196">
        <v>0</v>
      </c>
      <c r="AA196">
        <v>0</v>
      </c>
      <c r="AB196">
        <v>0</v>
      </c>
      <c r="AC196">
        <v>0</v>
      </c>
      <c r="AD196">
        <v>1</v>
      </c>
      <c r="AE196">
        <v>0</v>
      </c>
      <c r="AF196" t="s">
        <v>154</v>
      </c>
      <c r="AG196">
        <v>0.06</v>
      </c>
      <c r="AH196">
        <v>3</v>
      </c>
      <c r="AI196">
        <v>-1</v>
      </c>
      <c r="AJ196" t="s">
        <v>3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ROW(Source!A308)</f>
        <v>308</v>
      </c>
      <c r="B197">
        <v>1473071233</v>
      </c>
      <c r="C197">
        <v>1473071232</v>
      </c>
      <c r="D197">
        <v>1441819193</v>
      </c>
      <c r="E197">
        <v>15514512</v>
      </c>
      <c r="F197">
        <v>1</v>
      </c>
      <c r="G197">
        <v>15514512</v>
      </c>
      <c r="H197">
        <v>1</v>
      </c>
      <c r="I197" t="s">
        <v>670</v>
      </c>
      <c r="J197" t="s">
        <v>3</v>
      </c>
      <c r="K197" t="s">
        <v>671</v>
      </c>
      <c r="L197">
        <v>1191</v>
      </c>
      <c r="N197">
        <v>1013</v>
      </c>
      <c r="O197" t="s">
        <v>672</v>
      </c>
      <c r="P197" t="s">
        <v>672</v>
      </c>
      <c r="Q197">
        <v>1</v>
      </c>
      <c r="X197">
        <v>13.77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1</v>
      </c>
      <c r="AE197">
        <v>1</v>
      </c>
      <c r="AF197" t="s">
        <v>66</v>
      </c>
      <c r="AG197">
        <v>55.08</v>
      </c>
      <c r="AH197">
        <v>3</v>
      </c>
      <c r="AI197">
        <v>-1</v>
      </c>
      <c r="AJ197" t="s">
        <v>3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ROW(Source!A308)</f>
        <v>308</v>
      </c>
      <c r="B198">
        <v>1473071234</v>
      </c>
      <c r="C198">
        <v>1473071232</v>
      </c>
      <c r="D198">
        <v>1441833844</v>
      </c>
      <c r="E198">
        <v>1</v>
      </c>
      <c r="F198">
        <v>1</v>
      </c>
      <c r="G198">
        <v>15514512</v>
      </c>
      <c r="H198">
        <v>2</v>
      </c>
      <c r="I198" t="s">
        <v>820</v>
      </c>
      <c r="J198" t="s">
        <v>821</v>
      </c>
      <c r="K198" t="s">
        <v>822</v>
      </c>
      <c r="L198">
        <v>1368</v>
      </c>
      <c r="N198">
        <v>1011</v>
      </c>
      <c r="O198" t="s">
        <v>676</v>
      </c>
      <c r="P198" t="s">
        <v>676</v>
      </c>
      <c r="Q198">
        <v>1</v>
      </c>
      <c r="X198">
        <v>0.09</v>
      </c>
      <c r="Y198">
        <v>0</v>
      </c>
      <c r="Z198">
        <v>17.37</v>
      </c>
      <c r="AA198">
        <v>0.04</v>
      </c>
      <c r="AB198">
        <v>0</v>
      </c>
      <c r="AC198">
        <v>0</v>
      </c>
      <c r="AD198">
        <v>1</v>
      </c>
      <c r="AE198">
        <v>0</v>
      </c>
      <c r="AF198" t="s">
        <v>66</v>
      </c>
      <c r="AG198">
        <v>0.36</v>
      </c>
      <c r="AH198">
        <v>3</v>
      </c>
      <c r="AI198">
        <v>-1</v>
      </c>
      <c r="AJ198" t="s">
        <v>3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ROW(Source!A308)</f>
        <v>308</v>
      </c>
      <c r="B199">
        <v>1473071235</v>
      </c>
      <c r="C199">
        <v>1473071232</v>
      </c>
      <c r="D199">
        <v>1441833877</v>
      </c>
      <c r="E199">
        <v>1</v>
      </c>
      <c r="F199">
        <v>1</v>
      </c>
      <c r="G199">
        <v>15514512</v>
      </c>
      <c r="H199">
        <v>2</v>
      </c>
      <c r="I199" t="s">
        <v>823</v>
      </c>
      <c r="J199" t="s">
        <v>824</v>
      </c>
      <c r="K199" t="s">
        <v>825</v>
      </c>
      <c r="L199">
        <v>1368</v>
      </c>
      <c r="N199">
        <v>1011</v>
      </c>
      <c r="O199" t="s">
        <v>676</v>
      </c>
      <c r="P199" t="s">
        <v>676</v>
      </c>
      <c r="Q199">
        <v>1</v>
      </c>
      <c r="X199">
        <v>0.18</v>
      </c>
      <c r="Y199">
        <v>0</v>
      </c>
      <c r="Z199">
        <v>1165.03</v>
      </c>
      <c r="AA199">
        <v>351.43</v>
      </c>
      <c r="AB199">
        <v>0</v>
      </c>
      <c r="AC199">
        <v>0</v>
      </c>
      <c r="AD199">
        <v>1</v>
      </c>
      <c r="AE199">
        <v>0</v>
      </c>
      <c r="AF199" t="s">
        <v>66</v>
      </c>
      <c r="AG199">
        <v>0.72</v>
      </c>
      <c r="AH199">
        <v>3</v>
      </c>
      <c r="AI199">
        <v>-1</v>
      </c>
      <c r="AJ199" t="s">
        <v>3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ROW(Source!A308)</f>
        <v>308</v>
      </c>
      <c r="B200">
        <v>1473071236</v>
      </c>
      <c r="C200">
        <v>1473071232</v>
      </c>
      <c r="D200">
        <v>1441833954</v>
      </c>
      <c r="E200">
        <v>1</v>
      </c>
      <c r="F200">
        <v>1</v>
      </c>
      <c r="G200">
        <v>15514512</v>
      </c>
      <c r="H200">
        <v>2</v>
      </c>
      <c r="I200" t="s">
        <v>673</v>
      </c>
      <c r="J200" t="s">
        <v>674</v>
      </c>
      <c r="K200" t="s">
        <v>675</v>
      </c>
      <c r="L200">
        <v>1368</v>
      </c>
      <c r="N200">
        <v>1011</v>
      </c>
      <c r="O200" t="s">
        <v>676</v>
      </c>
      <c r="P200" t="s">
        <v>676</v>
      </c>
      <c r="Q200">
        <v>1</v>
      </c>
      <c r="X200">
        <v>1.03</v>
      </c>
      <c r="Y200">
        <v>0</v>
      </c>
      <c r="Z200">
        <v>59.51</v>
      </c>
      <c r="AA200">
        <v>0.82</v>
      </c>
      <c r="AB200">
        <v>0</v>
      </c>
      <c r="AC200">
        <v>0</v>
      </c>
      <c r="AD200">
        <v>1</v>
      </c>
      <c r="AE200">
        <v>0</v>
      </c>
      <c r="AF200" t="s">
        <v>66</v>
      </c>
      <c r="AG200">
        <v>4.12</v>
      </c>
      <c r="AH200">
        <v>3</v>
      </c>
      <c r="AI200">
        <v>-1</v>
      </c>
      <c r="AJ200" t="s">
        <v>3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ROW(Source!A308)</f>
        <v>308</v>
      </c>
      <c r="B201">
        <v>1473071237</v>
      </c>
      <c r="C201">
        <v>1473071232</v>
      </c>
      <c r="D201">
        <v>1441834139</v>
      </c>
      <c r="E201">
        <v>1</v>
      </c>
      <c r="F201">
        <v>1</v>
      </c>
      <c r="G201">
        <v>15514512</v>
      </c>
      <c r="H201">
        <v>2</v>
      </c>
      <c r="I201" t="s">
        <v>826</v>
      </c>
      <c r="J201" t="s">
        <v>827</v>
      </c>
      <c r="K201" t="s">
        <v>828</v>
      </c>
      <c r="L201">
        <v>1368</v>
      </c>
      <c r="N201">
        <v>1011</v>
      </c>
      <c r="O201" t="s">
        <v>676</v>
      </c>
      <c r="P201" t="s">
        <v>676</v>
      </c>
      <c r="Q201">
        <v>1</v>
      </c>
      <c r="X201">
        <v>0.25</v>
      </c>
      <c r="Y201">
        <v>0</v>
      </c>
      <c r="Z201">
        <v>8.82</v>
      </c>
      <c r="AA201">
        <v>0.11</v>
      </c>
      <c r="AB201">
        <v>0</v>
      </c>
      <c r="AC201">
        <v>0</v>
      </c>
      <c r="AD201">
        <v>1</v>
      </c>
      <c r="AE201">
        <v>0</v>
      </c>
      <c r="AF201" t="s">
        <v>66</v>
      </c>
      <c r="AG201">
        <v>1</v>
      </c>
      <c r="AH201">
        <v>3</v>
      </c>
      <c r="AI201">
        <v>-1</v>
      </c>
      <c r="AJ201" t="s">
        <v>3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ROW(Source!A308)</f>
        <v>308</v>
      </c>
      <c r="B202">
        <v>1473071238</v>
      </c>
      <c r="C202">
        <v>1473071232</v>
      </c>
      <c r="D202">
        <v>1441834258</v>
      </c>
      <c r="E202">
        <v>1</v>
      </c>
      <c r="F202">
        <v>1</v>
      </c>
      <c r="G202">
        <v>15514512</v>
      </c>
      <c r="H202">
        <v>2</v>
      </c>
      <c r="I202" t="s">
        <v>691</v>
      </c>
      <c r="J202" t="s">
        <v>692</v>
      </c>
      <c r="K202" t="s">
        <v>693</v>
      </c>
      <c r="L202">
        <v>1368</v>
      </c>
      <c r="N202">
        <v>1011</v>
      </c>
      <c r="O202" t="s">
        <v>676</v>
      </c>
      <c r="P202" t="s">
        <v>676</v>
      </c>
      <c r="Q202">
        <v>1</v>
      </c>
      <c r="X202">
        <v>3.44</v>
      </c>
      <c r="Y202">
        <v>0</v>
      </c>
      <c r="Z202">
        <v>1303.01</v>
      </c>
      <c r="AA202">
        <v>826.2</v>
      </c>
      <c r="AB202">
        <v>0</v>
      </c>
      <c r="AC202">
        <v>0</v>
      </c>
      <c r="AD202">
        <v>1</v>
      </c>
      <c r="AE202">
        <v>0</v>
      </c>
      <c r="AF202" t="s">
        <v>66</v>
      </c>
      <c r="AG202">
        <v>13.76</v>
      </c>
      <c r="AH202">
        <v>3</v>
      </c>
      <c r="AI202">
        <v>-1</v>
      </c>
      <c r="AJ202" t="s">
        <v>3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ROW(Source!A308)</f>
        <v>308</v>
      </c>
      <c r="B203">
        <v>1473071239</v>
      </c>
      <c r="C203">
        <v>1473071232</v>
      </c>
      <c r="D203">
        <v>1441836235</v>
      </c>
      <c r="E203">
        <v>1</v>
      </c>
      <c r="F203">
        <v>1</v>
      </c>
      <c r="G203">
        <v>15514512</v>
      </c>
      <c r="H203">
        <v>3</v>
      </c>
      <c r="I203" t="s">
        <v>677</v>
      </c>
      <c r="J203" t="s">
        <v>678</v>
      </c>
      <c r="K203" t="s">
        <v>679</v>
      </c>
      <c r="L203">
        <v>1346</v>
      </c>
      <c r="N203">
        <v>1009</v>
      </c>
      <c r="O203" t="s">
        <v>680</v>
      </c>
      <c r="P203" t="s">
        <v>680</v>
      </c>
      <c r="Q203">
        <v>1</v>
      </c>
      <c r="X203">
        <v>0.18</v>
      </c>
      <c r="Y203">
        <v>31.49</v>
      </c>
      <c r="Z203">
        <v>0</v>
      </c>
      <c r="AA203">
        <v>0</v>
      </c>
      <c r="AB203">
        <v>0</v>
      </c>
      <c r="AC203">
        <v>0</v>
      </c>
      <c r="AD203">
        <v>1</v>
      </c>
      <c r="AE203">
        <v>0</v>
      </c>
      <c r="AF203" t="s">
        <v>66</v>
      </c>
      <c r="AG203">
        <v>0.72</v>
      </c>
      <c r="AH203">
        <v>3</v>
      </c>
      <c r="AI203">
        <v>-1</v>
      </c>
      <c r="AJ203" t="s">
        <v>3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ROW(Source!A308)</f>
        <v>308</v>
      </c>
      <c r="B204">
        <v>1473071240</v>
      </c>
      <c r="C204">
        <v>1473071232</v>
      </c>
      <c r="D204">
        <v>1441836393</v>
      </c>
      <c r="E204">
        <v>1</v>
      </c>
      <c r="F204">
        <v>1</v>
      </c>
      <c r="G204">
        <v>15514512</v>
      </c>
      <c r="H204">
        <v>3</v>
      </c>
      <c r="I204" t="s">
        <v>829</v>
      </c>
      <c r="J204" t="s">
        <v>830</v>
      </c>
      <c r="K204" t="s">
        <v>831</v>
      </c>
      <c r="L204">
        <v>1296</v>
      </c>
      <c r="N204">
        <v>1002</v>
      </c>
      <c r="O204" t="s">
        <v>690</v>
      </c>
      <c r="P204" t="s">
        <v>690</v>
      </c>
      <c r="Q204">
        <v>1</v>
      </c>
      <c r="X204">
        <v>2.3999999999999998E-3</v>
      </c>
      <c r="Y204">
        <v>4241.6400000000003</v>
      </c>
      <c r="Z204">
        <v>0</v>
      </c>
      <c r="AA204">
        <v>0</v>
      </c>
      <c r="AB204">
        <v>0</v>
      </c>
      <c r="AC204">
        <v>0</v>
      </c>
      <c r="AD204">
        <v>1</v>
      </c>
      <c r="AE204">
        <v>0</v>
      </c>
      <c r="AF204" t="s">
        <v>66</v>
      </c>
      <c r="AG204">
        <v>9.5999999999999992E-3</v>
      </c>
      <c r="AH204">
        <v>3</v>
      </c>
      <c r="AI204">
        <v>-1</v>
      </c>
      <c r="AJ204" t="s">
        <v>3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ROW(Source!A308)</f>
        <v>308</v>
      </c>
      <c r="B205">
        <v>1473071241</v>
      </c>
      <c r="C205">
        <v>1473071232</v>
      </c>
      <c r="D205">
        <v>1441836514</v>
      </c>
      <c r="E205">
        <v>1</v>
      </c>
      <c r="F205">
        <v>1</v>
      </c>
      <c r="G205">
        <v>15514512</v>
      </c>
      <c r="H205">
        <v>3</v>
      </c>
      <c r="I205" t="s">
        <v>772</v>
      </c>
      <c r="J205" t="s">
        <v>773</v>
      </c>
      <c r="K205" t="s">
        <v>774</v>
      </c>
      <c r="L205">
        <v>1339</v>
      </c>
      <c r="N205">
        <v>1007</v>
      </c>
      <c r="O205" t="s">
        <v>713</v>
      </c>
      <c r="P205" t="s">
        <v>713</v>
      </c>
      <c r="Q205">
        <v>1</v>
      </c>
      <c r="X205">
        <v>2.3999999999999998E-3</v>
      </c>
      <c r="Y205">
        <v>54.81</v>
      </c>
      <c r="Z205">
        <v>0</v>
      </c>
      <c r="AA205">
        <v>0</v>
      </c>
      <c r="AB205">
        <v>0</v>
      </c>
      <c r="AC205">
        <v>0</v>
      </c>
      <c r="AD205">
        <v>1</v>
      </c>
      <c r="AE205">
        <v>0</v>
      </c>
      <c r="AF205" t="s">
        <v>66</v>
      </c>
      <c r="AG205">
        <v>9.5999999999999992E-3</v>
      </c>
      <c r="AH205">
        <v>3</v>
      </c>
      <c r="AI205">
        <v>-1</v>
      </c>
      <c r="AJ205" t="s">
        <v>3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ROW(Source!A309)</f>
        <v>309</v>
      </c>
      <c r="B206">
        <v>1473071257</v>
      </c>
      <c r="C206">
        <v>1473071242</v>
      </c>
      <c r="D206">
        <v>1441819193</v>
      </c>
      <c r="E206">
        <v>15514512</v>
      </c>
      <c r="F206">
        <v>1</v>
      </c>
      <c r="G206">
        <v>15514512</v>
      </c>
      <c r="H206">
        <v>1</v>
      </c>
      <c r="I206" t="s">
        <v>670</v>
      </c>
      <c r="J206" t="s">
        <v>3</v>
      </c>
      <c r="K206" t="s">
        <v>671</v>
      </c>
      <c r="L206">
        <v>1191</v>
      </c>
      <c r="N206">
        <v>1013</v>
      </c>
      <c r="O206" t="s">
        <v>672</v>
      </c>
      <c r="P206" t="s">
        <v>672</v>
      </c>
      <c r="Q206">
        <v>1</v>
      </c>
      <c r="X206">
        <v>84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1</v>
      </c>
      <c r="AE206">
        <v>1</v>
      </c>
      <c r="AF206" t="s">
        <v>3</v>
      </c>
      <c r="AG206">
        <v>84</v>
      </c>
      <c r="AH206">
        <v>2</v>
      </c>
      <c r="AI206">
        <v>1473071243</v>
      </c>
      <c r="AJ206">
        <v>82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ROW(Source!A309)</f>
        <v>309</v>
      </c>
      <c r="B207">
        <v>1473071258</v>
      </c>
      <c r="C207">
        <v>1473071242</v>
      </c>
      <c r="D207">
        <v>1441835475</v>
      </c>
      <c r="E207">
        <v>1</v>
      </c>
      <c r="F207">
        <v>1</v>
      </c>
      <c r="G207">
        <v>15514512</v>
      </c>
      <c r="H207">
        <v>3</v>
      </c>
      <c r="I207" t="s">
        <v>694</v>
      </c>
      <c r="J207" t="s">
        <v>695</v>
      </c>
      <c r="K207" t="s">
        <v>696</v>
      </c>
      <c r="L207">
        <v>1348</v>
      </c>
      <c r="N207">
        <v>1009</v>
      </c>
      <c r="O207" t="s">
        <v>697</v>
      </c>
      <c r="P207" t="s">
        <v>697</v>
      </c>
      <c r="Q207">
        <v>1000</v>
      </c>
      <c r="X207">
        <v>8.0000000000000004E-4</v>
      </c>
      <c r="Y207">
        <v>155908.07999999999</v>
      </c>
      <c r="Z207">
        <v>0</v>
      </c>
      <c r="AA207">
        <v>0</v>
      </c>
      <c r="AB207">
        <v>0</v>
      </c>
      <c r="AC207">
        <v>0</v>
      </c>
      <c r="AD207">
        <v>1</v>
      </c>
      <c r="AE207">
        <v>0</v>
      </c>
      <c r="AF207" t="s">
        <v>3</v>
      </c>
      <c r="AG207">
        <v>8.0000000000000004E-4</v>
      </c>
      <c r="AH207">
        <v>2</v>
      </c>
      <c r="AI207">
        <v>1473071244</v>
      </c>
      <c r="AJ207">
        <v>83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ROW(Source!A309)</f>
        <v>309</v>
      </c>
      <c r="B208">
        <v>1473071259</v>
      </c>
      <c r="C208">
        <v>1473071242</v>
      </c>
      <c r="D208">
        <v>1441835549</v>
      </c>
      <c r="E208">
        <v>1</v>
      </c>
      <c r="F208">
        <v>1</v>
      </c>
      <c r="G208">
        <v>15514512</v>
      </c>
      <c r="H208">
        <v>3</v>
      </c>
      <c r="I208" t="s">
        <v>698</v>
      </c>
      <c r="J208" t="s">
        <v>699</v>
      </c>
      <c r="K208" t="s">
        <v>700</v>
      </c>
      <c r="L208">
        <v>1348</v>
      </c>
      <c r="N208">
        <v>1009</v>
      </c>
      <c r="O208" t="s">
        <v>697</v>
      </c>
      <c r="P208" t="s">
        <v>697</v>
      </c>
      <c r="Q208">
        <v>1000</v>
      </c>
      <c r="X208">
        <v>1E-4</v>
      </c>
      <c r="Y208">
        <v>194655.19</v>
      </c>
      <c r="Z208">
        <v>0</v>
      </c>
      <c r="AA208">
        <v>0</v>
      </c>
      <c r="AB208">
        <v>0</v>
      </c>
      <c r="AC208">
        <v>0</v>
      </c>
      <c r="AD208">
        <v>1</v>
      </c>
      <c r="AE208">
        <v>0</v>
      </c>
      <c r="AF208" t="s">
        <v>3</v>
      </c>
      <c r="AG208">
        <v>1E-4</v>
      </c>
      <c r="AH208">
        <v>2</v>
      </c>
      <c r="AI208">
        <v>1473071245</v>
      </c>
      <c r="AJ208">
        <v>84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ROW(Source!A309)</f>
        <v>309</v>
      </c>
      <c r="B209">
        <v>1473071260</v>
      </c>
      <c r="C209">
        <v>1473071242</v>
      </c>
      <c r="D209">
        <v>1441836325</v>
      </c>
      <c r="E209">
        <v>1</v>
      </c>
      <c r="F209">
        <v>1</v>
      </c>
      <c r="G209">
        <v>15514512</v>
      </c>
      <c r="H209">
        <v>3</v>
      </c>
      <c r="I209" t="s">
        <v>701</v>
      </c>
      <c r="J209" t="s">
        <v>702</v>
      </c>
      <c r="K209" t="s">
        <v>703</v>
      </c>
      <c r="L209">
        <v>1348</v>
      </c>
      <c r="N209">
        <v>1009</v>
      </c>
      <c r="O209" t="s">
        <v>697</v>
      </c>
      <c r="P209" t="s">
        <v>697</v>
      </c>
      <c r="Q209">
        <v>1000</v>
      </c>
      <c r="X209">
        <v>8.0000000000000004E-4</v>
      </c>
      <c r="Y209">
        <v>108798.39999999999</v>
      </c>
      <c r="Z209">
        <v>0</v>
      </c>
      <c r="AA209">
        <v>0</v>
      </c>
      <c r="AB209">
        <v>0</v>
      </c>
      <c r="AC209">
        <v>0</v>
      </c>
      <c r="AD209">
        <v>1</v>
      </c>
      <c r="AE209">
        <v>0</v>
      </c>
      <c r="AF209" t="s">
        <v>3</v>
      </c>
      <c r="AG209">
        <v>8.0000000000000004E-4</v>
      </c>
      <c r="AH209">
        <v>2</v>
      </c>
      <c r="AI209">
        <v>1473071246</v>
      </c>
      <c r="AJ209">
        <v>85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ROW(Source!A309)</f>
        <v>309</v>
      </c>
      <c r="B210">
        <v>1473071261</v>
      </c>
      <c r="C210">
        <v>1473071242</v>
      </c>
      <c r="D210">
        <v>1441838531</v>
      </c>
      <c r="E210">
        <v>1</v>
      </c>
      <c r="F210">
        <v>1</v>
      </c>
      <c r="G210">
        <v>15514512</v>
      </c>
      <c r="H210">
        <v>3</v>
      </c>
      <c r="I210" t="s">
        <v>704</v>
      </c>
      <c r="J210" t="s">
        <v>705</v>
      </c>
      <c r="K210" t="s">
        <v>706</v>
      </c>
      <c r="L210">
        <v>1348</v>
      </c>
      <c r="N210">
        <v>1009</v>
      </c>
      <c r="O210" t="s">
        <v>697</v>
      </c>
      <c r="P210" t="s">
        <v>697</v>
      </c>
      <c r="Q210">
        <v>1000</v>
      </c>
      <c r="X210">
        <v>6.9999999999999999E-4</v>
      </c>
      <c r="Y210">
        <v>370783.55</v>
      </c>
      <c r="Z210">
        <v>0</v>
      </c>
      <c r="AA210">
        <v>0</v>
      </c>
      <c r="AB210">
        <v>0</v>
      </c>
      <c r="AC210">
        <v>0</v>
      </c>
      <c r="AD210">
        <v>1</v>
      </c>
      <c r="AE210">
        <v>0</v>
      </c>
      <c r="AF210" t="s">
        <v>3</v>
      </c>
      <c r="AG210">
        <v>6.9999999999999999E-4</v>
      </c>
      <c r="AH210">
        <v>2</v>
      </c>
      <c r="AI210">
        <v>1473071247</v>
      </c>
      <c r="AJ210">
        <v>86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 x14ac:dyDescent="0.2">
      <c r="A211">
        <f>ROW(Source!A309)</f>
        <v>309</v>
      </c>
      <c r="B211">
        <v>1473071262</v>
      </c>
      <c r="C211">
        <v>1473071242</v>
      </c>
      <c r="D211">
        <v>1441838759</v>
      </c>
      <c r="E211">
        <v>1</v>
      </c>
      <c r="F211">
        <v>1</v>
      </c>
      <c r="G211">
        <v>15514512</v>
      </c>
      <c r="H211">
        <v>3</v>
      </c>
      <c r="I211" t="s">
        <v>707</v>
      </c>
      <c r="J211" t="s">
        <v>708</v>
      </c>
      <c r="K211" t="s">
        <v>709</v>
      </c>
      <c r="L211">
        <v>1348</v>
      </c>
      <c r="N211">
        <v>1009</v>
      </c>
      <c r="O211" t="s">
        <v>697</v>
      </c>
      <c r="P211" t="s">
        <v>697</v>
      </c>
      <c r="Q211">
        <v>1000</v>
      </c>
      <c r="X211">
        <v>6.9999999999999999E-4</v>
      </c>
      <c r="Y211">
        <v>1590701.16</v>
      </c>
      <c r="Z211">
        <v>0</v>
      </c>
      <c r="AA211">
        <v>0</v>
      </c>
      <c r="AB211">
        <v>0</v>
      </c>
      <c r="AC211">
        <v>0</v>
      </c>
      <c r="AD211">
        <v>1</v>
      </c>
      <c r="AE211">
        <v>0</v>
      </c>
      <c r="AF211" t="s">
        <v>3</v>
      </c>
      <c r="AG211">
        <v>6.9999999999999999E-4</v>
      </c>
      <c r="AH211">
        <v>2</v>
      </c>
      <c r="AI211">
        <v>1473071248</v>
      </c>
      <c r="AJ211">
        <v>87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  <row r="212" spans="1:44" x14ac:dyDescent="0.2">
      <c r="A212">
        <f>ROW(Source!A309)</f>
        <v>309</v>
      </c>
      <c r="B212">
        <v>1473071263</v>
      </c>
      <c r="C212">
        <v>1473071242</v>
      </c>
      <c r="D212">
        <v>1441834635</v>
      </c>
      <c r="E212">
        <v>1</v>
      </c>
      <c r="F212">
        <v>1</v>
      </c>
      <c r="G212">
        <v>15514512</v>
      </c>
      <c r="H212">
        <v>3</v>
      </c>
      <c r="I212" t="s">
        <v>710</v>
      </c>
      <c r="J212" t="s">
        <v>711</v>
      </c>
      <c r="K212" t="s">
        <v>712</v>
      </c>
      <c r="L212">
        <v>1339</v>
      </c>
      <c r="N212">
        <v>1007</v>
      </c>
      <c r="O212" t="s">
        <v>713</v>
      </c>
      <c r="P212" t="s">
        <v>713</v>
      </c>
      <c r="Q212">
        <v>1</v>
      </c>
      <c r="X212">
        <v>1.8</v>
      </c>
      <c r="Y212">
        <v>103.4</v>
      </c>
      <c r="Z212">
        <v>0</v>
      </c>
      <c r="AA212">
        <v>0</v>
      </c>
      <c r="AB212">
        <v>0</v>
      </c>
      <c r="AC212">
        <v>0</v>
      </c>
      <c r="AD212">
        <v>1</v>
      </c>
      <c r="AE212">
        <v>0</v>
      </c>
      <c r="AF212" t="s">
        <v>3</v>
      </c>
      <c r="AG212">
        <v>1.8</v>
      </c>
      <c r="AH212">
        <v>2</v>
      </c>
      <c r="AI212">
        <v>1473071249</v>
      </c>
      <c r="AJ212">
        <v>88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</row>
    <row r="213" spans="1:44" x14ac:dyDescent="0.2">
      <c r="A213">
        <f>ROW(Source!A309)</f>
        <v>309</v>
      </c>
      <c r="B213">
        <v>1473071264</v>
      </c>
      <c r="C213">
        <v>1473071242</v>
      </c>
      <c r="D213">
        <v>1441834627</v>
      </c>
      <c r="E213">
        <v>1</v>
      </c>
      <c r="F213">
        <v>1</v>
      </c>
      <c r="G213">
        <v>15514512</v>
      </c>
      <c r="H213">
        <v>3</v>
      </c>
      <c r="I213" t="s">
        <v>714</v>
      </c>
      <c r="J213" t="s">
        <v>715</v>
      </c>
      <c r="K213" t="s">
        <v>716</v>
      </c>
      <c r="L213">
        <v>1339</v>
      </c>
      <c r="N213">
        <v>1007</v>
      </c>
      <c r="O213" t="s">
        <v>713</v>
      </c>
      <c r="P213" t="s">
        <v>713</v>
      </c>
      <c r="Q213">
        <v>1</v>
      </c>
      <c r="X213">
        <v>0.9</v>
      </c>
      <c r="Y213">
        <v>875.46</v>
      </c>
      <c r="Z213">
        <v>0</v>
      </c>
      <c r="AA213">
        <v>0</v>
      </c>
      <c r="AB213">
        <v>0</v>
      </c>
      <c r="AC213">
        <v>0</v>
      </c>
      <c r="AD213">
        <v>1</v>
      </c>
      <c r="AE213">
        <v>0</v>
      </c>
      <c r="AF213" t="s">
        <v>3</v>
      </c>
      <c r="AG213">
        <v>0.9</v>
      </c>
      <c r="AH213">
        <v>2</v>
      </c>
      <c r="AI213">
        <v>1473071250</v>
      </c>
      <c r="AJ213">
        <v>89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</row>
    <row r="214" spans="1:44" x14ac:dyDescent="0.2">
      <c r="A214">
        <f>ROW(Source!A309)</f>
        <v>309</v>
      </c>
      <c r="B214">
        <v>1473071265</v>
      </c>
      <c r="C214">
        <v>1473071242</v>
      </c>
      <c r="D214">
        <v>1441834671</v>
      </c>
      <c r="E214">
        <v>1</v>
      </c>
      <c r="F214">
        <v>1</v>
      </c>
      <c r="G214">
        <v>15514512</v>
      </c>
      <c r="H214">
        <v>3</v>
      </c>
      <c r="I214" t="s">
        <v>717</v>
      </c>
      <c r="J214" t="s">
        <v>718</v>
      </c>
      <c r="K214" t="s">
        <v>719</v>
      </c>
      <c r="L214">
        <v>1348</v>
      </c>
      <c r="N214">
        <v>1009</v>
      </c>
      <c r="O214" t="s">
        <v>697</v>
      </c>
      <c r="P214" t="s">
        <v>697</v>
      </c>
      <c r="Q214">
        <v>1000</v>
      </c>
      <c r="X214">
        <v>5.9999999999999995E-4</v>
      </c>
      <c r="Y214">
        <v>184462.17</v>
      </c>
      <c r="Z214">
        <v>0</v>
      </c>
      <c r="AA214">
        <v>0</v>
      </c>
      <c r="AB214">
        <v>0</v>
      </c>
      <c r="AC214">
        <v>0</v>
      </c>
      <c r="AD214">
        <v>1</v>
      </c>
      <c r="AE214">
        <v>0</v>
      </c>
      <c r="AF214" t="s">
        <v>3</v>
      </c>
      <c r="AG214">
        <v>5.9999999999999995E-4</v>
      </c>
      <c r="AH214">
        <v>2</v>
      </c>
      <c r="AI214">
        <v>1473071251</v>
      </c>
      <c r="AJ214">
        <v>90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</row>
    <row r="215" spans="1:44" x14ac:dyDescent="0.2">
      <c r="A215">
        <f>ROW(Source!A309)</f>
        <v>309</v>
      </c>
      <c r="B215">
        <v>1473071266</v>
      </c>
      <c r="C215">
        <v>1473071242</v>
      </c>
      <c r="D215">
        <v>1441834634</v>
      </c>
      <c r="E215">
        <v>1</v>
      </c>
      <c r="F215">
        <v>1</v>
      </c>
      <c r="G215">
        <v>15514512</v>
      </c>
      <c r="H215">
        <v>3</v>
      </c>
      <c r="I215" t="s">
        <v>720</v>
      </c>
      <c r="J215" t="s">
        <v>721</v>
      </c>
      <c r="K215" t="s">
        <v>722</v>
      </c>
      <c r="L215">
        <v>1348</v>
      </c>
      <c r="N215">
        <v>1009</v>
      </c>
      <c r="O215" t="s">
        <v>697</v>
      </c>
      <c r="P215" t="s">
        <v>697</v>
      </c>
      <c r="Q215">
        <v>1000</v>
      </c>
      <c r="X215">
        <v>1E-3</v>
      </c>
      <c r="Y215">
        <v>88053.759999999995</v>
      </c>
      <c r="Z215">
        <v>0</v>
      </c>
      <c r="AA215">
        <v>0</v>
      </c>
      <c r="AB215">
        <v>0</v>
      </c>
      <c r="AC215">
        <v>0</v>
      </c>
      <c r="AD215">
        <v>1</v>
      </c>
      <c r="AE215">
        <v>0</v>
      </c>
      <c r="AF215" t="s">
        <v>3</v>
      </c>
      <c r="AG215">
        <v>1E-3</v>
      </c>
      <c r="AH215">
        <v>2</v>
      </c>
      <c r="AI215">
        <v>1473071252</v>
      </c>
      <c r="AJ215">
        <v>91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</row>
    <row r="216" spans="1:44" x14ac:dyDescent="0.2">
      <c r="A216">
        <f>ROW(Source!A309)</f>
        <v>309</v>
      </c>
      <c r="B216">
        <v>1473071267</v>
      </c>
      <c r="C216">
        <v>1473071242</v>
      </c>
      <c r="D216">
        <v>1441834836</v>
      </c>
      <c r="E216">
        <v>1</v>
      </c>
      <c r="F216">
        <v>1</v>
      </c>
      <c r="G216">
        <v>15514512</v>
      </c>
      <c r="H216">
        <v>3</v>
      </c>
      <c r="I216" t="s">
        <v>723</v>
      </c>
      <c r="J216" t="s">
        <v>724</v>
      </c>
      <c r="K216" t="s">
        <v>725</v>
      </c>
      <c r="L216">
        <v>1348</v>
      </c>
      <c r="N216">
        <v>1009</v>
      </c>
      <c r="O216" t="s">
        <v>697</v>
      </c>
      <c r="P216" t="s">
        <v>697</v>
      </c>
      <c r="Q216">
        <v>1000</v>
      </c>
      <c r="X216">
        <v>2.16E-3</v>
      </c>
      <c r="Y216">
        <v>93194.67</v>
      </c>
      <c r="Z216">
        <v>0</v>
      </c>
      <c r="AA216">
        <v>0</v>
      </c>
      <c r="AB216">
        <v>0</v>
      </c>
      <c r="AC216">
        <v>0</v>
      </c>
      <c r="AD216">
        <v>1</v>
      </c>
      <c r="AE216">
        <v>0</v>
      </c>
      <c r="AF216" t="s">
        <v>3</v>
      </c>
      <c r="AG216">
        <v>2.16E-3</v>
      </c>
      <c r="AH216">
        <v>2</v>
      </c>
      <c r="AI216">
        <v>1473071253</v>
      </c>
      <c r="AJ216">
        <v>92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</row>
    <row r="217" spans="1:44" x14ac:dyDescent="0.2">
      <c r="A217">
        <f>ROW(Source!A309)</f>
        <v>309</v>
      </c>
      <c r="B217">
        <v>1473071268</v>
      </c>
      <c r="C217">
        <v>1473071242</v>
      </c>
      <c r="D217">
        <v>1441834853</v>
      </c>
      <c r="E217">
        <v>1</v>
      </c>
      <c r="F217">
        <v>1</v>
      </c>
      <c r="G217">
        <v>15514512</v>
      </c>
      <c r="H217">
        <v>3</v>
      </c>
      <c r="I217" t="s">
        <v>726</v>
      </c>
      <c r="J217" t="s">
        <v>727</v>
      </c>
      <c r="K217" t="s">
        <v>728</v>
      </c>
      <c r="L217">
        <v>1348</v>
      </c>
      <c r="N217">
        <v>1009</v>
      </c>
      <c r="O217" t="s">
        <v>697</v>
      </c>
      <c r="P217" t="s">
        <v>697</v>
      </c>
      <c r="Q217">
        <v>1000</v>
      </c>
      <c r="X217">
        <v>8.0000000000000004E-4</v>
      </c>
      <c r="Y217">
        <v>78065.73</v>
      </c>
      <c r="Z217">
        <v>0</v>
      </c>
      <c r="AA217">
        <v>0</v>
      </c>
      <c r="AB217">
        <v>0</v>
      </c>
      <c r="AC217">
        <v>0</v>
      </c>
      <c r="AD217">
        <v>1</v>
      </c>
      <c r="AE217">
        <v>0</v>
      </c>
      <c r="AF217" t="s">
        <v>3</v>
      </c>
      <c r="AG217">
        <v>8.0000000000000004E-4</v>
      </c>
      <c r="AH217">
        <v>2</v>
      </c>
      <c r="AI217">
        <v>1473071254</v>
      </c>
      <c r="AJ217">
        <v>93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</row>
    <row r="218" spans="1:44" x14ac:dyDescent="0.2">
      <c r="A218">
        <f>ROW(Source!A309)</f>
        <v>309</v>
      </c>
      <c r="B218">
        <v>1473071270</v>
      </c>
      <c r="C218">
        <v>1473071242</v>
      </c>
      <c r="D218">
        <v>1441822273</v>
      </c>
      <c r="E218">
        <v>15514512</v>
      </c>
      <c r="F218">
        <v>1</v>
      </c>
      <c r="G218">
        <v>15514512</v>
      </c>
      <c r="H218">
        <v>3</v>
      </c>
      <c r="I218" t="s">
        <v>729</v>
      </c>
      <c r="J218" t="s">
        <v>3</v>
      </c>
      <c r="K218" t="s">
        <v>730</v>
      </c>
      <c r="L218">
        <v>1348</v>
      </c>
      <c r="N218">
        <v>1009</v>
      </c>
      <c r="O218" t="s">
        <v>697</v>
      </c>
      <c r="P218" t="s">
        <v>697</v>
      </c>
      <c r="Q218">
        <v>1000</v>
      </c>
      <c r="X218">
        <v>2.4000000000000001E-4</v>
      </c>
      <c r="Y218">
        <v>94640</v>
      </c>
      <c r="Z218">
        <v>0</v>
      </c>
      <c r="AA218">
        <v>0</v>
      </c>
      <c r="AB218">
        <v>0</v>
      </c>
      <c r="AC218">
        <v>0</v>
      </c>
      <c r="AD218">
        <v>1</v>
      </c>
      <c r="AE218">
        <v>0</v>
      </c>
      <c r="AF218" t="s">
        <v>3</v>
      </c>
      <c r="AG218">
        <v>2.4000000000000001E-4</v>
      </c>
      <c r="AH218">
        <v>2</v>
      </c>
      <c r="AI218">
        <v>1473071256</v>
      </c>
      <c r="AJ218">
        <v>94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</row>
    <row r="219" spans="1:44" x14ac:dyDescent="0.2">
      <c r="A219">
        <f>ROW(Source!A309)</f>
        <v>309</v>
      </c>
      <c r="B219">
        <v>1473071269</v>
      </c>
      <c r="C219">
        <v>1473071242</v>
      </c>
      <c r="D219">
        <v>1441850453</v>
      </c>
      <c r="E219">
        <v>1</v>
      </c>
      <c r="F219">
        <v>1</v>
      </c>
      <c r="G219">
        <v>15514512</v>
      </c>
      <c r="H219">
        <v>3</v>
      </c>
      <c r="I219" t="s">
        <v>731</v>
      </c>
      <c r="J219" t="s">
        <v>732</v>
      </c>
      <c r="K219" t="s">
        <v>733</v>
      </c>
      <c r="L219">
        <v>1348</v>
      </c>
      <c r="N219">
        <v>1009</v>
      </c>
      <c r="O219" t="s">
        <v>697</v>
      </c>
      <c r="P219" t="s">
        <v>697</v>
      </c>
      <c r="Q219">
        <v>1000</v>
      </c>
      <c r="X219">
        <v>8.9999999999999998E-4</v>
      </c>
      <c r="Y219">
        <v>178433.97</v>
      </c>
      <c r="Z219">
        <v>0</v>
      </c>
      <c r="AA219">
        <v>0</v>
      </c>
      <c r="AB219">
        <v>0</v>
      </c>
      <c r="AC219">
        <v>0</v>
      </c>
      <c r="AD219">
        <v>1</v>
      </c>
      <c r="AE219">
        <v>0</v>
      </c>
      <c r="AF219" t="s">
        <v>3</v>
      </c>
      <c r="AG219">
        <v>8.9999999999999998E-4</v>
      </c>
      <c r="AH219">
        <v>2</v>
      </c>
      <c r="AI219">
        <v>1473071255</v>
      </c>
      <c r="AJ219">
        <v>95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</row>
    <row r="220" spans="1:44" x14ac:dyDescent="0.2">
      <c r="A220">
        <f>ROW(Source!A310)</f>
        <v>310</v>
      </c>
      <c r="B220">
        <v>1473073695</v>
      </c>
      <c r="C220">
        <v>1473073686</v>
      </c>
      <c r="D220">
        <v>1441819193</v>
      </c>
      <c r="E220">
        <v>15514512</v>
      </c>
      <c r="F220">
        <v>1</v>
      </c>
      <c r="G220">
        <v>15514512</v>
      </c>
      <c r="H220">
        <v>1</v>
      </c>
      <c r="I220" t="s">
        <v>670</v>
      </c>
      <c r="J220" t="s">
        <v>3</v>
      </c>
      <c r="K220" t="s">
        <v>671</v>
      </c>
      <c r="L220">
        <v>1191</v>
      </c>
      <c r="N220">
        <v>1013</v>
      </c>
      <c r="O220" t="s">
        <v>672</v>
      </c>
      <c r="P220" t="s">
        <v>672</v>
      </c>
      <c r="Q220">
        <v>1</v>
      </c>
      <c r="X220">
        <v>3.14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1</v>
      </c>
      <c r="AE220">
        <v>1</v>
      </c>
      <c r="AF220" t="s">
        <v>154</v>
      </c>
      <c r="AG220">
        <v>6.28</v>
      </c>
      <c r="AH220">
        <v>2</v>
      </c>
      <c r="AI220">
        <v>1473073695</v>
      </c>
      <c r="AJ220">
        <v>96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</row>
    <row r="221" spans="1:44" x14ac:dyDescent="0.2">
      <c r="A221">
        <f>ROW(Source!A310)</f>
        <v>310</v>
      </c>
      <c r="B221">
        <v>1473073696</v>
      </c>
      <c r="C221">
        <v>1473073686</v>
      </c>
      <c r="D221">
        <v>1441833954</v>
      </c>
      <c r="E221">
        <v>1</v>
      </c>
      <c r="F221">
        <v>1</v>
      </c>
      <c r="G221">
        <v>15514512</v>
      </c>
      <c r="H221">
        <v>2</v>
      </c>
      <c r="I221" t="s">
        <v>673</v>
      </c>
      <c r="J221" t="s">
        <v>674</v>
      </c>
      <c r="K221" t="s">
        <v>675</v>
      </c>
      <c r="L221">
        <v>1368</v>
      </c>
      <c r="N221">
        <v>1011</v>
      </c>
      <c r="O221" t="s">
        <v>676</v>
      </c>
      <c r="P221" t="s">
        <v>676</v>
      </c>
      <c r="Q221">
        <v>1</v>
      </c>
      <c r="X221">
        <v>0.03</v>
      </c>
      <c r="Y221">
        <v>0</v>
      </c>
      <c r="Z221">
        <v>59.51</v>
      </c>
      <c r="AA221">
        <v>0.82</v>
      </c>
      <c r="AB221">
        <v>0</v>
      </c>
      <c r="AC221">
        <v>0</v>
      </c>
      <c r="AD221">
        <v>1</v>
      </c>
      <c r="AE221">
        <v>0</v>
      </c>
      <c r="AF221" t="s">
        <v>154</v>
      </c>
      <c r="AG221">
        <v>0.06</v>
      </c>
      <c r="AH221">
        <v>2</v>
      </c>
      <c r="AI221">
        <v>1473073696</v>
      </c>
      <c r="AJ221">
        <v>97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</row>
    <row r="222" spans="1:44" x14ac:dyDescent="0.2">
      <c r="A222">
        <f>ROW(Source!A310)</f>
        <v>310</v>
      </c>
      <c r="B222">
        <v>1473073697</v>
      </c>
      <c r="C222">
        <v>1473073686</v>
      </c>
      <c r="D222">
        <v>1441836235</v>
      </c>
      <c r="E222">
        <v>1</v>
      </c>
      <c r="F222">
        <v>1</v>
      </c>
      <c r="G222">
        <v>15514512</v>
      </c>
      <c r="H222">
        <v>3</v>
      </c>
      <c r="I222" t="s">
        <v>677</v>
      </c>
      <c r="J222" t="s">
        <v>678</v>
      </c>
      <c r="K222" t="s">
        <v>679</v>
      </c>
      <c r="L222">
        <v>1346</v>
      </c>
      <c r="N222">
        <v>1009</v>
      </c>
      <c r="O222" t="s">
        <v>680</v>
      </c>
      <c r="P222" t="s">
        <v>680</v>
      </c>
      <c r="Q222">
        <v>1</v>
      </c>
      <c r="X222">
        <v>0.32</v>
      </c>
      <c r="Y222">
        <v>31.49</v>
      </c>
      <c r="Z222">
        <v>0</v>
      </c>
      <c r="AA222">
        <v>0</v>
      </c>
      <c r="AB222">
        <v>0</v>
      </c>
      <c r="AC222">
        <v>0</v>
      </c>
      <c r="AD222">
        <v>1</v>
      </c>
      <c r="AE222">
        <v>0</v>
      </c>
      <c r="AF222" t="s">
        <v>154</v>
      </c>
      <c r="AG222">
        <v>0.64</v>
      </c>
      <c r="AH222">
        <v>2</v>
      </c>
      <c r="AI222">
        <v>1473073697</v>
      </c>
      <c r="AJ222">
        <v>98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</row>
    <row r="223" spans="1:44" x14ac:dyDescent="0.2">
      <c r="A223">
        <f>ROW(Source!A311)</f>
        <v>311</v>
      </c>
      <c r="B223">
        <v>1473073698</v>
      </c>
      <c r="C223">
        <v>1473073690</v>
      </c>
      <c r="D223">
        <v>1441819193</v>
      </c>
      <c r="E223">
        <v>15514512</v>
      </c>
      <c r="F223">
        <v>1</v>
      </c>
      <c r="G223">
        <v>15514512</v>
      </c>
      <c r="H223">
        <v>1</v>
      </c>
      <c r="I223" t="s">
        <v>670</v>
      </c>
      <c r="J223" t="s">
        <v>3</v>
      </c>
      <c r="K223" t="s">
        <v>671</v>
      </c>
      <c r="L223">
        <v>1191</v>
      </c>
      <c r="N223">
        <v>1013</v>
      </c>
      <c r="O223" t="s">
        <v>672</v>
      </c>
      <c r="P223" t="s">
        <v>672</v>
      </c>
      <c r="Q223">
        <v>1</v>
      </c>
      <c r="X223">
        <v>1.56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1</v>
      </c>
      <c r="AE223">
        <v>1</v>
      </c>
      <c r="AF223" t="s">
        <v>154</v>
      </c>
      <c r="AG223">
        <v>3.12</v>
      </c>
      <c r="AH223">
        <v>2</v>
      </c>
      <c r="AI223">
        <v>1473073698</v>
      </c>
      <c r="AJ223">
        <v>99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</row>
    <row r="224" spans="1:44" x14ac:dyDescent="0.2">
      <c r="A224">
        <f>ROW(Source!A311)</f>
        <v>311</v>
      </c>
      <c r="B224">
        <v>1473073699</v>
      </c>
      <c r="C224">
        <v>1473073690</v>
      </c>
      <c r="D224">
        <v>1441833954</v>
      </c>
      <c r="E224">
        <v>1</v>
      </c>
      <c r="F224">
        <v>1</v>
      </c>
      <c r="G224">
        <v>15514512</v>
      </c>
      <c r="H224">
        <v>2</v>
      </c>
      <c r="I224" t="s">
        <v>673</v>
      </c>
      <c r="J224" t="s">
        <v>674</v>
      </c>
      <c r="K224" t="s">
        <v>675</v>
      </c>
      <c r="L224">
        <v>1368</v>
      </c>
      <c r="N224">
        <v>1011</v>
      </c>
      <c r="O224" t="s">
        <v>676</v>
      </c>
      <c r="P224" t="s">
        <v>676</v>
      </c>
      <c r="Q224">
        <v>1</v>
      </c>
      <c r="X224">
        <v>0.03</v>
      </c>
      <c r="Y224">
        <v>0</v>
      </c>
      <c r="Z224">
        <v>59.51</v>
      </c>
      <c r="AA224">
        <v>0.82</v>
      </c>
      <c r="AB224">
        <v>0</v>
      </c>
      <c r="AC224">
        <v>0</v>
      </c>
      <c r="AD224">
        <v>1</v>
      </c>
      <c r="AE224">
        <v>0</v>
      </c>
      <c r="AF224" t="s">
        <v>154</v>
      </c>
      <c r="AG224">
        <v>0.06</v>
      </c>
      <c r="AH224">
        <v>2</v>
      </c>
      <c r="AI224">
        <v>1473073699</v>
      </c>
      <c r="AJ224">
        <v>100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</row>
    <row r="225" spans="1:44" x14ac:dyDescent="0.2">
      <c r="A225">
        <f>ROW(Source!A311)</f>
        <v>311</v>
      </c>
      <c r="B225">
        <v>1473073700</v>
      </c>
      <c r="C225">
        <v>1473073690</v>
      </c>
      <c r="D225">
        <v>1441836235</v>
      </c>
      <c r="E225">
        <v>1</v>
      </c>
      <c r="F225">
        <v>1</v>
      </c>
      <c r="G225">
        <v>15514512</v>
      </c>
      <c r="H225">
        <v>3</v>
      </c>
      <c r="I225" t="s">
        <v>677</v>
      </c>
      <c r="J225" t="s">
        <v>678</v>
      </c>
      <c r="K225" t="s">
        <v>679</v>
      </c>
      <c r="L225">
        <v>1346</v>
      </c>
      <c r="N225">
        <v>1009</v>
      </c>
      <c r="O225" t="s">
        <v>680</v>
      </c>
      <c r="P225" t="s">
        <v>680</v>
      </c>
      <c r="Q225">
        <v>1</v>
      </c>
      <c r="X225">
        <v>0.02</v>
      </c>
      <c r="Y225">
        <v>31.49</v>
      </c>
      <c r="Z225">
        <v>0</v>
      </c>
      <c r="AA225">
        <v>0</v>
      </c>
      <c r="AB225">
        <v>0</v>
      </c>
      <c r="AC225">
        <v>0</v>
      </c>
      <c r="AD225">
        <v>1</v>
      </c>
      <c r="AE225">
        <v>0</v>
      </c>
      <c r="AF225" t="s">
        <v>154</v>
      </c>
      <c r="AG225">
        <v>0.04</v>
      </c>
      <c r="AH225">
        <v>2</v>
      </c>
      <c r="AI225">
        <v>1473073700</v>
      </c>
      <c r="AJ225">
        <v>101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</row>
    <row r="226" spans="1:44" x14ac:dyDescent="0.2">
      <c r="A226">
        <f>ROW(Source!A312)</f>
        <v>312</v>
      </c>
      <c r="B226">
        <v>1473071272</v>
      </c>
      <c r="C226">
        <v>1473071271</v>
      </c>
      <c r="D226">
        <v>1441819193</v>
      </c>
      <c r="E226">
        <v>15514512</v>
      </c>
      <c r="F226">
        <v>1</v>
      </c>
      <c r="G226">
        <v>15514512</v>
      </c>
      <c r="H226">
        <v>1</v>
      </c>
      <c r="I226" t="s">
        <v>670</v>
      </c>
      <c r="J226" t="s">
        <v>3</v>
      </c>
      <c r="K226" t="s">
        <v>671</v>
      </c>
      <c r="L226">
        <v>1191</v>
      </c>
      <c r="N226">
        <v>1013</v>
      </c>
      <c r="O226" t="s">
        <v>672</v>
      </c>
      <c r="P226" t="s">
        <v>672</v>
      </c>
      <c r="Q226">
        <v>1</v>
      </c>
      <c r="X226">
        <v>10.55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1</v>
      </c>
      <c r="AE226">
        <v>1</v>
      </c>
      <c r="AF226" t="s">
        <v>66</v>
      </c>
      <c r="AG226">
        <v>42.2</v>
      </c>
      <c r="AH226">
        <v>3</v>
      </c>
      <c r="AI226">
        <v>-1</v>
      </c>
      <c r="AJ226" t="s">
        <v>3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</row>
    <row r="227" spans="1:44" x14ac:dyDescent="0.2">
      <c r="A227">
        <f>ROW(Source!A312)</f>
        <v>312</v>
      </c>
      <c r="B227">
        <v>1473071273</v>
      </c>
      <c r="C227">
        <v>1473071271</v>
      </c>
      <c r="D227">
        <v>1441833844</v>
      </c>
      <c r="E227">
        <v>1</v>
      </c>
      <c r="F227">
        <v>1</v>
      </c>
      <c r="G227">
        <v>15514512</v>
      </c>
      <c r="H227">
        <v>2</v>
      </c>
      <c r="I227" t="s">
        <v>820</v>
      </c>
      <c r="J227" t="s">
        <v>821</v>
      </c>
      <c r="K227" t="s">
        <v>822</v>
      </c>
      <c r="L227">
        <v>1368</v>
      </c>
      <c r="N227">
        <v>1011</v>
      </c>
      <c r="O227" t="s">
        <v>676</v>
      </c>
      <c r="P227" t="s">
        <v>676</v>
      </c>
      <c r="Q227">
        <v>1</v>
      </c>
      <c r="X227">
        <v>0.06</v>
      </c>
      <c r="Y227">
        <v>0</v>
      </c>
      <c r="Z227">
        <v>17.37</v>
      </c>
      <c r="AA227">
        <v>0.04</v>
      </c>
      <c r="AB227">
        <v>0</v>
      </c>
      <c r="AC227">
        <v>0</v>
      </c>
      <c r="AD227">
        <v>1</v>
      </c>
      <c r="AE227">
        <v>0</v>
      </c>
      <c r="AF227" t="s">
        <v>66</v>
      </c>
      <c r="AG227">
        <v>0.24</v>
      </c>
      <c r="AH227">
        <v>3</v>
      </c>
      <c r="AI227">
        <v>-1</v>
      </c>
      <c r="AJ227" t="s">
        <v>3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</row>
    <row r="228" spans="1:44" x14ac:dyDescent="0.2">
      <c r="A228">
        <f>ROW(Source!A312)</f>
        <v>312</v>
      </c>
      <c r="B228">
        <v>1473071274</v>
      </c>
      <c r="C228">
        <v>1473071271</v>
      </c>
      <c r="D228">
        <v>1441833877</v>
      </c>
      <c r="E228">
        <v>1</v>
      </c>
      <c r="F228">
        <v>1</v>
      </c>
      <c r="G228">
        <v>15514512</v>
      </c>
      <c r="H228">
        <v>2</v>
      </c>
      <c r="I228" t="s">
        <v>823</v>
      </c>
      <c r="J228" t="s">
        <v>824</v>
      </c>
      <c r="K228" t="s">
        <v>825</v>
      </c>
      <c r="L228">
        <v>1368</v>
      </c>
      <c r="N228">
        <v>1011</v>
      </c>
      <c r="O228" t="s">
        <v>676</v>
      </c>
      <c r="P228" t="s">
        <v>676</v>
      </c>
      <c r="Q228">
        <v>1</v>
      </c>
      <c r="X228">
        <v>0.13</v>
      </c>
      <c r="Y228">
        <v>0</v>
      </c>
      <c r="Z228">
        <v>1165.03</v>
      </c>
      <c r="AA228">
        <v>351.43</v>
      </c>
      <c r="AB228">
        <v>0</v>
      </c>
      <c r="AC228">
        <v>0</v>
      </c>
      <c r="AD228">
        <v>1</v>
      </c>
      <c r="AE228">
        <v>0</v>
      </c>
      <c r="AF228" t="s">
        <v>66</v>
      </c>
      <c r="AG228">
        <v>0.52</v>
      </c>
      <c r="AH228">
        <v>3</v>
      </c>
      <c r="AI228">
        <v>-1</v>
      </c>
      <c r="AJ228" t="s">
        <v>3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</row>
    <row r="229" spans="1:44" x14ac:dyDescent="0.2">
      <c r="A229">
        <f>ROW(Source!A312)</f>
        <v>312</v>
      </c>
      <c r="B229">
        <v>1473071275</v>
      </c>
      <c r="C229">
        <v>1473071271</v>
      </c>
      <c r="D229">
        <v>1441833954</v>
      </c>
      <c r="E229">
        <v>1</v>
      </c>
      <c r="F229">
        <v>1</v>
      </c>
      <c r="G229">
        <v>15514512</v>
      </c>
      <c r="H229">
        <v>2</v>
      </c>
      <c r="I229" t="s">
        <v>673</v>
      </c>
      <c r="J229" t="s">
        <v>674</v>
      </c>
      <c r="K229" t="s">
        <v>675</v>
      </c>
      <c r="L229">
        <v>1368</v>
      </c>
      <c r="N229">
        <v>1011</v>
      </c>
      <c r="O229" t="s">
        <v>676</v>
      </c>
      <c r="P229" t="s">
        <v>676</v>
      </c>
      <c r="Q229">
        <v>1</v>
      </c>
      <c r="X229">
        <v>0.69</v>
      </c>
      <c r="Y229">
        <v>0</v>
      </c>
      <c r="Z229">
        <v>59.51</v>
      </c>
      <c r="AA229">
        <v>0.82</v>
      </c>
      <c r="AB229">
        <v>0</v>
      </c>
      <c r="AC229">
        <v>0</v>
      </c>
      <c r="AD229">
        <v>1</v>
      </c>
      <c r="AE229">
        <v>0</v>
      </c>
      <c r="AF229" t="s">
        <v>66</v>
      </c>
      <c r="AG229">
        <v>2.76</v>
      </c>
      <c r="AH229">
        <v>3</v>
      </c>
      <c r="AI229">
        <v>-1</v>
      </c>
      <c r="AJ229" t="s">
        <v>3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</row>
    <row r="230" spans="1:44" x14ac:dyDescent="0.2">
      <c r="A230">
        <f>ROW(Source!A312)</f>
        <v>312</v>
      </c>
      <c r="B230">
        <v>1473071276</v>
      </c>
      <c r="C230">
        <v>1473071271</v>
      </c>
      <c r="D230">
        <v>1441834139</v>
      </c>
      <c r="E230">
        <v>1</v>
      </c>
      <c r="F230">
        <v>1</v>
      </c>
      <c r="G230">
        <v>15514512</v>
      </c>
      <c r="H230">
        <v>2</v>
      </c>
      <c r="I230" t="s">
        <v>826</v>
      </c>
      <c r="J230" t="s">
        <v>827</v>
      </c>
      <c r="K230" t="s">
        <v>828</v>
      </c>
      <c r="L230">
        <v>1368</v>
      </c>
      <c r="N230">
        <v>1011</v>
      </c>
      <c r="O230" t="s">
        <v>676</v>
      </c>
      <c r="P230" t="s">
        <v>676</v>
      </c>
      <c r="Q230">
        <v>1</v>
      </c>
      <c r="X230">
        <v>0.25</v>
      </c>
      <c r="Y230">
        <v>0</v>
      </c>
      <c r="Z230">
        <v>8.82</v>
      </c>
      <c r="AA230">
        <v>0.11</v>
      </c>
      <c r="AB230">
        <v>0</v>
      </c>
      <c r="AC230">
        <v>0</v>
      </c>
      <c r="AD230">
        <v>1</v>
      </c>
      <c r="AE230">
        <v>0</v>
      </c>
      <c r="AF230" t="s">
        <v>66</v>
      </c>
      <c r="AG230">
        <v>1</v>
      </c>
      <c r="AH230">
        <v>3</v>
      </c>
      <c r="AI230">
        <v>-1</v>
      </c>
      <c r="AJ230" t="s">
        <v>3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</row>
    <row r="231" spans="1:44" x14ac:dyDescent="0.2">
      <c r="A231">
        <f>ROW(Source!A312)</f>
        <v>312</v>
      </c>
      <c r="B231">
        <v>1473071277</v>
      </c>
      <c r="C231">
        <v>1473071271</v>
      </c>
      <c r="D231">
        <v>1441834258</v>
      </c>
      <c r="E231">
        <v>1</v>
      </c>
      <c r="F231">
        <v>1</v>
      </c>
      <c r="G231">
        <v>15514512</v>
      </c>
      <c r="H231">
        <v>2</v>
      </c>
      <c r="I231" t="s">
        <v>691</v>
      </c>
      <c r="J231" t="s">
        <v>692</v>
      </c>
      <c r="K231" t="s">
        <v>693</v>
      </c>
      <c r="L231">
        <v>1368</v>
      </c>
      <c r="N231">
        <v>1011</v>
      </c>
      <c r="O231" t="s">
        <v>676</v>
      </c>
      <c r="P231" t="s">
        <v>676</v>
      </c>
      <c r="Q231">
        <v>1</v>
      </c>
      <c r="X231">
        <v>2.63</v>
      </c>
      <c r="Y231">
        <v>0</v>
      </c>
      <c r="Z231">
        <v>1303.01</v>
      </c>
      <c r="AA231">
        <v>826.2</v>
      </c>
      <c r="AB231">
        <v>0</v>
      </c>
      <c r="AC231">
        <v>0</v>
      </c>
      <c r="AD231">
        <v>1</v>
      </c>
      <c r="AE231">
        <v>0</v>
      </c>
      <c r="AF231" t="s">
        <v>66</v>
      </c>
      <c r="AG231">
        <v>10.52</v>
      </c>
      <c r="AH231">
        <v>3</v>
      </c>
      <c r="AI231">
        <v>-1</v>
      </c>
      <c r="AJ231" t="s">
        <v>3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</row>
    <row r="232" spans="1:44" x14ac:dyDescent="0.2">
      <c r="A232">
        <f>ROW(Source!A312)</f>
        <v>312</v>
      </c>
      <c r="B232">
        <v>1473071278</v>
      </c>
      <c r="C232">
        <v>1473071271</v>
      </c>
      <c r="D232">
        <v>1441836235</v>
      </c>
      <c r="E232">
        <v>1</v>
      </c>
      <c r="F232">
        <v>1</v>
      </c>
      <c r="G232">
        <v>15514512</v>
      </c>
      <c r="H232">
        <v>3</v>
      </c>
      <c r="I232" t="s">
        <v>677</v>
      </c>
      <c r="J232" t="s">
        <v>678</v>
      </c>
      <c r="K232" t="s">
        <v>679</v>
      </c>
      <c r="L232">
        <v>1346</v>
      </c>
      <c r="N232">
        <v>1009</v>
      </c>
      <c r="O232" t="s">
        <v>680</v>
      </c>
      <c r="P232" t="s">
        <v>680</v>
      </c>
      <c r="Q232">
        <v>1</v>
      </c>
      <c r="X232">
        <v>0.15</v>
      </c>
      <c r="Y232">
        <v>31.49</v>
      </c>
      <c r="Z232">
        <v>0</v>
      </c>
      <c r="AA232">
        <v>0</v>
      </c>
      <c r="AB232">
        <v>0</v>
      </c>
      <c r="AC232">
        <v>0</v>
      </c>
      <c r="AD232">
        <v>1</v>
      </c>
      <c r="AE232">
        <v>0</v>
      </c>
      <c r="AF232" t="s">
        <v>66</v>
      </c>
      <c r="AG232">
        <v>0.6</v>
      </c>
      <c r="AH232">
        <v>3</v>
      </c>
      <c r="AI232">
        <v>-1</v>
      </c>
      <c r="AJ232" t="s">
        <v>3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</row>
    <row r="233" spans="1:44" x14ac:dyDescent="0.2">
      <c r="A233">
        <f>ROW(Source!A312)</f>
        <v>312</v>
      </c>
      <c r="B233">
        <v>1473071279</v>
      </c>
      <c r="C233">
        <v>1473071271</v>
      </c>
      <c r="D233">
        <v>1441836393</v>
      </c>
      <c r="E233">
        <v>1</v>
      </c>
      <c r="F233">
        <v>1</v>
      </c>
      <c r="G233">
        <v>15514512</v>
      </c>
      <c r="H233">
        <v>3</v>
      </c>
      <c r="I233" t="s">
        <v>829</v>
      </c>
      <c r="J233" t="s">
        <v>830</v>
      </c>
      <c r="K233" t="s">
        <v>831</v>
      </c>
      <c r="L233">
        <v>1296</v>
      </c>
      <c r="N233">
        <v>1002</v>
      </c>
      <c r="O233" t="s">
        <v>690</v>
      </c>
      <c r="P233" t="s">
        <v>690</v>
      </c>
      <c r="Q233">
        <v>1</v>
      </c>
      <c r="X233">
        <v>2.3999999999999998E-3</v>
      </c>
      <c r="Y233">
        <v>4241.6400000000003</v>
      </c>
      <c r="Z233">
        <v>0</v>
      </c>
      <c r="AA233">
        <v>0</v>
      </c>
      <c r="AB233">
        <v>0</v>
      </c>
      <c r="AC233">
        <v>0</v>
      </c>
      <c r="AD233">
        <v>1</v>
      </c>
      <c r="AE233">
        <v>0</v>
      </c>
      <c r="AF233" t="s">
        <v>66</v>
      </c>
      <c r="AG233">
        <v>9.5999999999999992E-3</v>
      </c>
      <c r="AH233">
        <v>3</v>
      </c>
      <c r="AI233">
        <v>-1</v>
      </c>
      <c r="AJ233" t="s">
        <v>3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</row>
    <row r="234" spans="1:44" x14ac:dyDescent="0.2">
      <c r="A234">
        <f>ROW(Source!A312)</f>
        <v>312</v>
      </c>
      <c r="B234">
        <v>1473071280</v>
      </c>
      <c r="C234">
        <v>1473071271</v>
      </c>
      <c r="D234">
        <v>1441836514</v>
      </c>
      <c r="E234">
        <v>1</v>
      </c>
      <c r="F234">
        <v>1</v>
      </c>
      <c r="G234">
        <v>15514512</v>
      </c>
      <c r="H234">
        <v>3</v>
      </c>
      <c r="I234" t="s">
        <v>772</v>
      </c>
      <c r="J234" t="s">
        <v>773</v>
      </c>
      <c r="K234" t="s">
        <v>774</v>
      </c>
      <c r="L234">
        <v>1339</v>
      </c>
      <c r="N234">
        <v>1007</v>
      </c>
      <c r="O234" t="s">
        <v>713</v>
      </c>
      <c r="P234" t="s">
        <v>713</v>
      </c>
      <c r="Q234">
        <v>1</v>
      </c>
      <c r="X234">
        <v>2.3999999999999998E-3</v>
      </c>
      <c r="Y234">
        <v>54.81</v>
      </c>
      <c r="Z234">
        <v>0</v>
      </c>
      <c r="AA234">
        <v>0</v>
      </c>
      <c r="AB234">
        <v>0</v>
      </c>
      <c r="AC234">
        <v>0</v>
      </c>
      <c r="AD234">
        <v>1</v>
      </c>
      <c r="AE234">
        <v>0</v>
      </c>
      <c r="AF234" t="s">
        <v>66</v>
      </c>
      <c r="AG234">
        <v>9.5999999999999992E-3</v>
      </c>
      <c r="AH234">
        <v>3</v>
      </c>
      <c r="AI234">
        <v>-1</v>
      </c>
      <c r="AJ234" t="s">
        <v>3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</row>
    <row r="235" spans="1:44" x14ac:dyDescent="0.2">
      <c r="A235">
        <f>ROW(Source!A313)</f>
        <v>313</v>
      </c>
      <c r="B235">
        <v>1473071292</v>
      </c>
      <c r="C235">
        <v>1473071281</v>
      </c>
      <c r="D235">
        <v>1441819193</v>
      </c>
      <c r="E235">
        <v>15514512</v>
      </c>
      <c r="F235">
        <v>1</v>
      </c>
      <c r="G235">
        <v>15514512</v>
      </c>
      <c r="H235">
        <v>1</v>
      </c>
      <c r="I235" t="s">
        <v>670</v>
      </c>
      <c r="J235" t="s">
        <v>3</v>
      </c>
      <c r="K235" t="s">
        <v>671</v>
      </c>
      <c r="L235">
        <v>1191</v>
      </c>
      <c r="N235">
        <v>1013</v>
      </c>
      <c r="O235" t="s">
        <v>672</v>
      </c>
      <c r="P235" t="s">
        <v>672</v>
      </c>
      <c r="Q235">
        <v>1</v>
      </c>
      <c r="X235">
        <v>42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1</v>
      </c>
      <c r="AE235">
        <v>1</v>
      </c>
      <c r="AF235" t="s">
        <v>3</v>
      </c>
      <c r="AG235">
        <v>42</v>
      </c>
      <c r="AH235">
        <v>2</v>
      </c>
      <c r="AI235">
        <v>1473071282</v>
      </c>
      <c r="AJ235">
        <v>102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</row>
    <row r="236" spans="1:44" x14ac:dyDescent="0.2">
      <c r="A236">
        <f>ROW(Source!A313)</f>
        <v>313</v>
      </c>
      <c r="B236">
        <v>1473071293</v>
      </c>
      <c r="C236">
        <v>1473071281</v>
      </c>
      <c r="D236">
        <v>1441835475</v>
      </c>
      <c r="E236">
        <v>1</v>
      </c>
      <c r="F236">
        <v>1</v>
      </c>
      <c r="G236">
        <v>15514512</v>
      </c>
      <c r="H236">
        <v>3</v>
      </c>
      <c r="I236" t="s">
        <v>694</v>
      </c>
      <c r="J236" t="s">
        <v>695</v>
      </c>
      <c r="K236" t="s">
        <v>696</v>
      </c>
      <c r="L236">
        <v>1348</v>
      </c>
      <c r="N236">
        <v>1009</v>
      </c>
      <c r="O236" t="s">
        <v>697</v>
      </c>
      <c r="P236" t="s">
        <v>697</v>
      </c>
      <c r="Q236">
        <v>1000</v>
      </c>
      <c r="X236">
        <v>2.9999999999999997E-4</v>
      </c>
      <c r="Y236">
        <v>155908.07999999999</v>
      </c>
      <c r="Z236">
        <v>0</v>
      </c>
      <c r="AA236">
        <v>0</v>
      </c>
      <c r="AB236">
        <v>0</v>
      </c>
      <c r="AC236">
        <v>0</v>
      </c>
      <c r="AD236">
        <v>1</v>
      </c>
      <c r="AE236">
        <v>0</v>
      </c>
      <c r="AF236" t="s">
        <v>3</v>
      </c>
      <c r="AG236">
        <v>2.9999999999999997E-4</v>
      </c>
      <c r="AH236">
        <v>2</v>
      </c>
      <c r="AI236">
        <v>1473071283</v>
      </c>
      <c r="AJ236">
        <v>103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</row>
    <row r="237" spans="1:44" x14ac:dyDescent="0.2">
      <c r="A237">
        <f>ROW(Source!A313)</f>
        <v>313</v>
      </c>
      <c r="B237">
        <v>1473071294</v>
      </c>
      <c r="C237">
        <v>1473071281</v>
      </c>
      <c r="D237">
        <v>1441835549</v>
      </c>
      <c r="E237">
        <v>1</v>
      </c>
      <c r="F237">
        <v>1</v>
      </c>
      <c r="G237">
        <v>15514512</v>
      </c>
      <c r="H237">
        <v>3</v>
      </c>
      <c r="I237" t="s">
        <v>698</v>
      </c>
      <c r="J237" t="s">
        <v>699</v>
      </c>
      <c r="K237" t="s">
        <v>700</v>
      </c>
      <c r="L237">
        <v>1348</v>
      </c>
      <c r="N237">
        <v>1009</v>
      </c>
      <c r="O237" t="s">
        <v>697</v>
      </c>
      <c r="P237" t="s">
        <v>697</v>
      </c>
      <c r="Q237">
        <v>1000</v>
      </c>
      <c r="X237">
        <v>1E-4</v>
      </c>
      <c r="Y237">
        <v>194655.19</v>
      </c>
      <c r="Z237">
        <v>0</v>
      </c>
      <c r="AA237">
        <v>0</v>
      </c>
      <c r="AB237">
        <v>0</v>
      </c>
      <c r="AC237">
        <v>0</v>
      </c>
      <c r="AD237">
        <v>1</v>
      </c>
      <c r="AE237">
        <v>0</v>
      </c>
      <c r="AF237" t="s">
        <v>3</v>
      </c>
      <c r="AG237">
        <v>1E-4</v>
      </c>
      <c r="AH237">
        <v>2</v>
      </c>
      <c r="AI237">
        <v>1473071284</v>
      </c>
      <c r="AJ237">
        <v>104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</row>
    <row r="238" spans="1:44" x14ac:dyDescent="0.2">
      <c r="A238">
        <f>ROW(Source!A313)</f>
        <v>313</v>
      </c>
      <c r="B238">
        <v>1473071295</v>
      </c>
      <c r="C238">
        <v>1473071281</v>
      </c>
      <c r="D238">
        <v>1441836250</v>
      </c>
      <c r="E238">
        <v>1</v>
      </c>
      <c r="F238">
        <v>1</v>
      </c>
      <c r="G238">
        <v>15514512</v>
      </c>
      <c r="H238">
        <v>3</v>
      </c>
      <c r="I238" t="s">
        <v>736</v>
      </c>
      <c r="J238" t="s">
        <v>737</v>
      </c>
      <c r="K238" t="s">
        <v>738</v>
      </c>
      <c r="L238">
        <v>1327</v>
      </c>
      <c r="N238">
        <v>1005</v>
      </c>
      <c r="O238" t="s">
        <v>739</v>
      </c>
      <c r="P238" t="s">
        <v>739</v>
      </c>
      <c r="Q238">
        <v>1</v>
      </c>
      <c r="X238">
        <v>1.4</v>
      </c>
      <c r="Y238">
        <v>149.25</v>
      </c>
      <c r="Z238">
        <v>0</v>
      </c>
      <c r="AA238">
        <v>0</v>
      </c>
      <c r="AB238">
        <v>0</v>
      </c>
      <c r="AC238">
        <v>0</v>
      </c>
      <c r="AD238">
        <v>1</v>
      </c>
      <c r="AE238">
        <v>0</v>
      </c>
      <c r="AF238" t="s">
        <v>3</v>
      </c>
      <c r="AG238">
        <v>1.4</v>
      </c>
      <c r="AH238">
        <v>2</v>
      </c>
      <c r="AI238">
        <v>1473071285</v>
      </c>
      <c r="AJ238">
        <v>105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</row>
    <row r="239" spans="1:44" x14ac:dyDescent="0.2">
      <c r="A239">
        <f>ROW(Source!A313)</f>
        <v>313</v>
      </c>
      <c r="B239">
        <v>1473071296</v>
      </c>
      <c r="C239">
        <v>1473071281</v>
      </c>
      <c r="D239">
        <v>1441834635</v>
      </c>
      <c r="E239">
        <v>1</v>
      </c>
      <c r="F239">
        <v>1</v>
      </c>
      <c r="G239">
        <v>15514512</v>
      </c>
      <c r="H239">
        <v>3</v>
      </c>
      <c r="I239" t="s">
        <v>710</v>
      </c>
      <c r="J239" t="s">
        <v>711</v>
      </c>
      <c r="K239" t="s">
        <v>712</v>
      </c>
      <c r="L239">
        <v>1339</v>
      </c>
      <c r="N239">
        <v>1007</v>
      </c>
      <c r="O239" t="s">
        <v>713</v>
      </c>
      <c r="P239" t="s">
        <v>713</v>
      </c>
      <c r="Q239">
        <v>1</v>
      </c>
      <c r="X239">
        <v>0.5</v>
      </c>
      <c r="Y239">
        <v>103.4</v>
      </c>
      <c r="Z239">
        <v>0</v>
      </c>
      <c r="AA239">
        <v>0</v>
      </c>
      <c r="AB239">
        <v>0</v>
      </c>
      <c r="AC239">
        <v>0</v>
      </c>
      <c r="AD239">
        <v>1</v>
      </c>
      <c r="AE239">
        <v>0</v>
      </c>
      <c r="AF239" t="s">
        <v>3</v>
      </c>
      <c r="AG239">
        <v>0.5</v>
      </c>
      <c r="AH239">
        <v>2</v>
      </c>
      <c r="AI239">
        <v>1473071286</v>
      </c>
      <c r="AJ239">
        <v>106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</row>
    <row r="240" spans="1:44" x14ac:dyDescent="0.2">
      <c r="A240">
        <f>ROW(Source!A313)</f>
        <v>313</v>
      </c>
      <c r="B240">
        <v>1473071297</v>
      </c>
      <c r="C240">
        <v>1473071281</v>
      </c>
      <c r="D240">
        <v>1441834627</v>
      </c>
      <c r="E240">
        <v>1</v>
      </c>
      <c r="F240">
        <v>1</v>
      </c>
      <c r="G240">
        <v>15514512</v>
      </c>
      <c r="H240">
        <v>3</v>
      </c>
      <c r="I240" t="s">
        <v>714</v>
      </c>
      <c r="J240" t="s">
        <v>715</v>
      </c>
      <c r="K240" t="s">
        <v>716</v>
      </c>
      <c r="L240">
        <v>1339</v>
      </c>
      <c r="N240">
        <v>1007</v>
      </c>
      <c r="O240" t="s">
        <v>713</v>
      </c>
      <c r="P240" t="s">
        <v>713</v>
      </c>
      <c r="Q240">
        <v>1</v>
      </c>
      <c r="X240">
        <v>0.3</v>
      </c>
      <c r="Y240">
        <v>875.46</v>
      </c>
      <c r="Z240">
        <v>0</v>
      </c>
      <c r="AA240">
        <v>0</v>
      </c>
      <c r="AB240">
        <v>0</v>
      </c>
      <c r="AC240">
        <v>0</v>
      </c>
      <c r="AD240">
        <v>1</v>
      </c>
      <c r="AE240">
        <v>0</v>
      </c>
      <c r="AF240" t="s">
        <v>3</v>
      </c>
      <c r="AG240">
        <v>0.3</v>
      </c>
      <c r="AH240">
        <v>2</v>
      </c>
      <c r="AI240">
        <v>1473071287</v>
      </c>
      <c r="AJ240">
        <v>107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</row>
    <row r="241" spans="1:44" x14ac:dyDescent="0.2">
      <c r="A241">
        <f>ROW(Source!A313)</f>
        <v>313</v>
      </c>
      <c r="B241">
        <v>1473071298</v>
      </c>
      <c r="C241">
        <v>1473071281</v>
      </c>
      <c r="D241">
        <v>1441834671</v>
      </c>
      <c r="E241">
        <v>1</v>
      </c>
      <c r="F241">
        <v>1</v>
      </c>
      <c r="G241">
        <v>15514512</v>
      </c>
      <c r="H241">
        <v>3</v>
      </c>
      <c r="I241" t="s">
        <v>717</v>
      </c>
      <c r="J241" t="s">
        <v>718</v>
      </c>
      <c r="K241" t="s">
        <v>719</v>
      </c>
      <c r="L241">
        <v>1348</v>
      </c>
      <c r="N241">
        <v>1009</v>
      </c>
      <c r="O241" t="s">
        <v>697</v>
      </c>
      <c r="P241" t="s">
        <v>697</v>
      </c>
      <c r="Q241">
        <v>1000</v>
      </c>
      <c r="X241">
        <v>1E-4</v>
      </c>
      <c r="Y241">
        <v>184462.17</v>
      </c>
      <c r="Z241">
        <v>0</v>
      </c>
      <c r="AA241">
        <v>0</v>
      </c>
      <c r="AB241">
        <v>0</v>
      </c>
      <c r="AC241">
        <v>0</v>
      </c>
      <c r="AD241">
        <v>1</v>
      </c>
      <c r="AE241">
        <v>0</v>
      </c>
      <c r="AF241" t="s">
        <v>3</v>
      </c>
      <c r="AG241">
        <v>1E-4</v>
      </c>
      <c r="AH241">
        <v>2</v>
      </c>
      <c r="AI241">
        <v>1473071288</v>
      </c>
      <c r="AJ241">
        <v>108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</row>
    <row r="242" spans="1:44" x14ac:dyDescent="0.2">
      <c r="A242">
        <f>ROW(Source!A313)</f>
        <v>313</v>
      </c>
      <c r="B242">
        <v>1473071299</v>
      </c>
      <c r="C242">
        <v>1473071281</v>
      </c>
      <c r="D242">
        <v>1441834634</v>
      </c>
      <c r="E242">
        <v>1</v>
      </c>
      <c r="F242">
        <v>1</v>
      </c>
      <c r="G242">
        <v>15514512</v>
      </c>
      <c r="H242">
        <v>3</v>
      </c>
      <c r="I242" t="s">
        <v>720</v>
      </c>
      <c r="J242" t="s">
        <v>721</v>
      </c>
      <c r="K242" t="s">
        <v>722</v>
      </c>
      <c r="L242">
        <v>1348</v>
      </c>
      <c r="N242">
        <v>1009</v>
      </c>
      <c r="O242" t="s">
        <v>697</v>
      </c>
      <c r="P242" t="s">
        <v>697</v>
      </c>
      <c r="Q242">
        <v>1000</v>
      </c>
      <c r="X242">
        <v>2.9999999999999997E-4</v>
      </c>
      <c r="Y242">
        <v>88053.759999999995</v>
      </c>
      <c r="Z242">
        <v>0</v>
      </c>
      <c r="AA242">
        <v>0</v>
      </c>
      <c r="AB242">
        <v>0</v>
      </c>
      <c r="AC242">
        <v>0</v>
      </c>
      <c r="AD242">
        <v>1</v>
      </c>
      <c r="AE242">
        <v>0</v>
      </c>
      <c r="AF242" t="s">
        <v>3</v>
      </c>
      <c r="AG242">
        <v>2.9999999999999997E-4</v>
      </c>
      <c r="AH242">
        <v>2</v>
      </c>
      <c r="AI242">
        <v>1473071289</v>
      </c>
      <c r="AJ242">
        <v>109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</row>
    <row r="243" spans="1:44" x14ac:dyDescent="0.2">
      <c r="A243">
        <f>ROW(Source!A313)</f>
        <v>313</v>
      </c>
      <c r="B243">
        <v>1473071300</v>
      </c>
      <c r="C243">
        <v>1473071281</v>
      </c>
      <c r="D243">
        <v>1441834836</v>
      </c>
      <c r="E243">
        <v>1</v>
      </c>
      <c r="F243">
        <v>1</v>
      </c>
      <c r="G243">
        <v>15514512</v>
      </c>
      <c r="H243">
        <v>3</v>
      </c>
      <c r="I243" t="s">
        <v>723</v>
      </c>
      <c r="J243" t="s">
        <v>724</v>
      </c>
      <c r="K243" t="s">
        <v>725</v>
      </c>
      <c r="L243">
        <v>1348</v>
      </c>
      <c r="N243">
        <v>1009</v>
      </c>
      <c r="O243" t="s">
        <v>697</v>
      </c>
      <c r="P243" t="s">
        <v>697</v>
      </c>
      <c r="Q243">
        <v>1000</v>
      </c>
      <c r="X243">
        <v>6.3000000000000003E-4</v>
      </c>
      <c r="Y243">
        <v>93194.67</v>
      </c>
      <c r="Z243">
        <v>0</v>
      </c>
      <c r="AA243">
        <v>0</v>
      </c>
      <c r="AB243">
        <v>0</v>
      </c>
      <c r="AC243">
        <v>0</v>
      </c>
      <c r="AD243">
        <v>1</v>
      </c>
      <c r="AE243">
        <v>0</v>
      </c>
      <c r="AF243" t="s">
        <v>3</v>
      </c>
      <c r="AG243">
        <v>6.3000000000000003E-4</v>
      </c>
      <c r="AH243">
        <v>2</v>
      </c>
      <c r="AI243">
        <v>1473071290</v>
      </c>
      <c r="AJ243">
        <v>110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</row>
    <row r="244" spans="1:44" x14ac:dyDescent="0.2">
      <c r="A244">
        <f>ROW(Source!A313)</f>
        <v>313</v>
      </c>
      <c r="B244">
        <v>1473071301</v>
      </c>
      <c r="C244">
        <v>1473071281</v>
      </c>
      <c r="D244">
        <v>1441822273</v>
      </c>
      <c r="E244">
        <v>15514512</v>
      </c>
      <c r="F244">
        <v>1</v>
      </c>
      <c r="G244">
        <v>15514512</v>
      </c>
      <c r="H244">
        <v>3</v>
      </c>
      <c r="I244" t="s">
        <v>729</v>
      </c>
      <c r="J244" t="s">
        <v>3</v>
      </c>
      <c r="K244" t="s">
        <v>730</v>
      </c>
      <c r="L244">
        <v>1348</v>
      </c>
      <c r="N244">
        <v>1009</v>
      </c>
      <c r="O244" t="s">
        <v>697</v>
      </c>
      <c r="P244" t="s">
        <v>697</v>
      </c>
      <c r="Q244">
        <v>1000</v>
      </c>
      <c r="X244">
        <v>6.9999999999999994E-5</v>
      </c>
      <c r="Y244">
        <v>94640</v>
      </c>
      <c r="Z244">
        <v>0</v>
      </c>
      <c r="AA244">
        <v>0</v>
      </c>
      <c r="AB244">
        <v>0</v>
      </c>
      <c r="AC244">
        <v>0</v>
      </c>
      <c r="AD244">
        <v>1</v>
      </c>
      <c r="AE244">
        <v>0</v>
      </c>
      <c r="AF244" t="s">
        <v>3</v>
      </c>
      <c r="AG244">
        <v>6.9999999999999994E-5</v>
      </c>
      <c r="AH244">
        <v>2</v>
      </c>
      <c r="AI244">
        <v>1473071291</v>
      </c>
      <c r="AJ244">
        <v>111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</row>
    <row r="245" spans="1:44" x14ac:dyDescent="0.2">
      <c r="A245">
        <f>ROW(Source!A314)</f>
        <v>314</v>
      </c>
      <c r="B245">
        <v>1473073705</v>
      </c>
      <c r="C245">
        <v>1473073701</v>
      </c>
      <c r="D245">
        <v>1441819193</v>
      </c>
      <c r="E245">
        <v>15514512</v>
      </c>
      <c r="F245">
        <v>1</v>
      </c>
      <c r="G245">
        <v>15514512</v>
      </c>
      <c r="H245">
        <v>1</v>
      </c>
      <c r="I245" t="s">
        <v>670</v>
      </c>
      <c r="J245" t="s">
        <v>3</v>
      </c>
      <c r="K245" t="s">
        <v>671</v>
      </c>
      <c r="L245">
        <v>1191</v>
      </c>
      <c r="N245">
        <v>1013</v>
      </c>
      <c r="O245" t="s">
        <v>672</v>
      </c>
      <c r="P245" t="s">
        <v>672</v>
      </c>
      <c r="Q245">
        <v>1</v>
      </c>
      <c r="X245">
        <v>3.14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1</v>
      </c>
      <c r="AE245">
        <v>1</v>
      </c>
      <c r="AF245" t="s">
        <v>154</v>
      </c>
      <c r="AG245">
        <v>6.28</v>
      </c>
      <c r="AH245">
        <v>2</v>
      </c>
      <c r="AI245">
        <v>1473073702</v>
      </c>
      <c r="AJ245">
        <v>112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</row>
    <row r="246" spans="1:44" x14ac:dyDescent="0.2">
      <c r="A246">
        <f>ROW(Source!A314)</f>
        <v>314</v>
      </c>
      <c r="B246">
        <v>1473073706</v>
      </c>
      <c r="C246">
        <v>1473073701</v>
      </c>
      <c r="D246">
        <v>1441833954</v>
      </c>
      <c r="E246">
        <v>1</v>
      </c>
      <c r="F246">
        <v>1</v>
      </c>
      <c r="G246">
        <v>15514512</v>
      </c>
      <c r="H246">
        <v>2</v>
      </c>
      <c r="I246" t="s">
        <v>673</v>
      </c>
      <c r="J246" t="s">
        <v>674</v>
      </c>
      <c r="K246" t="s">
        <v>675</v>
      </c>
      <c r="L246">
        <v>1368</v>
      </c>
      <c r="N246">
        <v>1011</v>
      </c>
      <c r="O246" t="s">
        <v>676</v>
      </c>
      <c r="P246" t="s">
        <v>676</v>
      </c>
      <c r="Q246">
        <v>1</v>
      </c>
      <c r="X246">
        <v>0.03</v>
      </c>
      <c r="Y246">
        <v>0</v>
      </c>
      <c r="Z246">
        <v>59.51</v>
      </c>
      <c r="AA246">
        <v>0.82</v>
      </c>
      <c r="AB246">
        <v>0</v>
      </c>
      <c r="AC246">
        <v>0</v>
      </c>
      <c r="AD246">
        <v>1</v>
      </c>
      <c r="AE246">
        <v>0</v>
      </c>
      <c r="AF246" t="s">
        <v>154</v>
      </c>
      <c r="AG246">
        <v>0.06</v>
      </c>
      <c r="AH246">
        <v>2</v>
      </c>
      <c r="AI246">
        <v>1473073703</v>
      </c>
      <c r="AJ246">
        <v>113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</row>
    <row r="247" spans="1:44" x14ac:dyDescent="0.2">
      <c r="A247">
        <f>ROW(Source!A314)</f>
        <v>314</v>
      </c>
      <c r="B247">
        <v>1473073707</v>
      </c>
      <c r="C247">
        <v>1473073701</v>
      </c>
      <c r="D247">
        <v>1441836235</v>
      </c>
      <c r="E247">
        <v>1</v>
      </c>
      <c r="F247">
        <v>1</v>
      </c>
      <c r="G247">
        <v>15514512</v>
      </c>
      <c r="H247">
        <v>3</v>
      </c>
      <c r="I247" t="s">
        <v>677</v>
      </c>
      <c r="J247" t="s">
        <v>678</v>
      </c>
      <c r="K247" t="s">
        <v>679</v>
      </c>
      <c r="L247">
        <v>1346</v>
      </c>
      <c r="N247">
        <v>1009</v>
      </c>
      <c r="O247" t="s">
        <v>680</v>
      </c>
      <c r="P247" t="s">
        <v>680</v>
      </c>
      <c r="Q247">
        <v>1</v>
      </c>
      <c r="X247">
        <v>0.32</v>
      </c>
      <c r="Y247">
        <v>31.49</v>
      </c>
      <c r="Z247">
        <v>0</v>
      </c>
      <c r="AA247">
        <v>0</v>
      </c>
      <c r="AB247">
        <v>0</v>
      </c>
      <c r="AC247">
        <v>0</v>
      </c>
      <c r="AD247">
        <v>1</v>
      </c>
      <c r="AE247">
        <v>0</v>
      </c>
      <c r="AF247" t="s">
        <v>154</v>
      </c>
      <c r="AG247">
        <v>0.64</v>
      </c>
      <c r="AH247">
        <v>2</v>
      </c>
      <c r="AI247">
        <v>1473073704</v>
      </c>
      <c r="AJ247">
        <v>114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</row>
    <row r="248" spans="1:44" x14ac:dyDescent="0.2">
      <c r="A248">
        <f>ROW(Source!A315)</f>
        <v>315</v>
      </c>
      <c r="B248">
        <v>1473073720</v>
      </c>
      <c r="C248">
        <v>1473073708</v>
      </c>
      <c r="D248">
        <v>1441819193</v>
      </c>
      <c r="E248">
        <v>15514512</v>
      </c>
      <c r="F248">
        <v>1</v>
      </c>
      <c r="G248">
        <v>15514512</v>
      </c>
      <c r="H248">
        <v>1</v>
      </c>
      <c r="I248" t="s">
        <v>670</v>
      </c>
      <c r="J248" t="s">
        <v>3</v>
      </c>
      <c r="K248" t="s">
        <v>671</v>
      </c>
      <c r="L248">
        <v>1191</v>
      </c>
      <c r="N248">
        <v>1013</v>
      </c>
      <c r="O248" t="s">
        <v>672</v>
      </c>
      <c r="P248" t="s">
        <v>672</v>
      </c>
      <c r="Q248">
        <v>1</v>
      </c>
      <c r="X248">
        <v>1.56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1</v>
      </c>
      <c r="AE248">
        <v>1</v>
      </c>
      <c r="AF248" t="s">
        <v>154</v>
      </c>
      <c r="AG248">
        <v>3.12</v>
      </c>
      <c r="AH248">
        <v>2</v>
      </c>
      <c r="AI248">
        <v>1473073717</v>
      </c>
      <c r="AJ248">
        <v>115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</row>
    <row r="249" spans="1:44" x14ac:dyDescent="0.2">
      <c r="A249">
        <f>ROW(Source!A315)</f>
        <v>315</v>
      </c>
      <c r="B249">
        <v>1473073721</v>
      </c>
      <c r="C249">
        <v>1473073708</v>
      </c>
      <c r="D249">
        <v>1441833954</v>
      </c>
      <c r="E249">
        <v>1</v>
      </c>
      <c r="F249">
        <v>1</v>
      </c>
      <c r="G249">
        <v>15514512</v>
      </c>
      <c r="H249">
        <v>2</v>
      </c>
      <c r="I249" t="s">
        <v>673</v>
      </c>
      <c r="J249" t="s">
        <v>674</v>
      </c>
      <c r="K249" t="s">
        <v>675</v>
      </c>
      <c r="L249">
        <v>1368</v>
      </c>
      <c r="N249">
        <v>1011</v>
      </c>
      <c r="O249" t="s">
        <v>676</v>
      </c>
      <c r="P249" t="s">
        <v>676</v>
      </c>
      <c r="Q249">
        <v>1</v>
      </c>
      <c r="X249">
        <v>0.03</v>
      </c>
      <c r="Y249">
        <v>0</v>
      </c>
      <c r="Z249">
        <v>59.51</v>
      </c>
      <c r="AA249">
        <v>0.82</v>
      </c>
      <c r="AB249">
        <v>0</v>
      </c>
      <c r="AC249">
        <v>0</v>
      </c>
      <c r="AD249">
        <v>1</v>
      </c>
      <c r="AE249">
        <v>0</v>
      </c>
      <c r="AF249" t="s">
        <v>154</v>
      </c>
      <c r="AG249">
        <v>0.06</v>
      </c>
      <c r="AH249">
        <v>2</v>
      </c>
      <c r="AI249">
        <v>1473073718</v>
      </c>
      <c r="AJ249">
        <v>116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</row>
    <row r="250" spans="1:44" x14ac:dyDescent="0.2">
      <c r="A250">
        <f>ROW(Source!A315)</f>
        <v>315</v>
      </c>
      <c r="B250">
        <v>1473073722</v>
      </c>
      <c r="C250">
        <v>1473073708</v>
      </c>
      <c r="D250">
        <v>1441836235</v>
      </c>
      <c r="E250">
        <v>1</v>
      </c>
      <c r="F250">
        <v>1</v>
      </c>
      <c r="G250">
        <v>15514512</v>
      </c>
      <c r="H250">
        <v>3</v>
      </c>
      <c r="I250" t="s">
        <v>677</v>
      </c>
      <c r="J250" t="s">
        <v>678</v>
      </c>
      <c r="K250" t="s">
        <v>679</v>
      </c>
      <c r="L250">
        <v>1346</v>
      </c>
      <c r="N250">
        <v>1009</v>
      </c>
      <c r="O250" t="s">
        <v>680</v>
      </c>
      <c r="P250" t="s">
        <v>680</v>
      </c>
      <c r="Q250">
        <v>1</v>
      </c>
      <c r="X250">
        <v>0.02</v>
      </c>
      <c r="Y250">
        <v>31.49</v>
      </c>
      <c r="Z250">
        <v>0</v>
      </c>
      <c r="AA250">
        <v>0</v>
      </c>
      <c r="AB250">
        <v>0</v>
      </c>
      <c r="AC250">
        <v>0</v>
      </c>
      <c r="AD250">
        <v>1</v>
      </c>
      <c r="AE250">
        <v>0</v>
      </c>
      <c r="AF250" t="s">
        <v>154</v>
      </c>
      <c r="AG250">
        <v>0.04</v>
      </c>
      <c r="AH250">
        <v>2</v>
      </c>
      <c r="AI250">
        <v>1473073719</v>
      </c>
      <c r="AJ250">
        <v>117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</row>
    <row r="251" spans="1:44" x14ac:dyDescent="0.2">
      <c r="A251">
        <f>ROW(Source!A316)</f>
        <v>316</v>
      </c>
      <c r="B251">
        <v>1473071307</v>
      </c>
      <c r="C251">
        <v>1473071302</v>
      </c>
      <c r="D251">
        <v>1441819193</v>
      </c>
      <c r="E251">
        <v>15514512</v>
      </c>
      <c r="F251">
        <v>1</v>
      </c>
      <c r="G251">
        <v>15514512</v>
      </c>
      <c r="H251">
        <v>1</v>
      </c>
      <c r="I251" t="s">
        <v>670</v>
      </c>
      <c r="J251" t="s">
        <v>3</v>
      </c>
      <c r="K251" t="s">
        <v>671</v>
      </c>
      <c r="L251">
        <v>1191</v>
      </c>
      <c r="N251">
        <v>1013</v>
      </c>
      <c r="O251" t="s">
        <v>672</v>
      </c>
      <c r="P251" t="s">
        <v>672</v>
      </c>
      <c r="Q251">
        <v>1</v>
      </c>
      <c r="X251">
        <v>6.44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1</v>
      </c>
      <c r="AE251">
        <v>1</v>
      </c>
      <c r="AF251" t="s">
        <v>66</v>
      </c>
      <c r="AG251">
        <v>25.76</v>
      </c>
      <c r="AH251">
        <v>2</v>
      </c>
      <c r="AI251">
        <v>1473071303</v>
      </c>
      <c r="AJ251">
        <v>118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</row>
    <row r="252" spans="1:44" x14ac:dyDescent="0.2">
      <c r="A252">
        <f>ROW(Source!A316)</f>
        <v>316</v>
      </c>
      <c r="B252">
        <v>1473071308</v>
      </c>
      <c r="C252">
        <v>1473071302</v>
      </c>
      <c r="D252">
        <v>1441833954</v>
      </c>
      <c r="E252">
        <v>1</v>
      </c>
      <c r="F252">
        <v>1</v>
      </c>
      <c r="G252">
        <v>15514512</v>
      </c>
      <c r="H252">
        <v>2</v>
      </c>
      <c r="I252" t="s">
        <v>673</v>
      </c>
      <c r="J252" t="s">
        <v>674</v>
      </c>
      <c r="K252" t="s">
        <v>675</v>
      </c>
      <c r="L252">
        <v>1368</v>
      </c>
      <c r="N252">
        <v>1011</v>
      </c>
      <c r="O252" t="s">
        <v>676</v>
      </c>
      <c r="P252" t="s">
        <v>676</v>
      </c>
      <c r="Q252">
        <v>1</v>
      </c>
      <c r="X252">
        <v>0.17</v>
      </c>
      <c r="Y252">
        <v>0</v>
      </c>
      <c r="Z252">
        <v>59.51</v>
      </c>
      <c r="AA252">
        <v>0.82</v>
      </c>
      <c r="AB252">
        <v>0</v>
      </c>
      <c r="AC252">
        <v>0</v>
      </c>
      <c r="AD252">
        <v>1</v>
      </c>
      <c r="AE252">
        <v>0</v>
      </c>
      <c r="AF252" t="s">
        <v>66</v>
      </c>
      <c r="AG252">
        <v>0.68</v>
      </c>
      <c r="AH252">
        <v>2</v>
      </c>
      <c r="AI252">
        <v>1473071304</v>
      </c>
      <c r="AJ252">
        <v>119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</row>
    <row r="253" spans="1:44" x14ac:dyDescent="0.2">
      <c r="A253">
        <f>ROW(Source!A316)</f>
        <v>316</v>
      </c>
      <c r="B253">
        <v>1473071309</v>
      </c>
      <c r="C253">
        <v>1473071302</v>
      </c>
      <c r="D253">
        <v>1441834258</v>
      </c>
      <c r="E253">
        <v>1</v>
      </c>
      <c r="F253">
        <v>1</v>
      </c>
      <c r="G253">
        <v>15514512</v>
      </c>
      <c r="H253">
        <v>2</v>
      </c>
      <c r="I253" t="s">
        <v>691</v>
      </c>
      <c r="J253" t="s">
        <v>692</v>
      </c>
      <c r="K253" t="s">
        <v>693</v>
      </c>
      <c r="L253">
        <v>1368</v>
      </c>
      <c r="N253">
        <v>1011</v>
      </c>
      <c r="O253" t="s">
        <v>676</v>
      </c>
      <c r="P253" t="s">
        <v>676</v>
      </c>
      <c r="Q253">
        <v>1</v>
      </c>
      <c r="X253">
        <v>2.4300000000000002</v>
      </c>
      <c r="Y253">
        <v>0</v>
      </c>
      <c r="Z253">
        <v>1303.01</v>
      </c>
      <c r="AA253">
        <v>826.2</v>
      </c>
      <c r="AB253">
        <v>0</v>
      </c>
      <c r="AC253">
        <v>0</v>
      </c>
      <c r="AD253">
        <v>1</v>
      </c>
      <c r="AE253">
        <v>0</v>
      </c>
      <c r="AF253" t="s">
        <v>66</v>
      </c>
      <c r="AG253">
        <v>9.7200000000000006</v>
      </c>
      <c r="AH253">
        <v>2</v>
      </c>
      <c r="AI253">
        <v>1473071305</v>
      </c>
      <c r="AJ253">
        <v>120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</row>
    <row r="254" spans="1:44" x14ac:dyDescent="0.2">
      <c r="A254">
        <f>ROW(Source!A316)</f>
        <v>316</v>
      </c>
      <c r="B254">
        <v>1473071310</v>
      </c>
      <c r="C254">
        <v>1473071302</v>
      </c>
      <c r="D254">
        <v>1441836235</v>
      </c>
      <c r="E254">
        <v>1</v>
      </c>
      <c r="F254">
        <v>1</v>
      </c>
      <c r="G254">
        <v>15514512</v>
      </c>
      <c r="H254">
        <v>3</v>
      </c>
      <c r="I254" t="s">
        <v>677</v>
      </c>
      <c r="J254" t="s">
        <v>678</v>
      </c>
      <c r="K254" t="s">
        <v>679</v>
      </c>
      <c r="L254">
        <v>1346</v>
      </c>
      <c r="N254">
        <v>1009</v>
      </c>
      <c r="O254" t="s">
        <v>680</v>
      </c>
      <c r="P254" t="s">
        <v>680</v>
      </c>
      <c r="Q254">
        <v>1</v>
      </c>
      <c r="X254">
        <v>0.15</v>
      </c>
      <c r="Y254">
        <v>31.49</v>
      </c>
      <c r="Z254">
        <v>0</v>
      </c>
      <c r="AA254">
        <v>0</v>
      </c>
      <c r="AB254">
        <v>0</v>
      </c>
      <c r="AC254">
        <v>0</v>
      </c>
      <c r="AD254">
        <v>1</v>
      </c>
      <c r="AE254">
        <v>0</v>
      </c>
      <c r="AF254" t="s">
        <v>66</v>
      </c>
      <c r="AG254">
        <v>0.6</v>
      </c>
      <c r="AH254">
        <v>2</v>
      </c>
      <c r="AI254">
        <v>1473071306</v>
      </c>
      <c r="AJ254">
        <v>121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</row>
    <row r="255" spans="1:44" x14ac:dyDescent="0.2">
      <c r="A255">
        <f>ROW(Source!A317)</f>
        <v>317</v>
      </c>
      <c r="B255">
        <v>1473071326</v>
      </c>
      <c r="C255">
        <v>1473071311</v>
      </c>
      <c r="D255">
        <v>1441819193</v>
      </c>
      <c r="E255">
        <v>15514512</v>
      </c>
      <c r="F255">
        <v>1</v>
      </c>
      <c r="G255">
        <v>15514512</v>
      </c>
      <c r="H255">
        <v>1</v>
      </c>
      <c r="I255" t="s">
        <v>670</v>
      </c>
      <c r="J255" t="s">
        <v>3</v>
      </c>
      <c r="K255" t="s">
        <v>671</v>
      </c>
      <c r="L255">
        <v>1191</v>
      </c>
      <c r="N255">
        <v>1013</v>
      </c>
      <c r="O255" t="s">
        <v>672</v>
      </c>
      <c r="P255" t="s">
        <v>672</v>
      </c>
      <c r="Q255">
        <v>1</v>
      </c>
      <c r="X255">
        <v>84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1</v>
      </c>
      <c r="AE255">
        <v>1</v>
      </c>
      <c r="AF255" t="s">
        <v>3</v>
      </c>
      <c r="AG255">
        <v>84</v>
      </c>
      <c r="AH255">
        <v>2</v>
      </c>
      <c r="AI255">
        <v>1473071312</v>
      </c>
      <c r="AJ255">
        <v>122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</row>
    <row r="256" spans="1:44" x14ac:dyDescent="0.2">
      <c r="A256">
        <f>ROW(Source!A317)</f>
        <v>317</v>
      </c>
      <c r="B256">
        <v>1473071327</v>
      </c>
      <c r="C256">
        <v>1473071311</v>
      </c>
      <c r="D256">
        <v>1441835475</v>
      </c>
      <c r="E256">
        <v>1</v>
      </c>
      <c r="F256">
        <v>1</v>
      </c>
      <c r="G256">
        <v>15514512</v>
      </c>
      <c r="H256">
        <v>3</v>
      </c>
      <c r="I256" t="s">
        <v>694</v>
      </c>
      <c r="J256" t="s">
        <v>695</v>
      </c>
      <c r="K256" t="s">
        <v>696</v>
      </c>
      <c r="L256">
        <v>1348</v>
      </c>
      <c r="N256">
        <v>1009</v>
      </c>
      <c r="O256" t="s">
        <v>697</v>
      </c>
      <c r="P256" t="s">
        <v>697</v>
      </c>
      <c r="Q256">
        <v>1000</v>
      </c>
      <c r="X256">
        <v>8.0000000000000004E-4</v>
      </c>
      <c r="Y256">
        <v>155908.07999999999</v>
      </c>
      <c r="Z256">
        <v>0</v>
      </c>
      <c r="AA256">
        <v>0</v>
      </c>
      <c r="AB256">
        <v>0</v>
      </c>
      <c r="AC256">
        <v>0</v>
      </c>
      <c r="AD256">
        <v>1</v>
      </c>
      <c r="AE256">
        <v>0</v>
      </c>
      <c r="AF256" t="s">
        <v>3</v>
      </c>
      <c r="AG256">
        <v>8.0000000000000004E-4</v>
      </c>
      <c r="AH256">
        <v>2</v>
      </c>
      <c r="AI256">
        <v>1473071313</v>
      </c>
      <c r="AJ256">
        <v>123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</row>
    <row r="257" spans="1:44" x14ac:dyDescent="0.2">
      <c r="A257">
        <f>ROW(Source!A317)</f>
        <v>317</v>
      </c>
      <c r="B257">
        <v>1473071328</v>
      </c>
      <c r="C257">
        <v>1473071311</v>
      </c>
      <c r="D257">
        <v>1441835549</v>
      </c>
      <c r="E257">
        <v>1</v>
      </c>
      <c r="F257">
        <v>1</v>
      </c>
      <c r="G257">
        <v>15514512</v>
      </c>
      <c r="H257">
        <v>3</v>
      </c>
      <c r="I257" t="s">
        <v>698</v>
      </c>
      <c r="J257" t="s">
        <v>699</v>
      </c>
      <c r="K257" t="s">
        <v>700</v>
      </c>
      <c r="L257">
        <v>1348</v>
      </c>
      <c r="N257">
        <v>1009</v>
      </c>
      <c r="O257" t="s">
        <v>697</v>
      </c>
      <c r="P257" t="s">
        <v>697</v>
      </c>
      <c r="Q257">
        <v>1000</v>
      </c>
      <c r="X257">
        <v>1E-4</v>
      </c>
      <c r="Y257">
        <v>194655.19</v>
      </c>
      <c r="Z257">
        <v>0</v>
      </c>
      <c r="AA257">
        <v>0</v>
      </c>
      <c r="AB257">
        <v>0</v>
      </c>
      <c r="AC257">
        <v>0</v>
      </c>
      <c r="AD257">
        <v>1</v>
      </c>
      <c r="AE257">
        <v>0</v>
      </c>
      <c r="AF257" t="s">
        <v>3</v>
      </c>
      <c r="AG257">
        <v>1E-4</v>
      </c>
      <c r="AH257">
        <v>2</v>
      </c>
      <c r="AI257">
        <v>1473071314</v>
      </c>
      <c r="AJ257">
        <v>124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</row>
    <row r="258" spans="1:44" x14ac:dyDescent="0.2">
      <c r="A258">
        <f>ROW(Source!A317)</f>
        <v>317</v>
      </c>
      <c r="B258">
        <v>1473071329</v>
      </c>
      <c r="C258">
        <v>1473071311</v>
      </c>
      <c r="D258">
        <v>1441836325</v>
      </c>
      <c r="E258">
        <v>1</v>
      </c>
      <c r="F258">
        <v>1</v>
      </c>
      <c r="G258">
        <v>15514512</v>
      </c>
      <c r="H258">
        <v>3</v>
      </c>
      <c r="I258" t="s">
        <v>701</v>
      </c>
      <c r="J258" t="s">
        <v>702</v>
      </c>
      <c r="K258" t="s">
        <v>703</v>
      </c>
      <c r="L258">
        <v>1348</v>
      </c>
      <c r="N258">
        <v>1009</v>
      </c>
      <c r="O258" t="s">
        <v>697</v>
      </c>
      <c r="P258" t="s">
        <v>697</v>
      </c>
      <c r="Q258">
        <v>1000</v>
      </c>
      <c r="X258">
        <v>8.0000000000000004E-4</v>
      </c>
      <c r="Y258">
        <v>108798.39999999999</v>
      </c>
      <c r="Z258">
        <v>0</v>
      </c>
      <c r="AA258">
        <v>0</v>
      </c>
      <c r="AB258">
        <v>0</v>
      </c>
      <c r="AC258">
        <v>0</v>
      </c>
      <c r="AD258">
        <v>1</v>
      </c>
      <c r="AE258">
        <v>0</v>
      </c>
      <c r="AF258" t="s">
        <v>3</v>
      </c>
      <c r="AG258">
        <v>8.0000000000000004E-4</v>
      </c>
      <c r="AH258">
        <v>2</v>
      </c>
      <c r="AI258">
        <v>1473071315</v>
      </c>
      <c r="AJ258">
        <v>125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</row>
    <row r="259" spans="1:44" x14ac:dyDescent="0.2">
      <c r="A259">
        <f>ROW(Source!A317)</f>
        <v>317</v>
      </c>
      <c r="B259">
        <v>1473071330</v>
      </c>
      <c r="C259">
        <v>1473071311</v>
      </c>
      <c r="D259">
        <v>1441838531</v>
      </c>
      <c r="E259">
        <v>1</v>
      </c>
      <c r="F259">
        <v>1</v>
      </c>
      <c r="G259">
        <v>15514512</v>
      </c>
      <c r="H259">
        <v>3</v>
      </c>
      <c r="I259" t="s">
        <v>704</v>
      </c>
      <c r="J259" t="s">
        <v>705</v>
      </c>
      <c r="K259" t="s">
        <v>706</v>
      </c>
      <c r="L259">
        <v>1348</v>
      </c>
      <c r="N259">
        <v>1009</v>
      </c>
      <c r="O259" t="s">
        <v>697</v>
      </c>
      <c r="P259" t="s">
        <v>697</v>
      </c>
      <c r="Q259">
        <v>1000</v>
      </c>
      <c r="X259">
        <v>6.9999999999999999E-4</v>
      </c>
      <c r="Y259">
        <v>370783.55</v>
      </c>
      <c r="Z259">
        <v>0</v>
      </c>
      <c r="AA259">
        <v>0</v>
      </c>
      <c r="AB259">
        <v>0</v>
      </c>
      <c r="AC259">
        <v>0</v>
      </c>
      <c r="AD259">
        <v>1</v>
      </c>
      <c r="AE259">
        <v>0</v>
      </c>
      <c r="AF259" t="s">
        <v>3</v>
      </c>
      <c r="AG259">
        <v>6.9999999999999999E-4</v>
      </c>
      <c r="AH259">
        <v>2</v>
      </c>
      <c r="AI259">
        <v>1473071316</v>
      </c>
      <c r="AJ259">
        <v>126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</row>
    <row r="260" spans="1:44" x14ac:dyDescent="0.2">
      <c r="A260">
        <f>ROW(Source!A317)</f>
        <v>317</v>
      </c>
      <c r="B260">
        <v>1473071331</v>
      </c>
      <c r="C260">
        <v>1473071311</v>
      </c>
      <c r="D260">
        <v>1441838759</v>
      </c>
      <c r="E260">
        <v>1</v>
      </c>
      <c r="F260">
        <v>1</v>
      </c>
      <c r="G260">
        <v>15514512</v>
      </c>
      <c r="H260">
        <v>3</v>
      </c>
      <c r="I260" t="s">
        <v>707</v>
      </c>
      <c r="J260" t="s">
        <v>708</v>
      </c>
      <c r="K260" t="s">
        <v>709</v>
      </c>
      <c r="L260">
        <v>1348</v>
      </c>
      <c r="N260">
        <v>1009</v>
      </c>
      <c r="O260" t="s">
        <v>697</v>
      </c>
      <c r="P260" t="s">
        <v>697</v>
      </c>
      <c r="Q260">
        <v>1000</v>
      </c>
      <c r="X260">
        <v>6.9999999999999999E-4</v>
      </c>
      <c r="Y260">
        <v>1590701.16</v>
      </c>
      <c r="Z260">
        <v>0</v>
      </c>
      <c r="AA260">
        <v>0</v>
      </c>
      <c r="AB260">
        <v>0</v>
      </c>
      <c r="AC260">
        <v>0</v>
      </c>
      <c r="AD260">
        <v>1</v>
      </c>
      <c r="AE260">
        <v>0</v>
      </c>
      <c r="AF260" t="s">
        <v>3</v>
      </c>
      <c r="AG260">
        <v>6.9999999999999999E-4</v>
      </c>
      <c r="AH260">
        <v>2</v>
      </c>
      <c r="AI260">
        <v>1473071317</v>
      </c>
      <c r="AJ260">
        <v>127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</row>
    <row r="261" spans="1:44" x14ac:dyDescent="0.2">
      <c r="A261">
        <f>ROW(Source!A317)</f>
        <v>317</v>
      </c>
      <c r="B261">
        <v>1473071332</v>
      </c>
      <c r="C261">
        <v>1473071311</v>
      </c>
      <c r="D261">
        <v>1441834635</v>
      </c>
      <c r="E261">
        <v>1</v>
      </c>
      <c r="F261">
        <v>1</v>
      </c>
      <c r="G261">
        <v>15514512</v>
      </c>
      <c r="H261">
        <v>3</v>
      </c>
      <c r="I261" t="s">
        <v>710</v>
      </c>
      <c r="J261" t="s">
        <v>711</v>
      </c>
      <c r="K261" t="s">
        <v>712</v>
      </c>
      <c r="L261">
        <v>1339</v>
      </c>
      <c r="N261">
        <v>1007</v>
      </c>
      <c r="O261" t="s">
        <v>713</v>
      </c>
      <c r="P261" t="s">
        <v>713</v>
      </c>
      <c r="Q261">
        <v>1</v>
      </c>
      <c r="X261">
        <v>1.8</v>
      </c>
      <c r="Y261">
        <v>103.4</v>
      </c>
      <c r="Z261">
        <v>0</v>
      </c>
      <c r="AA261">
        <v>0</v>
      </c>
      <c r="AB261">
        <v>0</v>
      </c>
      <c r="AC261">
        <v>0</v>
      </c>
      <c r="AD261">
        <v>1</v>
      </c>
      <c r="AE261">
        <v>0</v>
      </c>
      <c r="AF261" t="s">
        <v>3</v>
      </c>
      <c r="AG261">
        <v>1.8</v>
      </c>
      <c r="AH261">
        <v>2</v>
      </c>
      <c r="AI261">
        <v>1473071318</v>
      </c>
      <c r="AJ261">
        <v>128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</row>
    <row r="262" spans="1:44" x14ac:dyDescent="0.2">
      <c r="A262">
        <f>ROW(Source!A317)</f>
        <v>317</v>
      </c>
      <c r="B262">
        <v>1473071333</v>
      </c>
      <c r="C262">
        <v>1473071311</v>
      </c>
      <c r="D262">
        <v>1441834627</v>
      </c>
      <c r="E262">
        <v>1</v>
      </c>
      <c r="F262">
        <v>1</v>
      </c>
      <c r="G262">
        <v>15514512</v>
      </c>
      <c r="H262">
        <v>3</v>
      </c>
      <c r="I262" t="s">
        <v>714</v>
      </c>
      <c r="J262" t="s">
        <v>715</v>
      </c>
      <c r="K262" t="s">
        <v>716</v>
      </c>
      <c r="L262">
        <v>1339</v>
      </c>
      <c r="N262">
        <v>1007</v>
      </c>
      <c r="O262" t="s">
        <v>713</v>
      </c>
      <c r="P262" t="s">
        <v>713</v>
      </c>
      <c r="Q262">
        <v>1</v>
      </c>
      <c r="X262">
        <v>0.9</v>
      </c>
      <c r="Y262">
        <v>875.46</v>
      </c>
      <c r="Z262">
        <v>0</v>
      </c>
      <c r="AA262">
        <v>0</v>
      </c>
      <c r="AB262">
        <v>0</v>
      </c>
      <c r="AC262">
        <v>0</v>
      </c>
      <c r="AD262">
        <v>1</v>
      </c>
      <c r="AE262">
        <v>0</v>
      </c>
      <c r="AF262" t="s">
        <v>3</v>
      </c>
      <c r="AG262">
        <v>0.9</v>
      </c>
      <c r="AH262">
        <v>2</v>
      </c>
      <c r="AI262">
        <v>1473071319</v>
      </c>
      <c r="AJ262">
        <v>129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</row>
    <row r="263" spans="1:44" x14ac:dyDescent="0.2">
      <c r="A263">
        <f>ROW(Source!A317)</f>
        <v>317</v>
      </c>
      <c r="B263">
        <v>1473071334</v>
      </c>
      <c r="C263">
        <v>1473071311</v>
      </c>
      <c r="D263">
        <v>1441834671</v>
      </c>
      <c r="E263">
        <v>1</v>
      </c>
      <c r="F263">
        <v>1</v>
      </c>
      <c r="G263">
        <v>15514512</v>
      </c>
      <c r="H263">
        <v>3</v>
      </c>
      <c r="I263" t="s">
        <v>717</v>
      </c>
      <c r="J263" t="s">
        <v>718</v>
      </c>
      <c r="K263" t="s">
        <v>719</v>
      </c>
      <c r="L263">
        <v>1348</v>
      </c>
      <c r="N263">
        <v>1009</v>
      </c>
      <c r="O263" t="s">
        <v>697</v>
      </c>
      <c r="P263" t="s">
        <v>697</v>
      </c>
      <c r="Q263">
        <v>1000</v>
      </c>
      <c r="X263">
        <v>5.9999999999999995E-4</v>
      </c>
      <c r="Y263">
        <v>184462.17</v>
      </c>
      <c r="Z263">
        <v>0</v>
      </c>
      <c r="AA263">
        <v>0</v>
      </c>
      <c r="AB263">
        <v>0</v>
      </c>
      <c r="AC263">
        <v>0</v>
      </c>
      <c r="AD263">
        <v>1</v>
      </c>
      <c r="AE263">
        <v>0</v>
      </c>
      <c r="AF263" t="s">
        <v>3</v>
      </c>
      <c r="AG263">
        <v>5.9999999999999995E-4</v>
      </c>
      <c r="AH263">
        <v>2</v>
      </c>
      <c r="AI263">
        <v>1473071320</v>
      </c>
      <c r="AJ263">
        <v>130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</row>
    <row r="264" spans="1:44" x14ac:dyDescent="0.2">
      <c r="A264">
        <f>ROW(Source!A317)</f>
        <v>317</v>
      </c>
      <c r="B264">
        <v>1473071335</v>
      </c>
      <c r="C264">
        <v>1473071311</v>
      </c>
      <c r="D264">
        <v>1441834634</v>
      </c>
      <c r="E264">
        <v>1</v>
      </c>
      <c r="F264">
        <v>1</v>
      </c>
      <c r="G264">
        <v>15514512</v>
      </c>
      <c r="H264">
        <v>3</v>
      </c>
      <c r="I264" t="s">
        <v>720</v>
      </c>
      <c r="J264" t="s">
        <v>721</v>
      </c>
      <c r="K264" t="s">
        <v>722</v>
      </c>
      <c r="L264">
        <v>1348</v>
      </c>
      <c r="N264">
        <v>1009</v>
      </c>
      <c r="O264" t="s">
        <v>697</v>
      </c>
      <c r="P264" t="s">
        <v>697</v>
      </c>
      <c r="Q264">
        <v>1000</v>
      </c>
      <c r="X264">
        <v>1E-3</v>
      </c>
      <c r="Y264">
        <v>88053.759999999995</v>
      </c>
      <c r="Z264">
        <v>0</v>
      </c>
      <c r="AA264">
        <v>0</v>
      </c>
      <c r="AB264">
        <v>0</v>
      </c>
      <c r="AC264">
        <v>0</v>
      </c>
      <c r="AD264">
        <v>1</v>
      </c>
      <c r="AE264">
        <v>0</v>
      </c>
      <c r="AF264" t="s">
        <v>3</v>
      </c>
      <c r="AG264">
        <v>1E-3</v>
      </c>
      <c r="AH264">
        <v>2</v>
      </c>
      <c r="AI264">
        <v>1473071321</v>
      </c>
      <c r="AJ264">
        <v>131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</row>
    <row r="265" spans="1:44" x14ac:dyDescent="0.2">
      <c r="A265">
        <f>ROW(Source!A317)</f>
        <v>317</v>
      </c>
      <c r="B265">
        <v>1473071336</v>
      </c>
      <c r="C265">
        <v>1473071311</v>
      </c>
      <c r="D265">
        <v>1441834836</v>
      </c>
      <c r="E265">
        <v>1</v>
      </c>
      <c r="F265">
        <v>1</v>
      </c>
      <c r="G265">
        <v>15514512</v>
      </c>
      <c r="H265">
        <v>3</v>
      </c>
      <c r="I265" t="s">
        <v>723</v>
      </c>
      <c r="J265" t="s">
        <v>724</v>
      </c>
      <c r="K265" t="s">
        <v>725</v>
      </c>
      <c r="L265">
        <v>1348</v>
      </c>
      <c r="N265">
        <v>1009</v>
      </c>
      <c r="O265" t="s">
        <v>697</v>
      </c>
      <c r="P265" t="s">
        <v>697</v>
      </c>
      <c r="Q265">
        <v>1000</v>
      </c>
      <c r="X265">
        <v>2.16E-3</v>
      </c>
      <c r="Y265">
        <v>93194.67</v>
      </c>
      <c r="Z265">
        <v>0</v>
      </c>
      <c r="AA265">
        <v>0</v>
      </c>
      <c r="AB265">
        <v>0</v>
      </c>
      <c r="AC265">
        <v>0</v>
      </c>
      <c r="AD265">
        <v>1</v>
      </c>
      <c r="AE265">
        <v>0</v>
      </c>
      <c r="AF265" t="s">
        <v>3</v>
      </c>
      <c r="AG265">
        <v>2.16E-3</v>
      </c>
      <c r="AH265">
        <v>2</v>
      </c>
      <c r="AI265">
        <v>1473071322</v>
      </c>
      <c r="AJ265">
        <v>132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</row>
    <row r="266" spans="1:44" x14ac:dyDescent="0.2">
      <c r="A266">
        <f>ROW(Source!A317)</f>
        <v>317</v>
      </c>
      <c r="B266">
        <v>1473071337</v>
      </c>
      <c r="C266">
        <v>1473071311</v>
      </c>
      <c r="D266">
        <v>1441834853</v>
      </c>
      <c r="E266">
        <v>1</v>
      </c>
      <c r="F266">
        <v>1</v>
      </c>
      <c r="G266">
        <v>15514512</v>
      </c>
      <c r="H266">
        <v>3</v>
      </c>
      <c r="I266" t="s">
        <v>726</v>
      </c>
      <c r="J266" t="s">
        <v>727</v>
      </c>
      <c r="K266" t="s">
        <v>728</v>
      </c>
      <c r="L266">
        <v>1348</v>
      </c>
      <c r="N266">
        <v>1009</v>
      </c>
      <c r="O266" t="s">
        <v>697</v>
      </c>
      <c r="P266" t="s">
        <v>697</v>
      </c>
      <c r="Q266">
        <v>1000</v>
      </c>
      <c r="X266">
        <v>8.0000000000000004E-4</v>
      </c>
      <c r="Y266">
        <v>78065.73</v>
      </c>
      <c r="Z266">
        <v>0</v>
      </c>
      <c r="AA266">
        <v>0</v>
      </c>
      <c r="AB266">
        <v>0</v>
      </c>
      <c r="AC266">
        <v>0</v>
      </c>
      <c r="AD266">
        <v>1</v>
      </c>
      <c r="AE266">
        <v>0</v>
      </c>
      <c r="AF266" t="s">
        <v>3</v>
      </c>
      <c r="AG266">
        <v>8.0000000000000004E-4</v>
      </c>
      <c r="AH266">
        <v>2</v>
      </c>
      <c r="AI266">
        <v>1473071323</v>
      </c>
      <c r="AJ266">
        <v>133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</row>
    <row r="267" spans="1:44" x14ac:dyDescent="0.2">
      <c r="A267">
        <f>ROW(Source!A317)</f>
        <v>317</v>
      </c>
      <c r="B267">
        <v>1473071339</v>
      </c>
      <c r="C267">
        <v>1473071311</v>
      </c>
      <c r="D267">
        <v>1441822273</v>
      </c>
      <c r="E267">
        <v>15514512</v>
      </c>
      <c r="F267">
        <v>1</v>
      </c>
      <c r="G267">
        <v>15514512</v>
      </c>
      <c r="H267">
        <v>3</v>
      </c>
      <c r="I267" t="s">
        <v>729</v>
      </c>
      <c r="J267" t="s">
        <v>3</v>
      </c>
      <c r="K267" t="s">
        <v>730</v>
      </c>
      <c r="L267">
        <v>1348</v>
      </c>
      <c r="N267">
        <v>1009</v>
      </c>
      <c r="O267" t="s">
        <v>697</v>
      </c>
      <c r="P267" t="s">
        <v>697</v>
      </c>
      <c r="Q267">
        <v>1000</v>
      </c>
      <c r="X267">
        <v>2.4000000000000001E-4</v>
      </c>
      <c r="Y267">
        <v>94640</v>
      </c>
      <c r="Z267">
        <v>0</v>
      </c>
      <c r="AA267">
        <v>0</v>
      </c>
      <c r="AB267">
        <v>0</v>
      </c>
      <c r="AC267">
        <v>0</v>
      </c>
      <c r="AD267">
        <v>1</v>
      </c>
      <c r="AE267">
        <v>0</v>
      </c>
      <c r="AF267" t="s">
        <v>3</v>
      </c>
      <c r="AG267">
        <v>2.4000000000000001E-4</v>
      </c>
      <c r="AH267">
        <v>2</v>
      </c>
      <c r="AI267">
        <v>1473071324</v>
      </c>
      <c r="AJ267">
        <v>134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</row>
    <row r="268" spans="1:44" x14ac:dyDescent="0.2">
      <c r="A268">
        <f>ROW(Source!A317)</f>
        <v>317</v>
      </c>
      <c r="B268">
        <v>1473071338</v>
      </c>
      <c r="C268">
        <v>1473071311</v>
      </c>
      <c r="D268">
        <v>1441850453</v>
      </c>
      <c r="E268">
        <v>1</v>
      </c>
      <c r="F268">
        <v>1</v>
      </c>
      <c r="G268">
        <v>15514512</v>
      </c>
      <c r="H268">
        <v>3</v>
      </c>
      <c r="I268" t="s">
        <v>731</v>
      </c>
      <c r="J268" t="s">
        <v>732</v>
      </c>
      <c r="K268" t="s">
        <v>733</v>
      </c>
      <c r="L268">
        <v>1348</v>
      </c>
      <c r="N268">
        <v>1009</v>
      </c>
      <c r="O268" t="s">
        <v>697</v>
      </c>
      <c r="P268" t="s">
        <v>697</v>
      </c>
      <c r="Q268">
        <v>1000</v>
      </c>
      <c r="X268">
        <v>8.9999999999999998E-4</v>
      </c>
      <c r="Y268">
        <v>178433.97</v>
      </c>
      <c r="Z268">
        <v>0</v>
      </c>
      <c r="AA268">
        <v>0</v>
      </c>
      <c r="AB268">
        <v>0</v>
      </c>
      <c r="AC268">
        <v>0</v>
      </c>
      <c r="AD268">
        <v>1</v>
      </c>
      <c r="AE268">
        <v>0</v>
      </c>
      <c r="AF268" t="s">
        <v>3</v>
      </c>
      <c r="AG268">
        <v>8.9999999999999998E-4</v>
      </c>
      <c r="AH268">
        <v>2</v>
      </c>
      <c r="AI268">
        <v>1473071325</v>
      </c>
      <c r="AJ268">
        <v>135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</row>
    <row r="269" spans="1:44" x14ac:dyDescent="0.2">
      <c r="A269">
        <f>ROW(Source!A318)</f>
        <v>318</v>
      </c>
      <c r="B269">
        <v>1473073744</v>
      </c>
      <c r="C269">
        <v>1473073739</v>
      </c>
      <c r="D269">
        <v>1441819193</v>
      </c>
      <c r="E269">
        <v>15514512</v>
      </c>
      <c r="F269">
        <v>1</v>
      </c>
      <c r="G269">
        <v>15514512</v>
      </c>
      <c r="H269">
        <v>1</v>
      </c>
      <c r="I269" t="s">
        <v>670</v>
      </c>
      <c r="J269" t="s">
        <v>3</v>
      </c>
      <c r="K269" t="s">
        <v>671</v>
      </c>
      <c r="L269">
        <v>1191</v>
      </c>
      <c r="N269">
        <v>1013</v>
      </c>
      <c r="O269" t="s">
        <v>672</v>
      </c>
      <c r="P269" t="s">
        <v>672</v>
      </c>
      <c r="Q269">
        <v>1</v>
      </c>
      <c r="X269">
        <v>3.14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1</v>
      </c>
      <c r="AE269">
        <v>1</v>
      </c>
      <c r="AF269" t="s">
        <v>154</v>
      </c>
      <c r="AG269">
        <v>6.28</v>
      </c>
      <c r="AH269">
        <v>2</v>
      </c>
      <c r="AI269">
        <v>1473073741</v>
      </c>
      <c r="AJ269">
        <v>136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</row>
    <row r="270" spans="1:44" x14ac:dyDescent="0.2">
      <c r="A270">
        <f>ROW(Source!A318)</f>
        <v>318</v>
      </c>
      <c r="B270">
        <v>1473073745</v>
      </c>
      <c r="C270">
        <v>1473073739</v>
      </c>
      <c r="D270">
        <v>1441833954</v>
      </c>
      <c r="E270">
        <v>1</v>
      </c>
      <c r="F270">
        <v>1</v>
      </c>
      <c r="G270">
        <v>15514512</v>
      </c>
      <c r="H270">
        <v>2</v>
      </c>
      <c r="I270" t="s">
        <v>673</v>
      </c>
      <c r="J270" t="s">
        <v>674</v>
      </c>
      <c r="K270" t="s">
        <v>675</v>
      </c>
      <c r="L270">
        <v>1368</v>
      </c>
      <c r="N270">
        <v>1011</v>
      </c>
      <c r="O270" t="s">
        <v>676</v>
      </c>
      <c r="P270" t="s">
        <v>676</v>
      </c>
      <c r="Q270">
        <v>1</v>
      </c>
      <c r="X270">
        <v>0.03</v>
      </c>
      <c r="Y270">
        <v>0</v>
      </c>
      <c r="Z270">
        <v>59.51</v>
      </c>
      <c r="AA270">
        <v>0.82</v>
      </c>
      <c r="AB270">
        <v>0</v>
      </c>
      <c r="AC270">
        <v>0</v>
      </c>
      <c r="AD270">
        <v>1</v>
      </c>
      <c r="AE270">
        <v>0</v>
      </c>
      <c r="AF270" t="s">
        <v>154</v>
      </c>
      <c r="AG270">
        <v>0.06</v>
      </c>
      <c r="AH270">
        <v>2</v>
      </c>
      <c r="AI270">
        <v>1473073742</v>
      </c>
      <c r="AJ270">
        <v>137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</row>
    <row r="271" spans="1:44" x14ac:dyDescent="0.2">
      <c r="A271">
        <f>ROW(Source!A318)</f>
        <v>318</v>
      </c>
      <c r="B271">
        <v>1473073746</v>
      </c>
      <c r="C271">
        <v>1473073739</v>
      </c>
      <c r="D271">
        <v>1441836235</v>
      </c>
      <c r="E271">
        <v>1</v>
      </c>
      <c r="F271">
        <v>1</v>
      </c>
      <c r="G271">
        <v>15514512</v>
      </c>
      <c r="H271">
        <v>3</v>
      </c>
      <c r="I271" t="s">
        <v>677</v>
      </c>
      <c r="J271" t="s">
        <v>678</v>
      </c>
      <c r="K271" t="s">
        <v>679</v>
      </c>
      <c r="L271">
        <v>1346</v>
      </c>
      <c r="N271">
        <v>1009</v>
      </c>
      <c r="O271" t="s">
        <v>680</v>
      </c>
      <c r="P271" t="s">
        <v>680</v>
      </c>
      <c r="Q271">
        <v>1</v>
      </c>
      <c r="X271">
        <v>0.32</v>
      </c>
      <c r="Y271">
        <v>31.49</v>
      </c>
      <c r="Z271">
        <v>0</v>
      </c>
      <c r="AA271">
        <v>0</v>
      </c>
      <c r="AB271">
        <v>0</v>
      </c>
      <c r="AC271">
        <v>0</v>
      </c>
      <c r="AD271">
        <v>1</v>
      </c>
      <c r="AE271">
        <v>0</v>
      </c>
      <c r="AF271" t="s">
        <v>154</v>
      </c>
      <c r="AG271">
        <v>0.64</v>
      </c>
      <c r="AH271">
        <v>2</v>
      </c>
      <c r="AI271">
        <v>1473073743</v>
      </c>
      <c r="AJ271">
        <v>138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</row>
    <row r="272" spans="1:44" x14ac:dyDescent="0.2">
      <c r="A272">
        <f>ROW(Source!A319)</f>
        <v>319</v>
      </c>
      <c r="B272">
        <v>1473073752</v>
      </c>
      <c r="C272">
        <v>1473073747</v>
      </c>
      <c r="D272">
        <v>1441819193</v>
      </c>
      <c r="E272">
        <v>15514512</v>
      </c>
      <c r="F272">
        <v>1</v>
      </c>
      <c r="G272">
        <v>15514512</v>
      </c>
      <c r="H272">
        <v>1</v>
      </c>
      <c r="I272" t="s">
        <v>670</v>
      </c>
      <c r="J272" t="s">
        <v>3</v>
      </c>
      <c r="K272" t="s">
        <v>671</v>
      </c>
      <c r="L272">
        <v>1191</v>
      </c>
      <c r="N272">
        <v>1013</v>
      </c>
      <c r="O272" t="s">
        <v>672</v>
      </c>
      <c r="P272" t="s">
        <v>672</v>
      </c>
      <c r="Q272">
        <v>1</v>
      </c>
      <c r="X272">
        <v>1.56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1</v>
      </c>
      <c r="AE272">
        <v>1</v>
      </c>
      <c r="AF272" t="s">
        <v>154</v>
      </c>
      <c r="AG272">
        <v>3.12</v>
      </c>
      <c r="AH272">
        <v>2</v>
      </c>
      <c r="AI272">
        <v>1473073749</v>
      </c>
      <c r="AJ272">
        <v>139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</row>
    <row r="273" spans="1:44" x14ac:dyDescent="0.2">
      <c r="A273">
        <f>ROW(Source!A319)</f>
        <v>319</v>
      </c>
      <c r="B273">
        <v>1473073753</v>
      </c>
      <c r="C273">
        <v>1473073747</v>
      </c>
      <c r="D273">
        <v>1441833954</v>
      </c>
      <c r="E273">
        <v>1</v>
      </c>
      <c r="F273">
        <v>1</v>
      </c>
      <c r="G273">
        <v>15514512</v>
      </c>
      <c r="H273">
        <v>2</v>
      </c>
      <c r="I273" t="s">
        <v>673</v>
      </c>
      <c r="J273" t="s">
        <v>674</v>
      </c>
      <c r="K273" t="s">
        <v>675</v>
      </c>
      <c r="L273">
        <v>1368</v>
      </c>
      <c r="N273">
        <v>1011</v>
      </c>
      <c r="O273" t="s">
        <v>676</v>
      </c>
      <c r="P273" t="s">
        <v>676</v>
      </c>
      <c r="Q273">
        <v>1</v>
      </c>
      <c r="X273">
        <v>0.03</v>
      </c>
      <c r="Y273">
        <v>0</v>
      </c>
      <c r="Z273">
        <v>59.51</v>
      </c>
      <c r="AA273">
        <v>0.82</v>
      </c>
      <c r="AB273">
        <v>0</v>
      </c>
      <c r="AC273">
        <v>0</v>
      </c>
      <c r="AD273">
        <v>1</v>
      </c>
      <c r="AE273">
        <v>0</v>
      </c>
      <c r="AF273" t="s">
        <v>154</v>
      </c>
      <c r="AG273">
        <v>0.06</v>
      </c>
      <c r="AH273">
        <v>2</v>
      </c>
      <c r="AI273">
        <v>1473073750</v>
      </c>
      <c r="AJ273">
        <v>140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</row>
    <row r="274" spans="1:44" x14ac:dyDescent="0.2">
      <c r="A274">
        <f>ROW(Source!A319)</f>
        <v>319</v>
      </c>
      <c r="B274">
        <v>1473073754</v>
      </c>
      <c r="C274">
        <v>1473073747</v>
      </c>
      <c r="D274">
        <v>1441836235</v>
      </c>
      <c r="E274">
        <v>1</v>
      </c>
      <c r="F274">
        <v>1</v>
      </c>
      <c r="G274">
        <v>15514512</v>
      </c>
      <c r="H274">
        <v>3</v>
      </c>
      <c r="I274" t="s">
        <v>677</v>
      </c>
      <c r="J274" t="s">
        <v>678</v>
      </c>
      <c r="K274" t="s">
        <v>679</v>
      </c>
      <c r="L274">
        <v>1346</v>
      </c>
      <c r="N274">
        <v>1009</v>
      </c>
      <c r="O274" t="s">
        <v>680</v>
      </c>
      <c r="P274" t="s">
        <v>680</v>
      </c>
      <c r="Q274">
        <v>1</v>
      </c>
      <c r="X274">
        <v>0.02</v>
      </c>
      <c r="Y274">
        <v>31.49</v>
      </c>
      <c r="Z274">
        <v>0</v>
      </c>
      <c r="AA274">
        <v>0</v>
      </c>
      <c r="AB274">
        <v>0</v>
      </c>
      <c r="AC274">
        <v>0</v>
      </c>
      <c r="AD274">
        <v>1</v>
      </c>
      <c r="AE274">
        <v>0</v>
      </c>
      <c r="AF274" t="s">
        <v>154</v>
      </c>
      <c r="AG274">
        <v>0.04</v>
      </c>
      <c r="AH274">
        <v>2</v>
      </c>
      <c r="AI274">
        <v>1473073751</v>
      </c>
      <c r="AJ274">
        <v>141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</row>
    <row r="275" spans="1:44" x14ac:dyDescent="0.2">
      <c r="A275">
        <f>ROW(Source!A320)</f>
        <v>320</v>
      </c>
      <c r="B275">
        <v>1473071351</v>
      </c>
      <c r="C275">
        <v>1473071340</v>
      </c>
      <c r="D275">
        <v>1441819193</v>
      </c>
      <c r="E275">
        <v>15514512</v>
      </c>
      <c r="F275">
        <v>1</v>
      </c>
      <c r="G275">
        <v>15514512</v>
      </c>
      <c r="H275">
        <v>1</v>
      </c>
      <c r="I275" t="s">
        <v>670</v>
      </c>
      <c r="J275" t="s">
        <v>3</v>
      </c>
      <c r="K275" t="s">
        <v>671</v>
      </c>
      <c r="L275">
        <v>1191</v>
      </c>
      <c r="N275">
        <v>1013</v>
      </c>
      <c r="O275" t="s">
        <v>672</v>
      </c>
      <c r="P275" t="s">
        <v>672</v>
      </c>
      <c r="Q275">
        <v>1</v>
      </c>
      <c r="X275">
        <v>42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1</v>
      </c>
      <c r="AE275">
        <v>1</v>
      </c>
      <c r="AF275" t="s">
        <v>3</v>
      </c>
      <c r="AG275">
        <v>42</v>
      </c>
      <c r="AH275">
        <v>2</v>
      </c>
      <c r="AI275">
        <v>1473071341</v>
      </c>
      <c r="AJ275">
        <v>142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</row>
    <row r="276" spans="1:44" x14ac:dyDescent="0.2">
      <c r="A276">
        <f>ROW(Source!A320)</f>
        <v>320</v>
      </c>
      <c r="B276">
        <v>1473071352</v>
      </c>
      <c r="C276">
        <v>1473071340</v>
      </c>
      <c r="D276">
        <v>1441835475</v>
      </c>
      <c r="E276">
        <v>1</v>
      </c>
      <c r="F276">
        <v>1</v>
      </c>
      <c r="G276">
        <v>15514512</v>
      </c>
      <c r="H276">
        <v>3</v>
      </c>
      <c r="I276" t="s">
        <v>694</v>
      </c>
      <c r="J276" t="s">
        <v>695</v>
      </c>
      <c r="K276" t="s">
        <v>696</v>
      </c>
      <c r="L276">
        <v>1348</v>
      </c>
      <c r="N276">
        <v>1009</v>
      </c>
      <c r="O276" t="s">
        <v>697</v>
      </c>
      <c r="P276" t="s">
        <v>697</v>
      </c>
      <c r="Q276">
        <v>1000</v>
      </c>
      <c r="X276">
        <v>2.9999999999999997E-4</v>
      </c>
      <c r="Y276">
        <v>155908.07999999999</v>
      </c>
      <c r="Z276">
        <v>0</v>
      </c>
      <c r="AA276">
        <v>0</v>
      </c>
      <c r="AB276">
        <v>0</v>
      </c>
      <c r="AC276">
        <v>0</v>
      </c>
      <c r="AD276">
        <v>1</v>
      </c>
      <c r="AE276">
        <v>0</v>
      </c>
      <c r="AF276" t="s">
        <v>3</v>
      </c>
      <c r="AG276">
        <v>2.9999999999999997E-4</v>
      </c>
      <c r="AH276">
        <v>2</v>
      </c>
      <c r="AI276">
        <v>1473071342</v>
      </c>
      <c r="AJ276">
        <v>143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</row>
    <row r="277" spans="1:44" x14ac:dyDescent="0.2">
      <c r="A277">
        <f>ROW(Source!A320)</f>
        <v>320</v>
      </c>
      <c r="B277">
        <v>1473071353</v>
      </c>
      <c r="C277">
        <v>1473071340</v>
      </c>
      <c r="D277">
        <v>1441835549</v>
      </c>
      <c r="E277">
        <v>1</v>
      </c>
      <c r="F277">
        <v>1</v>
      </c>
      <c r="G277">
        <v>15514512</v>
      </c>
      <c r="H277">
        <v>3</v>
      </c>
      <c r="I277" t="s">
        <v>698</v>
      </c>
      <c r="J277" t="s">
        <v>699</v>
      </c>
      <c r="K277" t="s">
        <v>700</v>
      </c>
      <c r="L277">
        <v>1348</v>
      </c>
      <c r="N277">
        <v>1009</v>
      </c>
      <c r="O277" t="s">
        <v>697</v>
      </c>
      <c r="P277" t="s">
        <v>697</v>
      </c>
      <c r="Q277">
        <v>1000</v>
      </c>
      <c r="X277">
        <v>1E-4</v>
      </c>
      <c r="Y277">
        <v>194655.19</v>
      </c>
      <c r="Z277">
        <v>0</v>
      </c>
      <c r="AA277">
        <v>0</v>
      </c>
      <c r="AB277">
        <v>0</v>
      </c>
      <c r="AC277">
        <v>0</v>
      </c>
      <c r="AD277">
        <v>1</v>
      </c>
      <c r="AE277">
        <v>0</v>
      </c>
      <c r="AF277" t="s">
        <v>3</v>
      </c>
      <c r="AG277">
        <v>1E-4</v>
      </c>
      <c r="AH277">
        <v>2</v>
      </c>
      <c r="AI277">
        <v>1473071343</v>
      </c>
      <c r="AJ277">
        <v>144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</row>
    <row r="278" spans="1:44" x14ac:dyDescent="0.2">
      <c r="A278">
        <f>ROW(Source!A320)</f>
        <v>320</v>
      </c>
      <c r="B278">
        <v>1473071354</v>
      </c>
      <c r="C278">
        <v>1473071340</v>
      </c>
      <c r="D278">
        <v>1441836250</v>
      </c>
      <c r="E278">
        <v>1</v>
      </c>
      <c r="F278">
        <v>1</v>
      </c>
      <c r="G278">
        <v>15514512</v>
      </c>
      <c r="H278">
        <v>3</v>
      </c>
      <c r="I278" t="s">
        <v>736</v>
      </c>
      <c r="J278" t="s">
        <v>737</v>
      </c>
      <c r="K278" t="s">
        <v>738</v>
      </c>
      <c r="L278">
        <v>1327</v>
      </c>
      <c r="N278">
        <v>1005</v>
      </c>
      <c r="O278" t="s">
        <v>739</v>
      </c>
      <c r="P278" t="s">
        <v>739</v>
      </c>
      <c r="Q278">
        <v>1</v>
      </c>
      <c r="X278">
        <v>1.4</v>
      </c>
      <c r="Y278">
        <v>149.25</v>
      </c>
      <c r="Z278">
        <v>0</v>
      </c>
      <c r="AA278">
        <v>0</v>
      </c>
      <c r="AB278">
        <v>0</v>
      </c>
      <c r="AC278">
        <v>0</v>
      </c>
      <c r="AD278">
        <v>1</v>
      </c>
      <c r="AE278">
        <v>0</v>
      </c>
      <c r="AF278" t="s">
        <v>3</v>
      </c>
      <c r="AG278">
        <v>1.4</v>
      </c>
      <c r="AH278">
        <v>2</v>
      </c>
      <c r="AI278">
        <v>1473071344</v>
      </c>
      <c r="AJ278">
        <v>145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</row>
    <row r="279" spans="1:44" x14ac:dyDescent="0.2">
      <c r="A279">
        <f>ROW(Source!A320)</f>
        <v>320</v>
      </c>
      <c r="B279">
        <v>1473071355</v>
      </c>
      <c r="C279">
        <v>1473071340</v>
      </c>
      <c r="D279">
        <v>1441834635</v>
      </c>
      <c r="E279">
        <v>1</v>
      </c>
      <c r="F279">
        <v>1</v>
      </c>
      <c r="G279">
        <v>15514512</v>
      </c>
      <c r="H279">
        <v>3</v>
      </c>
      <c r="I279" t="s">
        <v>710</v>
      </c>
      <c r="J279" t="s">
        <v>711</v>
      </c>
      <c r="K279" t="s">
        <v>712</v>
      </c>
      <c r="L279">
        <v>1339</v>
      </c>
      <c r="N279">
        <v>1007</v>
      </c>
      <c r="O279" t="s">
        <v>713</v>
      </c>
      <c r="P279" t="s">
        <v>713</v>
      </c>
      <c r="Q279">
        <v>1</v>
      </c>
      <c r="X279">
        <v>0.5</v>
      </c>
      <c r="Y279">
        <v>103.4</v>
      </c>
      <c r="Z279">
        <v>0</v>
      </c>
      <c r="AA279">
        <v>0</v>
      </c>
      <c r="AB279">
        <v>0</v>
      </c>
      <c r="AC279">
        <v>0</v>
      </c>
      <c r="AD279">
        <v>1</v>
      </c>
      <c r="AE279">
        <v>0</v>
      </c>
      <c r="AF279" t="s">
        <v>3</v>
      </c>
      <c r="AG279">
        <v>0.5</v>
      </c>
      <c r="AH279">
        <v>2</v>
      </c>
      <c r="AI279">
        <v>1473071345</v>
      </c>
      <c r="AJ279">
        <v>146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</row>
    <row r="280" spans="1:44" x14ac:dyDescent="0.2">
      <c r="A280">
        <f>ROW(Source!A320)</f>
        <v>320</v>
      </c>
      <c r="B280">
        <v>1473071356</v>
      </c>
      <c r="C280">
        <v>1473071340</v>
      </c>
      <c r="D280">
        <v>1441834627</v>
      </c>
      <c r="E280">
        <v>1</v>
      </c>
      <c r="F280">
        <v>1</v>
      </c>
      <c r="G280">
        <v>15514512</v>
      </c>
      <c r="H280">
        <v>3</v>
      </c>
      <c r="I280" t="s">
        <v>714</v>
      </c>
      <c r="J280" t="s">
        <v>715</v>
      </c>
      <c r="K280" t="s">
        <v>716</v>
      </c>
      <c r="L280">
        <v>1339</v>
      </c>
      <c r="N280">
        <v>1007</v>
      </c>
      <c r="O280" t="s">
        <v>713</v>
      </c>
      <c r="P280" t="s">
        <v>713</v>
      </c>
      <c r="Q280">
        <v>1</v>
      </c>
      <c r="X280">
        <v>0.3</v>
      </c>
      <c r="Y280">
        <v>875.46</v>
      </c>
      <c r="Z280">
        <v>0</v>
      </c>
      <c r="AA280">
        <v>0</v>
      </c>
      <c r="AB280">
        <v>0</v>
      </c>
      <c r="AC280">
        <v>0</v>
      </c>
      <c r="AD280">
        <v>1</v>
      </c>
      <c r="AE280">
        <v>0</v>
      </c>
      <c r="AF280" t="s">
        <v>3</v>
      </c>
      <c r="AG280">
        <v>0.3</v>
      </c>
      <c r="AH280">
        <v>2</v>
      </c>
      <c r="AI280">
        <v>1473071346</v>
      </c>
      <c r="AJ280">
        <v>147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</row>
    <row r="281" spans="1:44" x14ac:dyDescent="0.2">
      <c r="A281">
        <f>ROW(Source!A320)</f>
        <v>320</v>
      </c>
      <c r="B281">
        <v>1473071357</v>
      </c>
      <c r="C281">
        <v>1473071340</v>
      </c>
      <c r="D281">
        <v>1441834671</v>
      </c>
      <c r="E281">
        <v>1</v>
      </c>
      <c r="F281">
        <v>1</v>
      </c>
      <c r="G281">
        <v>15514512</v>
      </c>
      <c r="H281">
        <v>3</v>
      </c>
      <c r="I281" t="s">
        <v>717</v>
      </c>
      <c r="J281" t="s">
        <v>718</v>
      </c>
      <c r="K281" t="s">
        <v>719</v>
      </c>
      <c r="L281">
        <v>1348</v>
      </c>
      <c r="N281">
        <v>1009</v>
      </c>
      <c r="O281" t="s">
        <v>697</v>
      </c>
      <c r="P281" t="s">
        <v>697</v>
      </c>
      <c r="Q281">
        <v>1000</v>
      </c>
      <c r="X281">
        <v>1E-4</v>
      </c>
      <c r="Y281">
        <v>184462.17</v>
      </c>
      <c r="Z281">
        <v>0</v>
      </c>
      <c r="AA281">
        <v>0</v>
      </c>
      <c r="AB281">
        <v>0</v>
      </c>
      <c r="AC281">
        <v>0</v>
      </c>
      <c r="AD281">
        <v>1</v>
      </c>
      <c r="AE281">
        <v>0</v>
      </c>
      <c r="AF281" t="s">
        <v>3</v>
      </c>
      <c r="AG281">
        <v>1E-4</v>
      </c>
      <c r="AH281">
        <v>2</v>
      </c>
      <c r="AI281">
        <v>1473071347</v>
      </c>
      <c r="AJ281">
        <v>148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</row>
    <row r="282" spans="1:44" x14ac:dyDescent="0.2">
      <c r="A282">
        <f>ROW(Source!A320)</f>
        <v>320</v>
      </c>
      <c r="B282">
        <v>1473071358</v>
      </c>
      <c r="C282">
        <v>1473071340</v>
      </c>
      <c r="D282">
        <v>1441834634</v>
      </c>
      <c r="E282">
        <v>1</v>
      </c>
      <c r="F282">
        <v>1</v>
      </c>
      <c r="G282">
        <v>15514512</v>
      </c>
      <c r="H282">
        <v>3</v>
      </c>
      <c r="I282" t="s">
        <v>720</v>
      </c>
      <c r="J282" t="s">
        <v>721</v>
      </c>
      <c r="K282" t="s">
        <v>722</v>
      </c>
      <c r="L282">
        <v>1348</v>
      </c>
      <c r="N282">
        <v>1009</v>
      </c>
      <c r="O282" t="s">
        <v>697</v>
      </c>
      <c r="P282" t="s">
        <v>697</v>
      </c>
      <c r="Q282">
        <v>1000</v>
      </c>
      <c r="X282">
        <v>2.9999999999999997E-4</v>
      </c>
      <c r="Y282">
        <v>88053.759999999995</v>
      </c>
      <c r="Z282">
        <v>0</v>
      </c>
      <c r="AA282">
        <v>0</v>
      </c>
      <c r="AB282">
        <v>0</v>
      </c>
      <c r="AC282">
        <v>0</v>
      </c>
      <c r="AD282">
        <v>1</v>
      </c>
      <c r="AE282">
        <v>0</v>
      </c>
      <c r="AF282" t="s">
        <v>3</v>
      </c>
      <c r="AG282">
        <v>2.9999999999999997E-4</v>
      </c>
      <c r="AH282">
        <v>2</v>
      </c>
      <c r="AI282">
        <v>1473071348</v>
      </c>
      <c r="AJ282">
        <v>149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</row>
    <row r="283" spans="1:44" x14ac:dyDescent="0.2">
      <c r="A283">
        <f>ROW(Source!A320)</f>
        <v>320</v>
      </c>
      <c r="B283">
        <v>1473071359</v>
      </c>
      <c r="C283">
        <v>1473071340</v>
      </c>
      <c r="D283">
        <v>1441834836</v>
      </c>
      <c r="E283">
        <v>1</v>
      </c>
      <c r="F283">
        <v>1</v>
      </c>
      <c r="G283">
        <v>15514512</v>
      </c>
      <c r="H283">
        <v>3</v>
      </c>
      <c r="I283" t="s">
        <v>723</v>
      </c>
      <c r="J283" t="s">
        <v>724</v>
      </c>
      <c r="K283" t="s">
        <v>725</v>
      </c>
      <c r="L283">
        <v>1348</v>
      </c>
      <c r="N283">
        <v>1009</v>
      </c>
      <c r="O283" t="s">
        <v>697</v>
      </c>
      <c r="P283" t="s">
        <v>697</v>
      </c>
      <c r="Q283">
        <v>1000</v>
      </c>
      <c r="X283">
        <v>6.3000000000000003E-4</v>
      </c>
      <c r="Y283">
        <v>93194.67</v>
      </c>
      <c r="Z283">
        <v>0</v>
      </c>
      <c r="AA283">
        <v>0</v>
      </c>
      <c r="AB283">
        <v>0</v>
      </c>
      <c r="AC283">
        <v>0</v>
      </c>
      <c r="AD283">
        <v>1</v>
      </c>
      <c r="AE283">
        <v>0</v>
      </c>
      <c r="AF283" t="s">
        <v>3</v>
      </c>
      <c r="AG283">
        <v>6.3000000000000003E-4</v>
      </c>
      <c r="AH283">
        <v>2</v>
      </c>
      <c r="AI283">
        <v>1473071349</v>
      </c>
      <c r="AJ283">
        <v>150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</row>
    <row r="284" spans="1:44" x14ac:dyDescent="0.2">
      <c r="A284">
        <f>ROW(Source!A320)</f>
        <v>320</v>
      </c>
      <c r="B284">
        <v>1473071360</v>
      </c>
      <c r="C284">
        <v>1473071340</v>
      </c>
      <c r="D284">
        <v>1441822273</v>
      </c>
      <c r="E284">
        <v>15514512</v>
      </c>
      <c r="F284">
        <v>1</v>
      </c>
      <c r="G284">
        <v>15514512</v>
      </c>
      <c r="H284">
        <v>3</v>
      </c>
      <c r="I284" t="s">
        <v>729</v>
      </c>
      <c r="J284" t="s">
        <v>3</v>
      </c>
      <c r="K284" t="s">
        <v>730</v>
      </c>
      <c r="L284">
        <v>1348</v>
      </c>
      <c r="N284">
        <v>1009</v>
      </c>
      <c r="O284" t="s">
        <v>697</v>
      </c>
      <c r="P284" t="s">
        <v>697</v>
      </c>
      <c r="Q284">
        <v>1000</v>
      </c>
      <c r="X284">
        <v>6.9999999999999994E-5</v>
      </c>
      <c r="Y284">
        <v>94640</v>
      </c>
      <c r="Z284">
        <v>0</v>
      </c>
      <c r="AA284">
        <v>0</v>
      </c>
      <c r="AB284">
        <v>0</v>
      </c>
      <c r="AC284">
        <v>0</v>
      </c>
      <c r="AD284">
        <v>1</v>
      </c>
      <c r="AE284">
        <v>0</v>
      </c>
      <c r="AF284" t="s">
        <v>3</v>
      </c>
      <c r="AG284">
        <v>6.9999999999999994E-5</v>
      </c>
      <c r="AH284">
        <v>2</v>
      </c>
      <c r="AI284">
        <v>1473071350</v>
      </c>
      <c r="AJ284">
        <v>151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</row>
    <row r="285" spans="1:44" x14ac:dyDescent="0.2">
      <c r="A285">
        <f>ROW(Source!A321)</f>
        <v>321</v>
      </c>
      <c r="B285">
        <v>1473073760</v>
      </c>
      <c r="C285">
        <v>1473073756</v>
      </c>
      <c r="D285">
        <v>1441819193</v>
      </c>
      <c r="E285">
        <v>15514512</v>
      </c>
      <c r="F285">
        <v>1</v>
      </c>
      <c r="G285">
        <v>15514512</v>
      </c>
      <c r="H285">
        <v>1</v>
      </c>
      <c r="I285" t="s">
        <v>670</v>
      </c>
      <c r="J285" t="s">
        <v>3</v>
      </c>
      <c r="K285" t="s">
        <v>671</v>
      </c>
      <c r="L285">
        <v>1191</v>
      </c>
      <c r="N285">
        <v>1013</v>
      </c>
      <c r="O285" t="s">
        <v>672</v>
      </c>
      <c r="P285" t="s">
        <v>672</v>
      </c>
      <c r="Q285">
        <v>1</v>
      </c>
      <c r="X285">
        <v>3.14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1</v>
      </c>
      <c r="AE285">
        <v>1</v>
      </c>
      <c r="AF285" t="s">
        <v>154</v>
      </c>
      <c r="AG285">
        <v>6.28</v>
      </c>
      <c r="AH285">
        <v>2</v>
      </c>
      <c r="AI285">
        <v>1473073757</v>
      </c>
      <c r="AJ285">
        <v>152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</row>
    <row r="286" spans="1:44" x14ac:dyDescent="0.2">
      <c r="A286">
        <f>ROW(Source!A321)</f>
        <v>321</v>
      </c>
      <c r="B286">
        <v>1473073761</v>
      </c>
      <c r="C286">
        <v>1473073756</v>
      </c>
      <c r="D286">
        <v>1441833954</v>
      </c>
      <c r="E286">
        <v>1</v>
      </c>
      <c r="F286">
        <v>1</v>
      </c>
      <c r="G286">
        <v>15514512</v>
      </c>
      <c r="H286">
        <v>2</v>
      </c>
      <c r="I286" t="s">
        <v>673</v>
      </c>
      <c r="J286" t="s">
        <v>674</v>
      </c>
      <c r="K286" t="s">
        <v>675</v>
      </c>
      <c r="L286">
        <v>1368</v>
      </c>
      <c r="N286">
        <v>1011</v>
      </c>
      <c r="O286" t="s">
        <v>676</v>
      </c>
      <c r="P286" t="s">
        <v>676</v>
      </c>
      <c r="Q286">
        <v>1</v>
      </c>
      <c r="X286">
        <v>0.03</v>
      </c>
      <c r="Y286">
        <v>0</v>
      </c>
      <c r="Z286">
        <v>59.51</v>
      </c>
      <c r="AA286">
        <v>0.82</v>
      </c>
      <c r="AB286">
        <v>0</v>
      </c>
      <c r="AC286">
        <v>0</v>
      </c>
      <c r="AD286">
        <v>1</v>
      </c>
      <c r="AE286">
        <v>0</v>
      </c>
      <c r="AF286" t="s">
        <v>154</v>
      </c>
      <c r="AG286">
        <v>0.06</v>
      </c>
      <c r="AH286">
        <v>2</v>
      </c>
      <c r="AI286">
        <v>1473073758</v>
      </c>
      <c r="AJ286">
        <v>153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</row>
    <row r="287" spans="1:44" x14ac:dyDescent="0.2">
      <c r="A287">
        <f>ROW(Source!A321)</f>
        <v>321</v>
      </c>
      <c r="B287">
        <v>1473073762</v>
      </c>
      <c r="C287">
        <v>1473073756</v>
      </c>
      <c r="D287">
        <v>1441836235</v>
      </c>
      <c r="E287">
        <v>1</v>
      </c>
      <c r="F287">
        <v>1</v>
      </c>
      <c r="G287">
        <v>15514512</v>
      </c>
      <c r="H287">
        <v>3</v>
      </c>
      <c r="I287" t="s">
        <v>677</v>
      </c>
      <c r="J287" t="s">
        <v>678</v>
      </c>
      <c r="K287" t="s">
        <v>679</v>
      </c>
      <c r="L287">
        <v>1346</v>
      </c>
      <c r="N287">
        <v>1009</v>
      </c>
      <c r="O287" t="s">
        <v>680</v>
      </c>
      <c r="P287" t="s">
        <v>680</v>
      </c>
      <c r="Q287">
        <v>1</v>
      </c>
      <c r="X287">
        <v>0.32</v>
      </c>
      <c r="Y287">
        <v>31.49</v>
      </c>
      <c r="Z287">
        <v>0</v>
      </c>
      <c r="AA287">
        <v>0</v>
      </c>
      <c r="AB287">
        <v>0</v>
      </c>
      <c r="AC287">
        <v>0</v>
      </c>
      <c r="AD287">
        <v>1</v>
      </c>
      <c r="AE287">
        <v>0</v>
      </c>
      <c r="AF287" t="s">
        <v>154</v>
      </c>
      <c r="AG287">
        <v>0.64</v>
      </c>
      <c r="AH287">
        <v>2</v>
      </c>
      <c r="AI287">
        <v>1473073759</v>
      </c>
      <c r="AJ287">
        <v>154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</row>
    <row r="288" spans="1:44" x14ac:dyDescent="0.2">
      <c r="A288">
        <f>ROW(Source!A322)</f>
        <v>322</v>
      </c>
      <c r="B288">
        <v>1473073767</v>
      </c>
      <c r="C288">
        <v>1473073763</v>
      </c>
      <c r="D288">
        <v>1441819193</v>
      </c>
      <c r="E288">
        <v>15514512</v>
      </c>
      <c r="F288">
        <v>1</v>
      </c>
      <c r="G288">
        <v>15514512</v>
      </c>
      <c r="H288">
        <v>1</v>
      </c>
      <c r="I288" t="s">
        <v>670</v>
      </c>
      <c r="J288" t="s">
        <v>3</v>
      </c>
      <c r="K288" t="s">
        <v>671</v>
      </c>
      <c r="L288">
        <v>1191</v>
      </c>
      <c r="N288">
        <v>1013</v>
      </c>
      <c r="O288" t="s">
        <v>672</v>
      </c>
      <c r="P288" t="s">
        <v>672</v>
      </c>
      <c r="Q288">
        <v>1</v>
      </c>
      <c r="X288">
        <v>1.56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1</v>
      </c>
      <c r="AE288">
        <v>1</v>
      </c>
      <c r="AF288" t="s">
        <v>154</v>
      </c>
      <c r="AG288">
        <v>3.12</v>
      </c>
      <c r="AH288">
        <v>2</v>
      </c>
      <c r="AI288">
        <v>1473073764</v>
      </c>
      <c r="AJ288">
        <v>155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</row>
    <row r="289" spans="1:44" x14ac:dyDescent="0.2">
      <c r="A289">
        <f>ROW(Source!A322)</f>
        <v>322</v>
      </c>
      <c r="B289">
        <v>1473073768</v>
      </c>
      <c r="C289">
        <v>1473073763</v>
      </c>
      <c r="D289">
        <v>1441833954</v>
      </c>
      <c r="E289">
        <v>1</v>
      </c>
      <c r="F289">
        <v>1</v>
      </c>
      <c r="G289">
        <v>15514512</v>
      </c>
      <c r="H289">
        <v>2</v>
      </c>
      <c r="I289" t="s">
        <v>673</v>
      </c>
      <c r="J289" t="s">
        <v>674</v>
      </c>
      <c r="K289" t="s">
        <v>675</v>
      </c>
      <c r="L289">
        <v>1368</v>
      </c>
      <c r="N289">
        <v>1011</v>
      </c>
      <c r="O289" t="s">
        <v>676</v>
      </c>
      <c r="P289" t="s">
        <v>676</v>
      </c>
      <c r="Q289">
        <v>1</v>
      </c>
      <c r="X289">
        <v>0.03</v>
      </c>
      <c r="Y289">
        <v>0</v>
      </c>
      <c r="Z289">
        <v>59.51</v>
      </c>
      <c r="AA289">
        <v>0.82</v>
      </c>
      <c r="AB289">
        <v>0</v>
      </c>
      <c r="AC289">
        <v>0</v>
      </c>
      <c r="AD289">
        <v>1</v>
      </c>
      <c r="AE289">
        <v>0</v>
      </c>
      <c r="AF289" t="s">
        <v>154</v>
      </c>
      <c r="AG289">
        <v>0.06</v>
      </c>
      <c r="AH289">
        <v>2</v>
      </c>
      <c r="AI289">
        <v>1473073765</v>
      </c>
      <c r="AJ289">
        <v>156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</row>
    <row r="290" spans="1:44" x14ac:dyDescent="0.2">
      <c r="A290">
        <f>ROW(Source!A322)</f>
        <v>322</v>
      </c>
      <c r="B290">
        <v>1473073769</v>
      </c>
      <c r="C290">
        <v>1473073763</v>
      </c>
      <c r="D290">
        <v>1441836235</v>
      </c>
      <c r="E290">
        <v>1</v>
      </c>
      <c r="F290">
        <v>1</v>
      </c>
      <c r="G290">
        <v>15514512</v>
      </c>
      <c r="H290">
        <v>3</v>
      </c>
      <c r="I290" t="s">
        <v>677</v>
      </c>
      <c r="J290" t="s">
        <v>678</v>
      </c>
      <c r="K290" t="s">
        <v>679</v>
      </c>
      <c r="L290">
        <v>1346</v>
      </c>
      <c r="N290">
        <v>1009</v>
      </c>
      <c r="O290" t="s">
        <v>680</v>
      </c>
      <c r="P290" t="s">
        <v>680</v>
      </c>
      <c r="Q290">
        <v>1</v>
      </c>
      <c r="X290">
        <v>0.02</v>
      </c>
      <c r="Y290">
        <v>31.49</v>
      </c>
      <c r="Z290">
        <v>0</v>
      </c>
      <c r="AA290">
        <v>0</v>
      </c>
      <c r="AB290">
        <v>0</v>
      </c>
      <c r="AC290">
        <v>0</v>
      </c>
      <c r="AD290">
        <v>1</v>
      </c>
      <c r="AE290">
        <v>0</v>
      </c>
      <c r="AF290" t="s">
        <v>154</v>
      </c>
      <c r="AG290">
        <v>0.04</v>
      </c>
      <c r="AH290">
        <v>2</v>
      </c>
      <c r="AI290">
        <v>1473073766</v>
      </c>
      <c r="AJ290">
        <v>157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</row>
    <row r="291" spans="1:44" x14ac:dyDescent="0.2">
      <c r="A291">
        <f>ROW(Source!A323)</f>
        <v>323</v>
      </c>
      <c r="B291">
        <v>1473071362</v>
      </c>
      <c r="C291">
        <v>1473071361</v>
      </c>
      <c r="D291">
        <v>1441819193</v>
      </c>
      <c r="E291">
        <v>15514512</v>
      </c>
      <c r="F291">
        <v>1</v>
      </c>
      <c r="G291">
        <v>15514512</v>
      </c>
      <c r="H291">
        <v>1</v>
      </c>
      <c r="I291" t="s">
        <v>670</v>
      </c>
      <c r="J291" t="s">
        <v>3</v>
      </c>
      <c r="K291" t="s">
        <v>671</v>
      </c>
      <c r="L291">
        <v>1191</v>
      </c>
      <c r="N291">
        <v>1013</v>
      </c>
      <c r="O291" t="s">
        <v>672</v>
      </c>
      <c r="P291" t="s">
        <v>672</v>
      </c>
      <c r="Q291">
        <v>1</v>
      </c>
      <c r="X291">
        <v>10.55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1</v>
      </c>
      <c r="AE291">
        <v>1</v>
      </c>
      <c r="AF291" t="s">
        <v>66</v>
      </c>
      <c r="AG291">
        <v>42.2</v>
      </c>
      <c r="AH291">
        <v>3</v>
      </c>
      <c r="AI291">
        <v>-1</v>
      </c>
      <c r="AJ291" t="s">
        <v>3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</row>
    <row r="292" spans="1:44" x14ac:dyDescent="0.2">
      <c r="A292">
        <f>ROW(Source!A323)</f>
        <v>323</v>
      </c>
      <c r="B292">
        <v>1473071363</v>
      </c>
      <c r="C292">
        <v>1473071361</v>
      </c>
      <c r="D292">
        <v>1441833844</v>
      </c>
      <c r="E292">
        <v>1</v>
      </c>
      <c r="F292">
        <v>1</v>
      </c>
      <c r="G292">
        <v>15514512</v>
      </c>
      <c r="H292">
        <v>2</v>
      </c>
      <c r="I292" t="s">
        <v>820</v>
      </c>
      <c r="J292" t="s">
        <v>821</v>
      </c>
      <c r="K292" t="s">
        <v>822</v>
      </c>
      <c r="L292">
        <v>1368</v>
      </c>
      <c r="N292">
        <v>1011</v>
      </c>
      <c r="O292" t="s">
        <v>676</v>
      </c>
      <c r="P292" t="s">
        <v>676</v>
      </c>
      <c r="Q292">
        <v>1</v>
      </c>
      <c r="X292">
        <v>0.06</v>
      </c>
      <c r="Y292">
        <v>0</v>
      </c>
      <c r="Z292">
        <v>17.37</v>
      </c>
      <c r="AA292">
        <v>0.04</v>
      </c>
      <c r="AB292">
        <v>0</v>
      </c>
      <c r="AC292">
        <v>0</v>
      </c>
      <c r="AD292">
        <v>1</v>
      </c>
      <c r="AE292">
        <v>0</v>
      </c>
      <c r="AF292" t="s">
        <v>66</v>
      </c>
      <c r="AG292">
        <v>0.24</v>
      </c>
      <c r="AH292">
        <v>3</v>
      </c>
      <c r="AI292">
        <v>-1</v>
      </c>
      <c r="AJ292" t="s">
        <v>3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</row>
    <row r="293" spans="1:44" x14ac:dyDescent="0.2">
      <c r="A293">
        <f>ROW(Source!A323)</f>
        <v>323</v>
      </c>
      <c r="B293">
        <v>1473071364</v>
      </c>
      <c r="C293">
        <v>1473071361</v>
      </c>
      <c r="D293">
        <v>1441833877</v>
      </c>
      <c r="E293">
        <v>1</v>
      </c>
      <c r="F293">
        <v>1</v>
      </c>
      <c r="G293">
        <v>15514512</v>
      </c>
      <c r="H293">
        <v>2</v>
      </c>
      <c r="I293" t="s">
        <v>823</v>
      </c>
      <c r="J293" t="s">
        <v>824</v>
      </c>
      <c r="K293" t="s">
        <v>825</v>
      </c>
      <c r="L293">
        <v>1368</v>
      </c>
      <c r="N293">
        <v>1011</v>
      </c>
      <c r="O293" t="s">
        <v>676</v>
      </c>
      <c r="P293" t="s">
        <v>676</v>
      </c>
      <c r="Q293">
        <v>1</v>
      </c>
      <c r="X293">
        <v>0.13</v>
      </c>
      <c r="Y293">
        <v>0</v>
      </c>
      <c r="Z293">
        <v>1165.03</v>
      </c>
      <c r="AA293">
        <v>351.43</v>
      </c>
      <c r="AB293">
        <v>0</v>
      </c>
      <c r="AC293">
        <v>0</v>
      </c>
      <c r="AD293">
        <v>1</v>
      </c>
      <c r="AE293">
        <v>0</v>
      </c>
      <c r="AF293" t="s">
        <v>66</v>
      </c>
      <c r="AG293">
        <v>0.52</v>
      </c>
      <c r="AH293">
        <v>3</v>
      </c>
      <c r="AI293">
        <v>-1</v>
      </c>
      <c r="AJ293" t="s">
        <v>3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</row>
    <row r="294" spans="1:44" x14ac:dyDescent="0.2">
      <c r="A294">
        <f>ROW(Source!A323)</f>
        <v>323</v>
      </c>
      <c r="B294">
        <v>1473071365</v>
      </c>
      <c r="C294">
        <v>1473071361</v>
      </c>
      <c r="D294">
        <v>1441833954</v>
      </c>
      <c r="E294">
        <v>1</v>
      </c>
      <c r="F294">
        <v>1</v>
      </c>
      <c r="G294">
        <v>15514512</v>
      </c>
      <c r="H294">
        <v>2</v>
      </c>
      <c r="I294" t="s">
        <v>673</v>
      </c>
      <c r="J294" t="s">
        <v>674</v>
      </c>
      <c r="K294" t="s">
        <v>675</v>
      </c>
      <c r="L294">
        <v>1368</v>
      </c>
      <c r="N294">
        <v>1011</v>
      </c>
      <c r="O294" t="s">
        <v>676</v>
      </c>
      <c r="P294" t="s">
        <v>676</v>
      </c>
      <c r="Q294">
        <v>1</v>
      </c>
      <c r="X294">
        <v>0.69</v>
      </c>
      <c r="Y294">
        <v>0</v>
      </c>
      <c r="Z294">
        <v>59.51</v>
      </c>
      <c r="AA294">
        <v>0.82</v>
      </c>
      <c r="AB294">
        <v>0</v>
      </c>
      <c r="AC294">
        <v>0</v>
      </c>
      <c r="AD294">
        <v>1</v>
      </c>
      <c r="AE294">
        <v>0</v>
      </c>
      <c r="AF294" t="s">
        <v>66</v>
      </c>
      <c r="AG294">
        <v>2.76</v>
      </c>
      <c r="AH294">
        <v>3</v>
      </c>
      <c r="AI294">
        <v>-1</v>
      </c>
      <c r="AJ294" t="s">
        <v>3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</row>
    <row r="295" spans="1:44" x14ac:dyDescent="0.2">
      <c r="A295">
        <f>ROW(Source!A323)</f>
        <v>323</v>
      </c>
      <c r="B295">
        <v>1473071366</v>
      </c>
      <c r="C295">
        <v>1473071361</v>
      </c>
      <c r="D295">
        <v>1441834139</v>
      </c>
      <c r="E295">
        <v>1</v>
      </c>
      <c r="F295">
        <v>1</v>
      </c>
      <c r="G295">
        <v>15514512</v>
      </c>
      <c r="H295">
        <v>2</v>
      </c>
      <c r="I295" t="s">
        <v>826</v>
      </c>
      <c r="J295" t="s">
        <v>827</v>
      </c>
      <c r="K295" t="s">
        <v>828</v>
      </c>
      <c r="L295">
        <v>1368</v>
      </c>
      <c r="N295">
        <v>1011</v>
      </c>
      <c r="O295" t="s">
        <v>676</v>
      </c>
      <c r="P295" t="s">
        <v>676</v>
      </c>
      <c r="Q295">
        <v>1</v>
      </c>
      <c r="X295">
        <v>0.25</v>
      </c>
      <c r="Y295">
        <v>0</v>
      </c>
      <c r="Z295">
        <v>8.82</v>
      </c>
      <c r="AA295">
        <v>0.11</v>
      </c>
      <c r="AB295">
        <v>0</v>
      </c>
      <c r="AC295">
        <v>0</v>
      </c>
      <c r="AD295">
        <v>1</v>
      </c>
      <c r="AE295">
        <v>0</v>
      </c>
      <c r="AF295" t="s">
        <v>66</v>
      </c>
      <c r="AG295">
        <v>1</v>
      </c>
      <c r="AH295">
        <v>3</v>
      </c>
      <c r="AI295">
        <v>-1</v>
      </c>
      <c r="AJ295" t="s">
        <v>3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</row>
    <row r="296" spans="1:44" x14ac:dyDescent="0.2">
      <c r="A296">
        <f>ROW(Source!A323)</f>
        <v>323</v>
      </c>
      <c r="B296">
        <v>1473071367</v>
      </c>
      <c r="C296">
        <v>1473071361</v>
      </c>
      <c r="D296">
        <v>1441834258</v>
      </c>
      <c r="E296">
        <v>1</v>
      </c>
      <c r="F296">
        <v>1</v>
      </c>
      <c r="G296">
        <v>15514512</v>
      </c>
      <c r="H296">
        <v>2</v>
      </c>
      <c r="I296" t="s">
        <v>691</v>
      </c>
      <c r="J296" t="s">
        <v>692</v>
      </c>
      <c r="K296" t="s">
        <v>693</v>
      </c>
      <c r="L296">
        <v>1368</v>
      </c>
      <c r="N296">
        <v>1011</v>
      </c>
      <c r="O296" t="s">
        <v>676</v>
      </c>
      <c r="P296" t="s">
        <v>676</v>
      </c>
      <c r="Q296">
        <v>1</v>
      </c>
      <c r="X296">
        <v>2.63</v>
      </c>
      <c r="Y296">
        <v>0</v>
      </c>
      <c r="Z296">
        <v>1303.01</v>
      </c>
      <c r="AA296">
        <v>826.2</v>
      </c>
      <c r="AB296">
        <v>0</v>
      </c>
      <c r="AC296">
        <v>0</v>
      </c>
      <c r="AD296">
        <v>1</v>
      </c>
      <c r="AE296">
        <v>0</v>
      </c>
      <c r="AF296" t="s">
        <v>66</v>
      </c>
      <c r="AG296">
        <v>10.52</v>
      </c>
      <c r="AH296">
        <v>3</v>
      </c>
      <c r="AI296">
        <v>-1</v>
      </c>
      <c r="AJ296" t="s">
        <v>3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</row>
    <row r="297" spans="1:44" x14ac:dyDescent="0.2">
      <c r="A297">
        <f>ROW(Source!A323)</f>
        <v>323</v>
      </c>
      <c r="B297">
        <v>1473071368</v>
      </c>
      <c r="C297">
        <v>1473071361</v>
      </c>
      <c r="D297">
        <v>1441836235</v>
      </c>
      <c r="E297">
        <v>1</v>
      </c>
      <c r="F297">
        <v>1</v>
      </c>
      <c r="G297">
        <v>15514512</v>
      </c>
      <c r="H297">
        <v>3</v>
      </c>
      <c r="I297" t="s">
        <v>677</v>
      </c>
      <c r="J297" t="s">
        <v>678</v>
      </c>
      <c r="K297" t="s">
        <v>679</v>
      </c>
      <c r="L297">
        <v>1346</v>
      </c>
      <c r="N297">
        <v>1009</v>
      </c>
      <c r="O297" t="s">
        <v>680</v>
      </c>
      <c r="P297" t="s">
        <v>680</v>
      </c>
      <c r="Q297">
        <v>1</v>
      </c>
      <c r="X297">
        <v>0.15</v>
      </c>
      <c r="Y297">
        <v>31.49</v>
      </c>
      <c r="Z297">
        <v>0</v>
      </c>
      <c r="AA297">
        <v>0</v>
      </c>
      <c r="AB297">
        <v>0</v>
      </c>
      <c r="AC297">
        <v>0</v>
      </c>
      <c r="AD297">
        <v>1</v>
      </c>
      <c r="AE297">
        <v>0</v>
      </c>
      <c r="AF297" t="s">
        <v>66</v>
      </c>
      <c r="AG297">
        <v>0.6</v>
      </c>
      <c r="AH297">
        <v>3</v>
      </c>
      <c r="AI297">
        <v>-1</v>
      </c>
      <c r="AJ297" t="s">
        <v>3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</row>
    <row r="298" spans="1:44" x14ac:dyDescent="0.2">
      <c r="A298">
        <f>ROW(Source!A323)</f>
        <v>323</v>
      </c>
      <c r="B298">
        <v>1473071369</v>
      </c>
      <c r="C298">
        <v>1473071361</v>
      </c>
      <c r="D298">
        <v>1441836393</v>
      </c>
      <c r="E298">
        <v>1</v>
      </c>
      <c r="F298">
        <v>1</v>
      </c>
      <c r="G298">
        <v>15514512</v>
      </c>
      <c r="H298">
        <v>3</v>
      </c>
      <c r="I298" t="s">
        <v>829</v>
      </c>
      <c r="J298" t="s">
        <v>830</v>
      </c>
      <c r="K298" t="s">
        <v>831</v>
      </c>
      <c r="L298">
        <v>1296</v>
      </c>
      <c r="N298">
        <v>1002</v>
      </c>
      <c r="O298" t="s">
        <v>690</v>
      </c>
      <c r="P298" t="s">
        <v>690</v>
      </c>
      <c r="Q298">
        <v>1</v>
      </c>
      <c r="X298">
        <v>2.3999999999999998E-3</v>
      </c>
      <c r="Y298">
        <v>4241.6400000000003</v>
      </c>
      <c r="Z298">
        <v>0</v>
      </c>
      <c r="AA298">
        <v>0</v>
      </c>
      <c r="AB298">
        <v>0</v>
      </c>
      <c r="AC298">
        <v>0</v>
      </c>
      <c r="AD298">
        <v>1</v>
      </c>
      <c r="AE298">
        <v>0</v>
      </c>
      <c r="AF298" t="s">
        <v>66</v>
      </c>
      <c r="AG298">
        <v>9.5999999999999992E-3</v>
      </c>
      <c r="AH298">
        <v>3</v>
      </c>
      <c r="AI298">
        <v>-1</v>
      </c>
      <c r="AJ298" t="s">
        <v>3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</row>
    <row r="299" spans="1:44" x14ac:dyDescent="0.2">
      <c r="A299">
        <f>ROW(Source!A323)</f>
        <v>323</v>
      </c>
      <c r="B299">
        <v>1473071370</v>
      </c>
      <c r="C299">
        <v>1473071361</v>
      </c>
      <c r="D299">
        <v>1441836514</v>
      </c>
      <c r="E299">
        <v>1</v>
      </c>
      <c r="F299">
        <v>1</v>
      </c>
      <c r="G299">
        <v>15514512</v>
      </c>
      <c r="H299">
        <v>3</v>
      </c>
      <c r="I299" t="s">
        <v>772</v>
      </c>
      <c r="J299" t="s">
        <v>773</v>
      </c>
      <c r="K299" t="s">
        <v>774</v>
      </c>
      <c r="L299">
        <v>1339</v>
      </c>
      <c r="N299">
        <v>1007</v>
      </c>
      <c r="O299" t="s">
        <v>713</v>
      </c>
      <c r="P299" t="s">
        <v>713</v>
      </c>
      <c r="Q299">
        <v>1</v>
      </c>
      <c r="X299">
        <v>2.3999999999999998E-3</v>
      </c>
      <c r="Y299">
        <v>54.81</v>
      </c>
      <c r="Z299">
        <v>0</v>
      </c>
      <c r="AA299">
        <v>0</v>
      </c>
      <c r="AB299">
        <v>0</v>
      </c>
      <c r="AC299">
        <v>0</v>
      </c>
      <c r="AD299">
        <v>1</v>
      </c>
      <c r="AE299">
        <v>0</v>
      </c>
      <c r="AF299" t="s">
        <v>66</v>
      </c>
      <c r="AG299">
        <v>9.5999999999999992E-3</v>
      </c>
      <c r="AH299">
        <v>3</v>
      </c>
      <c r="AI299">
        <v>-1</v>
      </c>
      <c r="AJ299" t="s">
        <v>3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</row>
    <row r="300" spans="1:44" x14ac:dyDescent="0.2">
      <c r="A300">
        <f>ROW(Source!A324)</f>
        <v>324</v>
      </c>
      <c r="B300">
        <v>1473071376</v>
      </c>
      <c r="C300">
        <v>1473071371</v>
      </c>
      <c r="D300">
        <v>1441819193</v>
      </c>
      <c r="E300">
        <v>15514512</v>
      </c>
      <c r="F300">
        <v>1</v>
      </c>
      <c r="G300">
        <v>15514512</v>
      </c>
      <c r="H300">
        <v>1</v>
      </c>
      <c r="I300" t="s">
        <v>670</v>
      </c>
      <c r="J300" t="s">
        <v>3</v>
      </c>
      <c r="K300" t="s">
        <v>671</v>
      </c>
      <c r="L300">
        <v>1191</v>
      </c>
      <c r="N300">
        <v>1013</v>
      </c>
      <c r="O300" t="s">
        <v>672</v>
      </c>
      <c r="P300" t="s">
        <v>672</v>
      </c>
      <c r="Q300">
        <v>1</v>
      </c>
      <c r="X300">
        <v>6.44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1</v>
      </c>
      <c r="AE300">
        <v>1</v>
      </c>
      <c r="AF300" t="s">
        <v>66</v>
      </c>
      <c r="AG300">
        <v>25.76</v>
      </c>
      <c r="AH300">
        <v>2</v>
      </c>
      <c r="AI300">
        <v>1473071372</v>
      </c>
      <c r="AJ300">
        <v>158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</row>
    <row r="301" spans="1:44" x14ac:dyDescent="0.2">
      <c r="A301">
        <f>ROW(Source!A324)</f>
        <v>324</v>
      </c>
      <c r="B301">
        <v>1473071377</v>
      </c>
      <c r="C301">
        <v>1473071371</v>
      </c>
      <c r="D301">
        <v>1441833954</v>
      </c>
      <c r="E301">
        <v>1</v>
      </c>
      <c r="F301">
        <v>1</v>
      </c>
      <c r="G301">
        <v>15514512</v>
      </c>
      <c r="H301">
        <v>2</v>
      </c>
      <c r="I301" t="s">
        <v>673</v>
      </c>
      <c r="J301" t="s">
        <v>674</v>
      </c>
      <c r="K301" t="s">
        <v>675</v>
      </c>
      <c r="L301">
        <v>1368</v>
      </c>
      <c r="N301">
        <v>1011</v>
      </c>
      <c r="O301" t="s">
        <v>676</v>
      </c>
      <c r="P301" t="s">
        <v>676</v>
      </c>
      <c r="Q301">
        <v>1</v>
      </c>
      <c r="X301">
        <v>0.17</v>
      </c>
      <c r="Y301">
        <v>0</v>
      </c>
      <c r="Z301">
        <v>59.51</v>
      </c>
      <c r="AA301">
        <v>0.82</v>
      </c>
      <c r="AB301">
        <v>0</v>
      </c>
      <c r="AC301">
        <v>0</v>
      </c>
      <c r="AD301">
        <v>1</v>
      </c>
      <c r="AE301">
        <v>0</v>
      </c>
      <c r="AF301" t="s">
        <v>66</v>
      </c>
      <c r="AG301">
        <v>0.68</v>
      </c>
      <c r="AH301">
        <v>2</v>
      </c>
      <c r="AI301">
        <v>1473071373</v>
      </c>
      <c r="AJ301">
        <v>159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</row>
    <row r="302" spans="1:44" x14ac:dyDescent="0.2">
      <c r="A302">
        <f>ROW(Source!A324)</f>
        <v>324</v>
      </c>
      <c r="B302">
        <v>1473071378</v>
      </c>
      <c r="C302">
        <v>1473071371</v>
      </c>
      <c r="D302">
        <v>1441834258</v>
      </c>
      <c r="E302">
        <v>1</v>
      </c>
      <c r="F302">
        <v>1</v>
      </c>
      <c r="G302">
        <v>15514512</v>
      </c>
      <c r="H302">
        <v>2</v>
      </c>
      <c r="I302" t="s">
        <v>691</v>
      </c>
      <c r="J302" t="s">
        <v>692</v>
      </c>
      <c r="K302" t="s">
        <v>693</v>
      </c>
      <c r="L302">
        <v>1368</v>
      </c>
      <c r="N302">
        <v>1011</v>
      </c>
      <c r="O302" t="s">
        <v>676</v>
      </c>
      <c r="P302" t="s">
        <v>676</v>
      </c>
      <c r="Q302">
        <v>1</v>
      </c>
      <c r="X302">
        <v>2.4300000000000002</v>
      </c>
      <c r="Y302">
        <v>0</v>
      </c>
      <c r="Z302">
        <v>1303.01</v>
      </c>
      <c r="AA302">
        <v>826.2</v>
      </c>
      <c r="AB302">
        <v>0</v>
      </c>
      <c r="AC302">
        <v>0</v>
      </c>
      <c r="AD302">
        <v>1</v>
      </c>
      <c r="AE302">
        <v>0</v>
      </c>
      <c r="AF302" t="s">
        <v>66</v>
      </c>
      <c r="AG302">
        <v>9.7200000000000006</v>
      </c>
      <c r="AH302">
        <v>2</v>
      </c>
      <c r="AI302">
        <v>1473071374</v>
      </c>
      <c r="AJ302">
        <v>160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</row>
    <row r="303" spans="1:44" x14ac:dyDescent="0.2">
      <c r="A303">
        <f>ROW(Source!A324)</f>
        <v>324</v>
      </c>
      <c r="B303">
        <v>1473071379</v>
      </c>
      <c r="C303">
        <v>1473071371</v>
      </c>
      <c r="D303">
        <v>1441836235</v>
      </c>
      <c r="E303">
        <v>1</v>
      </c>
      <c r="F303">
        <v>1</v>
      </c>
      <c r="G303">
        <v>15514512</v>
      </c>
      <c r="H303">
        <v>3</v>
      </c>
      <c r="I303" t="s">
        <v>677</v>
      </c>
      <c r="J303" t="s">
        <v>678</v>
      </c>
      <c r="K303" t="s">
        <v>679</v>
      </c>
      <c r="L303">
        <v>1346</v>
      </c>
      <c r="N303">
        <v>1009</v>
      </c>
      <c r="O303" t="s">
        <v>680</v>
      </c>
      <c r="P303" t="s">
        <v>680</v>
      </c>
      <c r="Q303">
        <v>1</v>
      </c>
      <c r="X303">
        <v>0.15</v>
      </c>
      <c r="Y303">
        <v>31.49</v>
      </c>
      <c r="Z303">
        <v>0</v>
      </c>
      <c r="AA303">
        <v>0</v>
      </c>
      <c r="AB303">
        <v>0</v>
      </c>
      <c r="AC303">
        <v>0</v>
      </c>
      <c r="AD303">
        <v>1</v>
      </c>
      <c r="AE303">
        <v>0</v>
      </c>
      <c r="AF303" t="s">
        <v>66</v>
      </c>
      <c r="AG303">
        <v>0.6</v>
      </c>
      <c r="AH303">
        <v>2</v>
      </c>
      <c r="AI303">
        <v>1473071375</v>
      </c>
      <c r="AJ303">
        <v>161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</row>
    <row r="304" spans="1:44" x14ac:dyDescent="0.2">
      <c r="A304">
        <f>ROW(Source!A325)</f>
        <v>325</v>
      </c>
      <c r="B304">
        <v>1473071395</v>
      </c>
      <c r="C304">
        <v>1473071380</v>
      </c>
      <c r="D304">
        <v>1441819193</v>
      </c>
      <c r="E304">
        <v>15514512</v>
      </c>
      <c r="F304">
        <v>1</v>
      </c>
      <c r="G304">
        <v>15514512</v>
      </c>
      <c r="H304">
        <v>1</v>
      </c>
      <c r="I304" t="s">
        <v>670</v>
      </c>
      <c r="J304" t="s">
        <v>3</v>
      </c>
      <c r="K304" t="s">
        <v>671</v>
      </c>
      <c r="L304">
        <v>1191</v>
      </c>
      <c r="N304">
        <v>1013</v>
      </c>
      <c r="O304" t="s">
        <v>672</v>
      </c>
      <c r="P304" t="s">
        <v>672</v>
      </c>
      <c r="Q304">
        <v>1</v>
      </c>
      <c r="X304">
        <v>84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1</v>
      </c>
      <c r="AE304">
        <v>1</v>
      </c>
      <c r="AF304" t="s">
        <v>3</v>
      </c>
      <c r="AG304">
        <v>84</v>
      </c>
      <c r="AH304">
        <v>2</v>
      </c>
      <c r="AI304">
        <v>1473071381</v>
      </c>
      <c r="AJ304">
        <v>162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</row>
    <row r="305" spans="1:44" x14ac:dyDescent="0.2">
      <c r="A305">
        <f>ROW(Source!A325)</f>
        <v>325</v>
      </c>
      <c r="B305">
        <v>1473071396</v>
      </c>
      <c r="C305">
        <v>1473071380</v>
      </c>
      <c r="D305">
        <v>1441835475</v>
      </c>
      <c r="E305">
        <v>1</v>
      </c>
      <c r="F305">
        <v>1</v>
      </c>
      <c r="G305">
        <v>15514512</v>
      </c>
      <c r="H305">
        <v>3</v>
      </c>
      <c r="I305" t="s">
        <v>694</v>
      </c>
      <c r="J305" t="s">
        <v>695</v>
      </c>
      <c r="K305" t="s">
        <v>696</v>
      </c>
      <c r="L305">
        <v>1348</v>
      </c>
      <c r="N305">
        <v>1009</v>
      </c>
      <c r="O305" t="s">
        <v>697</v>
      </c>
      <c r="P305" t="s">
        <v>697</v>
      </c>
      <c r="Q305">
        <v>1000</v>
      </c>
      <c r="X305">
        <v>8.0000000000000004E-4</v>
      </c>
      <c r="Y305">
        <v>155908.07999999999</v>
      </c>
      <c r="Z305">
        <v>0</v>
      </c>
      <c r="AA305">
        <v>0</v>
      </c>
      <c r="AB305">
        <v>0</v>
      </c>
      <c r="AC305">
        <v>0</v>
      </c>
      <c r="AD305">
        <v>1</v>
      </c>
      <c r="AE305">
        <v>0</v>
      </c>
      <c r="AF305" t="s">
        <v>3</v>
      </c>
      <c r="AG305">
        <v>8.0000000000000004E-4</v>
      </c>
      <c r="AH305">
        <v>2</v>
      </c>
      <c r="AI305">
        <v>1473071382</v>
      </c>
      <c r="AJ305">
        <v>163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</row>
    <row r="306" spans="1:44" x14ac:dyDescent="0.2">
      <c r="A306">
        <f>ROW(Source!A325)</f>
        <v>325</v>
      </c>
      <c r="B306">
        <v>1473071397</v>
      </c>
      <c r="C306">
        <v>1473071380</v>
      </c>
      <c r="D306">
        <v>1441835549</v>
      </c>
      <c r="E306">
        <v>1</v>
      </c>
      <c r="F306">
        <v>1</v>
      </c>
      <c r="G306">
        <v>15514512</v>
      </c>
      <c r="H306">
        <v>3</v>
      </c>
      <c r="I306" t="s">
        <v>698</v>
      </c>
      <c r="J306" t="s">
        <v>699</v>
      </c>
      <c r="K306" t="s">
        <v>700</v>
      </c>
      <c r="L306">
        <v>1348</v>
      </c>
      <c r="N306">
        <v>1009</v>
      </c>
      <c r="O306" t="s">
        <v>697</v>
      </c>
      <c r="P306" t="s">
        <v>697</v>
      </c>
      <c r="Q306">
        <v>1000</v>
      </c>
      <c r="X306">
        <v>1E-4</v>
      </c>
      <c r="Y306">
        <v>194655.19</v>
      </c>
      <c r="Z306">
        <v>0</v>
      </c>
      <c r="AA306">
        <v>0</v>
      </c>
      <c r="AB306">
        <v>0</v>
      </c>
      <c r="AC306">
        <v>0</v>
      </c>
      <c r="AD306">
        <v>1</v>
      </c>
      <c r="AE306">
        <v>0</v>
      </c>
      <c r="AF306" t="s">
        <v>3</v>
      </c>
      <c r="AG306">
        <v>1E-4</v>
      </c>
      <c r="AH306">
        <v>2</v>
      </c>
      <c r="AI306">
        <v>1473071383</v>
      </c>
      <c r="AJ306">
        <v>164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</row>
    <row r="307" spans="1:44" x14ac:dyDescent="0.2">
      <c r="A307">
        <f>ROW(Source!A325)</f>
        <v>325</v>
      </c>
      <c r="B307">
        <v>1473071398</v>
      </c>
      <c r="C307">
        <v>1473071380</v>
      </c>
      <c r="D307">
        <v>1441836325</v>
      </c>
      <c r="E307">
        <v>1</v>
      </c>
      <c r="F307">
        <v>1</v>
      </c>
      <c r="G307">
        <v>15514512</v>
      </c>
      <c r="H307">
        <v>3</v>
      </c>
      <c r="I307" t="s">
        <v>701</v>
      </c>
      <c r="J307" t="s">
        <v>702</v>
      </c>
      <c r="K307" t="s">
        <v>703</v>
      </c>
      <c r="L307">
        <v>1348</v>
      </c>
      <c r="N307">
        <v>1009</v>
      </c>
      <c r="O307" t="s">
        <v>697</v>
      </c>
      <c r="P307" t="s">
        <v>697</v>
      </c>
      <c r="Q307">
        <v>1000</v>
      </c>
      <c r="X307">
        <v>8.0000000000000004E-4</v>
      </c>
      <c r="Y307">
        <v>108798.39999999999</v>
      </c>
      <c r="Z307">
        <v>0</v>
      </c>
      <c r="AA307">
        <v>0</v>
      </c>
      <c r="AB307">
        <v>0</v>
      </c>
      <c r="AC307">
        <v>0</v>
      </c>
      <c r="AD307">
        <v>1</v>
      </c>
      <c r="AE307">
        <v>0</v>
      </c>
      <c r="AF307" t="s">
        <v>3</v>
      </c>
      <c r="AG307">
        <v>8.0000000000000004E-4</v>
      </c>
      <c r="AH307">
        <v>2</v>
      </c>
      <c r="AI307">
        <v>1473071384</v>
      </c>
      <c r="AJ307">
        <v>165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</row>
    <row r="308" spans="1:44" x14ac:dyDescent="0.2">
      <c r="A308">
        <f>ROW(Source!A325)</f>
        <v>325</v>
      </c>
      <c r="B308">
        <v>1473071399</v>
      </c>
      <c r="C308">
        <v>1473071380</v>
      </c>
      <c r="D308">
        <v>1441838531</v>
      </c>
      <c r="E308">
        <v>1</v>
      </c>
      <c r="F308">
        <v>1</v>
      </c>
      <c r="G308">
        <v>15514512</v>
      </c>
      <c r="H308">
        <v>3</v>
      </c>
      <c r="I308" t="s">
        <v>704</v>
      </c>
      <c r="J308" t="s">
        <v>705</v>
      </c>
      <c r="K308" t="s">
        <v>706</v>
      </c>
      <c r="L308">
        <v>1348</v>
      </c>
      <c r="N308">
        <v>1009</v>
      </c>
      <c r="O308" t="s">
        <v>697</v>
      </c>
      <c r="P308" t="s">
        <v>697</v>
      </c>
      <c r="Q308">
        <v>1000</v>
      </c>
      <c r="X308">
        <v>6.9999999999999999E-4</v>
      </c>
      <c r="Y308">
        <v>370783.55</v>
      </c>
      <c r="Z308">
        <v>0</v>
      </c>
      <c r="AA308">
        <v>0</v>
      </c>
      <c r="AB308">
        <v>0</v>
      </c>
      <c r="AC308">
        <v>0</v>
      </c>
      <c r="AD308">
        <v>1</v>
      </c>
      <c r="AE308">
        <v>0</v>
      </c>
      <c r="AF308" t="s">
        <v>3</v>
      </c>
      <c r="AG308">
        <v>6.9999999999999999E-4</v>
      </c>
      <c r="AH308">
        <v>2</v>
      </c>
      <c r="AI308">
        <v>1473071385</v>
      </c>
      <c r="AJ308">
        <v>166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</row>
    <row r="309" spans="1:44" x14ac:dyDescent="0.2">
      <c r="A309">
        <f>ROW(Source!A325)</f>
        <v>325</v>
      </c>
      <c r="B309">
        <v>1473071400</v>
      </c>
      <c r="C309">
        <v>1473071380</v>
      </c>
      <c r="D309">
        <v>1441838759</v>
      </c>
      <c r="E309">
        <v>1</v>
      </c>
      <c r="F309">
        <v>1</v>
      </c>
      <c r="G309">
        <v>15514512</v>
      </c>
      <c r="H309">
        <v>3</v>
      </c>
      <c r="I309" t="s">
        <v>707</v>
      </c>
      <c r="J309" t="s">
        <v>708</v>
      </c>
      <c r="K309" t="s">
        <v>709</v>
      </c>
      <c r="L309">
        <v>1348</v>
      </c>
      <c r="N309">
        <v>1009</v>
      </c>
      <c r="O309" t="s">
        <v>697</v>
      </c>
      <c r="P309" t="s">
        <v>697</v>
      </c>
      <c r="Q309">
        <v>1000</v>
      </c>
      <c r="X309">
        <v>6.9999999999999999E-4</v>
      </c>
      <c r="Y309">
        <v>1590701.16</v>
      </c>
      <c r="Z309">
        <v>0</v>
      </c>
      <c r="AA309">
        <v>0</v>
      </c>
      <c r="AB309">
        <v>0</v>
      </c>
      <c r="AC309">
        <v>0</v>
      </c>
      <c r="AD309">
        <v>1</v>
      </c>
      <c r="AE309">
        <v>0</v>
      </c>
      <c r="AF309" t="s">
        <v>3</v>
      </c>
      <c r="AG309">
        <v>6.9999999999999999E-4</v>
      </c>
      <c r="AH309">
        <v>2</v>
      </c>
      <c r="AI309">
        <v>1473071386</v>
      </c>
      <c r="AJ309">
        <v>167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</row>
    <row r="310" spans="1:44" x14ac:dyDescent="0.2">
      <c r="A310">
        <f>ROW(Source!A325)</f>
        <v>325</v>
      </c>
      <c r="B310">
        <v>1473071401</v>
      </c>
      <c r="C310">
        <v>1473071380</v>
      </c>
      <c r="D310">
        <v>1441834635</v>
      </c>
      <c r="E310">
        <v>1</v>
      </c>
      <c r="F310">
        <v>1</v>
      </c>
      <c r="G310">
        <v>15514512</v>
      </c>
      <c r="H310">
        <v>3</v>
      </c>
      <c r="I310" t="s">
        <v>710</v>
      </c>
      <c r="J310" t="s">
        <v>711</v>
      </c>
      <c r="K310" t="s">
        <v>712</v>
      </c>
      <c r="L310">
        <v>1339</v>
      </c>
      <c r="N310">
        <v>1007</v>
      </c>
      <c r="O310" t="s">
        <v>713</v>
      </c>
      <c r="P310" t="s">
        <v>713</v>
      </c>
      <c r="Q310">
        <v>1</v>
      </c>
      <c r="X310">
        <v>1.8</v>
      </c>
      <c r="Y310">
        <v>103.4</v>
      </c>
      <c r="Z310">
        <v>0</v>
      </c>
      <c r="AA310">
        <v>0</v>
      </c>
      <c r="AB310">
        <v>0</v>
      </c>
      <c r="AC310">
        <v>0</v>
      </c>
      <c r="AD310">
        <v>1</v>
      </c>
      <c r="AE310">
        <v>0</v>
      </c>
      <c r="AF310" t="s">
        <v>3</v>
      </c>
      <c r="AG310">
        <v>1.8</v>
      </c>
      <c r="AH310">
        <v>2</v>
      </c>
      <c r="AI310">
        <v>1473071387</v>
      </c>
      <c r="AJ310">
        <v>168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</row>
    <row r="311" spans="1:44" x14ac:dyDescent="0.2">
      <c r="A311">
        <f>ROW(Source!A325)</f>
        <v>325</v>
      </c>
      <c r="B311">
        <v>1473071402</v>
      </c>
      <c r="C311">
        <v>1473071380</v>
      </c>
      <c r="D311">
        <v>1441834627</v>
      </c>
      <c r="E311">
        <v>1</v>
      </c>
      <c r="F311">
        <v>1</v>
      </c>
      <c r="G311">
        <v>15514512</v>
      </c>
      <c r="H311">
        <v>3</v>
      </c>
      <c r="I311" t="s">
        <v>714</v>
      </c>
      <c r="J311" t="s">
        <v>715</v>
      </c>
      <c r="K311" t="s">
        <v>716</v>
      </c>
      <c r="L311">
        <v>1339</v>
      </c>
      <c r="N311">
        <v>1007</v>
      </c>
      <c r="O311" t="s">
        <v>713</v>
      </c>
      <c r="P311" t="s">
        <v>713</v>
      </c>
      <c r="Q311">
        <v>1</v>
      </c>
      <c r="X311">
        <v>0.9</v>
      </c>
      <c r="Y311">
        <v>875.46</v>
      </c>
      <c r="Z311">
        <v>0</v>
      </c>
      <c r="AA311">
        <v>0</v>
      </c>
      <c r="AB311">
        <v>0</v>
      </c>
      <c r="AC311">
        <v>0</v>
      </c>
      <c r="AD311">
        <v>1</v>
      </c>
      <c r="AE311">
        <v>0</v>
      </c>
      <c r="AF311" t="s">
        <v>3</v>
      </c>
      <c r="AG311">
        <v>0.9</v>
      </c>
      <c r="AH311">
        <v>2</v>
      </c>
      <c r="AI311">
        <v>1473071388</v>
      </c>
      <c r="AJ311">
        <v>169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</row>
    <row r="312" spans="1:44" x14ac:dyDescent="0.2">
      <c r="A312">
        <f>ROW(Source!A325)</f>
        <v>325</v>
      </c>
      <c r="B312">
        <v>1473071403</v>
      </c>
      <c r="C312">
        <v>1473071380</v>
      </c>
      <c r="D312">
        <v>1441834671</v>
      </c>
      <c r="E312">
        <v>1</v>
      </c>
      <c r="F312">
        <v>1</v>
      </c>
      <c r="G312">
        <v>15514512</v>
      </c>
      <c r="H312">
        <v>3</v>
      </c>
      <c r="I312" t="s">
        <v>717</v>
      </c>
      <c r="J312" t="s">
        <v>718</v>
      </c>
      <c r="K312" t="s">
        <v>719</v>
      </c>
      <c r="L312">
        <v>1348</v>
      </c>
      <c r="N312">
        <v>1009</v>
      </c>
      <c r="O312" t="s">
        <v>697</v>
      </c>
      <c r="P312" t="s">
        <v>697</v>
      </c>
      <c r="Q312">
        <v>1000</v>
      </c>
      <c r="X312">
        <v>5.9999999999999995E-4</v>
      </c>
      <c r="Y312">
        <v>184462.17</v>
      </c>
      <c r="Z312">
        <v>0</v>
      </c>
      <c r="AA312">
        <v>0</v>
      </c>
      <c r="AB312">
        <v>0</v>
      </c>
      <c r="AC312">
        <v>0</v>
      </c>
      <c r="AD312">
        <v>1</v>
      </c>
      <c r="AE312">
        <v>0</v>
      </c>
      <c r="AF312" t="s">
        <v>3</v>
      </c>
      <c r="AG312">
        <v>5.9999999999999995E-4</v>
      </c>
      <c r="AH312">
        <v>2</v>
      </c>
      <c r="AI312">
        <v>1473071389</v>
      </c>
      <c r="AJ312">
        <v>170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</row>
    <row r="313" spans="1:44" x14ac:dyDescent="0.2">
      <c r="A313">
        <f>ROW(Source!A325)</f>
        <v>325</v>
      </c>
      <c r="B313">
        <v>1473071404</v>
      </c>
      <c r="C313">
        <v>1473071380</v>
      </c>
      <c r="D313">
        <v>1441834634</v>
      </c>
      <c r="E313">
        <v>1</v>
      </c>
      <c r="F313">
        <v>1</v>
      </c>
      <c r="G313">
        <v>15514512</v>
      </c>
      <c r="H313">
        <v>3</v>
      </c>
      <c r="I313" t="s">
        <v>720</v>
      </c>
      <c r="J313" t="s">
        <v>721</v>
      </c>
      <c r="K313" t="s">
        <v>722</v>
      </c>
      <c r="L313">
        <v>1348</v>
      </c>
      <c r="N313">
        <v>1009</v>
      </c>
      <c r="O313" t="s">
        <v>697</v>
      </c>
      <c r="P313" t="s">
        <v>697</v>
      </c>
      <c r="Q313">
        <v>1000</v>
      </c>
      <c r="X313">
        <v>1E-3</v>
      </c>
      <c r="Y313">
        <v>88053.759999999995</v>
      </c>
      <c r="Z313">
        <v>0</v>
      </c>
      <c r="AA313">
        <v>0</v>
      </c>
      <c r="AB313">
        <v>0</v>
      </c>
      <c r="AC313">
        <v>0</v>
      </c>
      <c r="AD313">
        <v>1</v>
      </c>
      <c r="AE313">
        <v>0</v>
      </c>
      <c r="AF313" t="s">
        <v>3</v>
      </c>
      <c r="AG313">
        <v>1E-3</v>
      </c>
      <c r="AH313">
        <v>2</v>
      </c>
      <c r="AI313">
        <v>1473071390</v>
      </c>
      <c r="AJ313">
        <v>171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</row>
    <row r="314" spans="1:44" x14ac:dyDescent="0.2">
      <c r="A314">
        <f>ROW(Source!A325)</f>
        <v>325</v>
      </c>
      <c r="B314">
        <v>1473071405</v>
      </c>
      <c r="C314">
        <v>1473071380</v>
      </c>
      <c r="D314">
        <v>1441834836</v>
      </c>
      <c r="E314">
        <v>1</v>
      </c>
      <c r="F314">
        <v>1</v>
      </c>
      <c r="G314">
        <v>15514512</v>
      </c>
      <c r="H314">
        <v>3</v>
      </c>
      <c r="I314" t="s">
        <v>723</v>
      </c>
      <c r="J314" t="s">
        <v>724</v>
      </c>
      <c r="K314" t="s">
        <v>725</v>
      </c>
      <c r="L314">
        <v>1348</v>
      </c>
      <c r="N314">
        <v>1009</v>
      </c>
      <c r="O314" t="s">
        <v>697</v>
      </c>
      <c r="P314" t="s">
        <v>697</v>
      </c>
      <c r="Q314">
        <v>1000</v>
      </c>
      <c r="X314">
        <v>2.16E-3</v>
      </c>
      <c r="Y314">
        <v>93194.67</v>
      </c>
      <c r="Z314">
        <v>0</v>
      </c>
      <c r="AA314">
        <v>0</v>
      </c>
      <c r="AB314">
        <v>0</v>
      </c>
      <c r="AC314">
        <v>0</v>
      </c>
      <c r="AD314">
        <v>1</v>
      </c>
      <c r="AE314">
        <v>0</v>
      </c>
      <c r="AF314" t="s">
        <v>3</v>
      </c>
      <c r="AG314">
        <v>2.16E-3</v>
      </c>
      <c r="AH314">
        <v>2</v>
      </c>
      <c r="AI314">
        <v>1473071391</v>
      </c>
      <c r="AJ314">
        <v>172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</row>
    <row r="315" spans="1:44" x14ac:dyDescent="0.2">
      <c r="A315">
        <f>ROW(Source!A325)</f>
        <v>325</v>
      </c>
      <c r="B315">
        <v>1473071406</v>
      </c>
      <c r="C315">
        <v>1473071380</v>
      </c>
      <c r="D315">
        <v>1441834853</v>
      </c>
      <c r="E315">
        <v>1</v>
      </c>
      <c r="F315">
        <v>1</v>
      </c>
      <c r="G315">
        <v>15514512</v>
      </c>
      <c r="H315">
        <v>3</v>
      </c>
      <c r="I315" t="s">
        <v>726</v>
      </c>
      <c r="J315" t="s">
        <v>727</v>
      </c>
      <c r="K315" t="s">
        <v>728</v>
      </c>
      <c r="L315">
        <v>1348</v>
      </c>
      <c r="N315">
        <v>1009</v>
      </c>
      <c r="O315" t="s">
        <v>697</v>
      </c>
      <c r="P315" t="s">
        <v>697</v>
      </c>
      <c r="Q315">
        <v>1000</v>
      </c>
      <c r="X315">
        <v>8.0000000000000004E-4</v>
      </c>
      <c r="Y315">
        <v>78065.73</v>
      </c>
      <c r="Z315">
        <v>0</v>
      </c>
      <c r="AA315">
        <v>0</v>
      </c>
      <c r="AB315">
        <v>0</v>
      </c>
      <c r="AC315">
        <v>0</v>
      </c>
      <c r="AD315">
        <v>1</v>
      </c>
      <c r="AE315">
        <v>0</v>
      </c>
      <c r="AF315" t="s">
        <v>3</v>
      </c>
      <c r="AG315">
        <v>8.0000000000000004E-4</v>
      </c>
      <c r="AH315">
        <v>2</v>
      </c>
      <c r="AI315">
        <v>1473071392</v>
      </c>
      <c r="AJ315">
        <v>173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</row>
    <row r="316" spans="1:44" x14ac:dyDescent="0.2">
      <c r="A316">
        <f>ROW(Source!A325)</f>
        <v>325</v>
      </c>
      <c r="B316">
        <v>1473071408</v>
      </c>
      <c r="C316">
        <v>1473071380</v>
      </c>
      <c r="D316">
        <v>1441822273</v>
      </c>
      <c r="E316">
        <v>15514512</v>
      </c>
      <c r="F316">
        <v>1</v>
      </c>
      <c r="G316">
        <v>15514512</v>
      </c>
      <c r="H316">
        <v>3</v>
      </c>
      <c r="I316" t="s">
        <v>729</v>
      </c>
      <c r="J316" t="s">
        <v>3</v>
      </c>
      <c r="K316" t="s">
        <v>730</v>
      </c>
      <c r="L316">
        <v>1348</v>
      </c>
      <c r="N316">
        <v>1009</v>
      </c>
      <c r="O316" t="s">
        <v>697</v>
      </c>
      <c r="P316" t="s">
        <v>697</v>
      </c>
      <c r="Q316">
        <v>1000</v>
      </c>
      <c r="X316">
        <v>2.4000000000000001E-4</v>
      </c>
      <c r="Y316">
        <v>94640</v>
      </c>
      <c r="Z316">
        <v>0</v>
      </c>
      <c r="AA316">
        <v>0</v>
      </c>
      <c r="AB316">
        <v>0</v>
      </c>
      <c r="AC316">
        <v>0</v>
      </c>
      <c r="AD316">
        <v>1</v>
      </c>
      <c r="AE316">
        <v>0</v>
      </c>
      <c r="AF316" t="s">
        <v>3</v>
      </c>
      <c r="AG316">
        <v>2.4000000000000001E-4</v>
      </c>
      <c r="AH316">
        <v>2</v>
      </c>
      <c r="AI316">
        <v>1473071393</v>
      </c>
      <c r="AJ316">
        <v>174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</row>
    <row r="317" spans="1:44" x14ac:dyDescent="0.2">
      <c r="A317">
        <f>ROW(Source!A325)</f>
        <v>325</v>
      </c>
      <c r="B317">
        <v>1473071407</v>
      </c>
      <c r="C317">
        <v>1473071380</v>
      </c>
      <c r="D317">
        <v>1441850453</v>
      </c>
      <c r="E317">
        <v>1</v>
      </c>
      <c r="F317">
        <v>1</v>
      </c>
      <c r="G317">
        <v>15514512</v>
      </c>
      <c r="H317">
        <v>3</v>
      </c>
      <c r="I317" t="s">
        <v>731</v>
      </c>
      <c r="J317" t="s">
        <v>732</v>
      </c>
      <c r="K317" t="s">
        <v>733</v>
      </c>
      <c r="L317">
        <v>1348</v>
      </c>
      <c r="N317">
        <v>1009</v>
      </c>
      <c r="O317" t="s">
        <v>697</v>
      </c>
      <c r="P317" t="s">
        <v>697</v>
      </c>
      <c r="Q317">
        <v>1000</v>
      </c>
      <c r="X317">
        <v>8.9999999999999998E-4</v>
      </c>
      <c r="Y317">
        <v>178433.97</v>
      </c>
      <c r="Z317">
        <v>0</v>
      </c>
      <c r="AA317">
        <v>0</v>
      </c>
      <c r="AB317">
        <v>0</v>
      </c>
      <c r="AC317">
        <v>0</v>
      </c>
      <c r="AD317">
        <v>1</v>
      </c>
      <c r="AE317">
        <v>0</v>
      </c>
      <c r="AF317" t="s">
        <v>3</v>
      </c>
      <c r="AG317">
        <v>8.9999999999999998E-4</v>
      </c>
      <c r="AH317">
        <v>2</v>
      </c>
      <c r="AI317">
        <v>1473071394</v>
      </c>
      <c r="AJ317">
        <v>175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</row>
    <row r="318" spans="1:44" x14ac:dyDescent="0.2">
      <c r="A318">
        <f>ROW(Source!A326)</f>
        <v>326</v>
      </c>
      <c r="B318">
        <v>1473073775</v>
      </c>
      <c r="C318">
        <v>1473073771</v>
      </c>
      <c r="D318">
        <v>1441819193</v>
      </c>
      <c r="E318">
        <v>15514512</v>
      </c>
      <c r="F318">
        <v>1</v>
      </c>
      <c r="G318">
        <v>15514512</v>
      </c>
      <c r="H318">
        <v>1</v>
      </c>
      <c r="I318" t="s">
        <v>670</v>
      </c>
      <c r="J318" t="s">
        <v>3</v>
      </c>
      <c r="K318" t="s">
        <v>671</v>
      </c>
      <c r="L318">
        <v>1191</v>
      </c>
      <c r="N318">
        <v>1013</v>
      </c>
      <c r="O318" t="s">
        <v>672</v>
      </c>
      <c r="P318" t="s">
        <v>672</v>
      </c>
      <c r="Q318">
        <v>1</v>
      </c>
      <c r="X318">
        <v>3.14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1</v>
      </c>
      <c r="AE318">
        <v>1</v>
      </c>
      <c r="AF318" t="s">
        <v>154</v>
      </c>
      <c r="AG318">
        <v>6.28</v>
      </c>
      <c r="AH318">
        <v>2</v>
      </c>
      <c r="AI318">
        <v>1473073772</v>
      </c>
      <c r="AJ318">
        <v>176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</row>
    <row r="319" spans="1:44" x14ac:dyDescent="0.2">
      <c r="A319">
        <f>ROW(Source!A326)</f>
        <v>326</v>
      </c>
      <c r="B319">
        <v>1473073776</v>
      </c>
      <c r="C319">
        <v>1473073771</v>
      </c>
      <c r="D319">
        <v>1441833954</v>
      </c>
      <c r="E319">
        <v>1</v>
      </c>
      <c r="F319">
        <v>1</v>
      </c>
      <c r="G319">
        <v>15514512</v>
      </c>
      <c r="H319">
        <v>2</v>
      </c>
      <c r="I319" t="s">
        <v>673</v>
      </c>
      <c r="J319" t="s">
        <v>674</v>
      </c>
      <c r="K319" t="s">
        <v>675</v>
      </c>
      <c r="L319">
        <v>1368</v>
      </c>
      <c r="N319">
        <v>1011</v>
      </c>
      <c r="O319" t="s">
        <v>676</v>
      </c>
      <c r="P319" t="s">
        <v>676</v>
      </c>
      <c r="Q319">
        <v>1</v>
      </c>
      <c r="X319">
        <v>0.03</v>
      </c>
      <c r="Y319">
        <v>0</v>
      </c>
      <c r="Z319">
        <v>59.51</v>
      </c>
      <c r="AA319">
        <v>0.82</v>
      </c>
      <c r="AB319">
        <v>0</v>
      </c>
      <c r="AC319">
        <v>0</v>
      </c>
      <c r="AD319">
        <v>1</v>
      </c>
      <c r="AE319">
        <v>0</v>
      </c>
      <c r="AF319" t="s">
        <v>154</v>
      </c>
      <c r="AG319">
        <v>0.06</v>
      </c>
      <c r="AH319">
        <v>2</v>
      </c>
      <c r="AI319">
        <v>1473073773</v>
      </c>
      <c r="AJ319">
        <v>177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</row>
    <row r="320" spans="1:44" x14ac:dyDescent="0.2">
      <c r="A320">
        <f>ROW(Source!A326)</f>
        <v>326</v>
      </c>
      <c r="B320">
        <v>1473073777</v>
      </c>
      <c r="C320">
        <v>1473073771</v>
      </c>
      <c r="D320">
        <v>1441836235</v>
      </c>
      <c r="E320">
        <v>1</v>
      </c>
      <c r="F320">
        <v>1</v>
      </c>
      <c r="G320">
        <v>15514512</v>
      </c>
      <c r="H320">
        <v>3</v>
      </c>
      <c r="I320" t="s">
        <v>677</v>
      </c>
      <c r="J320" t="s">
        <v>678</v>
      </c>
      <c r="K320" t="s">
        <v>679</v>
      </c>
      <c r="L320">
        <v>1346</v>
      </c>
      <c r="N320">
        <v>1009</v>
      </c>
      <c r="O320" t="s">
        <v>680</v>
      </c>
      <c r="P320" t="s">
        <v>680</v>
      </c>
      <c r="Q320">
        <v>1</v>
      </c>
      <c r="X320">
        <v>0.32</v>
      </c>
      <c r="Y320">
        <v>31.49</v>
      </c>
      <c r="Z320">
        <v>0</v>
      </c>
      <c r="AA320">
        <v>0</v>
      </c>
      <c r="AB320">
        <v>0</v>
      </c>
      <c r="AC320">
        <v>0</v>
      </c>
      <c r="AD320">
        <v>1</v>
      </c>
      <c r="AE320">
        <v>0</v>
      </c>
      <c r="AF320" t="s">
        <v>154</v>
      </c>
      <c r="AG320">
        <v>0.64</v>
      </c>
      <c r="AH320">
        <v>2</v>
      </c>
      <c r="AI320">
        <v>1473073774</v>
      </c>
      <c r="AJ320">
        <v>178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</row>
    <row r="321" spans="1:44" x14ac:dyDescent="0.2">
      <c r="A321">
        <f>ROW(Source!A327)</f>
        <v>327</v>
      </c>
      <c r="B321">
        <v>1473073782</v>
      </c>
      <c r="C321">
        <v>1473073778</v>
      </c>
      <c r="D321">
        <v>1441819193</v>
      </c>
      <c r="E321">
        <v>15514512</v>
      </c>
      <c r="F321">
        <v>1</v>
      </c>
      <c r="G321">
        <v>15514512</v>
      </c>
      <c r="H321">
        <v>1</v>
      </c>
      <c r="I321" t="s">
        <v>670</v>
      </c>
      <c r="J321" t="s">
        <v>3</v>
      </c>
      <c r="K321" t="s">
        <v>671</v>
      </c>
      <c r="L321">
        <v>1191</v>
      </c>
      <c r="N321">
        <v>1013</v>
      </c>
      <c r="O321" t="s">
        <v>672</v>
      </c>
      <c r="P321" t="s">
        <v>672</v>
      </c>
      <c r="Q321">
        <v>1</v>
      </c>
      <c r="X321">
        <v>1.56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1</v>
      </c>
      <c r="AE321">
        <v>1</v>
      </c>
      <c r="AF321" t="s">
        <v>154</v>
      </c>
      <c r="AG321">
        <v>3.12</v>
      </c>
      <c r="AH321">
        <v>2</v>
      </c>
      <c r="AI321">
        <v>1473073779</v>
      </c>
      <c r="AJ321">
        <v>179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</row>
    <row r="322" spans="1:44" x14ac:dyDescent="0.2">
      <c r="A322">
        <f>ROW(Source!A327)</f>
        <v>327</v>
      </c>
      <c r="B322">
        <v>1473073783</v>
      </c>
      <c r="C322">
        <v>1473073778</v>
      </c>
      <c r="D322">
        <v>1441833954</v>
      </c>
      <c r="E322">
        <v>1</v>
      </c>
      <c r="F322">
        <v>1</v>
      </c>
      <c r="G322">
        <v>15514512</v>
      </c>
      <c r="H322">
        <v>2</v>
      </c>
      <c r="I322" t="s">
        <v>673</v>
      </c>
      <c r="J322" t="s">
        <v>674</v>
      </c>
      <c r="K322" t="s">
        <v>675</v>
      </c>
      <c r="L322">
        <v>1368</v>
      </c>
      <c r="N322">
        <v>1011</v>
      </c>
      <c r="O322" t="s">
        <v>676</v>
      </c>
      <c r="P322" t="s">
        <v>676</v>
      </c>
      <c r="Q322">
        <v>1</v>
      </c>
      <c r="X322">
        <v>0.03</v>
      </c>
      <c r="Y322">
        <v>0</v>
      </c>
      <c r="Z322">
        <v>59.51</v>
      </c>
      <c r="AA322">
        <v>0.82</v>
      </c>
      <c r="AB322">
        <v>0</v>
      </c>
      <c r="AC322">
        <v>0</v>
      </c>
      <c r="AD322">
        <v>1</v>
      </c>
      <c r="AE322">
        <v>0</v>
      </c>
      <c r="AF322" t="s">
        <v>154</v>
      </c>
      <c r="AG322">
        <v>0.06</v>
      </c>
      <c r="AH322">
        <v>2</v>
      </c>
      <c r="AI322">
        <v>1473073780</v>
      </c>
      <c r="AJ322">
        <v>180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</row>
    <row r="323" spans="1:44" x14ac:dyDescent="0.2">
      <c r="A323">
        <f>ROW(Source!A327)</f>
        <v>327</v>
      </c>
      <c r="B323">
        <v>1473073784</v>
      </c>
      <c r="C323">
        <v>1473073778</v>
      </c>
      <c r="D323">
        <v>1441836235</v>
      </c>
      <c r="E323">
        <v>1</v>
      </c>
      <c r="F323">
        <v>1</v>
      </c>
      <c r="G323">
        <v>15514512</v>
      </c>
      <c r="H323">
        <v>3</v>
      </c>
      <c r="I323" t="s">
        <v>677</v>
      </c>
      <c r="J323" t="s">
        <v>678</v>
      </c>
      <c r="K323" t="s">
        <v>679</v>
      </c>
      <c r="L323">
        <v>1346</v>
      </c>
      <c r="N323">
        <v>1009</v>
      </c>
      <c r="O323" t="s">
        <v>680</v>
      </c>
      <c r="P323" t="s">
        <v>680</v>
      </c>
      <c r="Q323">
        <v>1</v>
      </c>
      <c r="X323">
        <v>0.02</v>
      </c>
      <c r="Y323">
        <v>31.49</v>
      </c>
      <c r="Z323">
        <v>0</v>
      </c>
      <c r="AA323">
        <v>0</v>
      </c>
      <c r="AB323">
        <v>0</v>
      </c>
      <c r="AC323">
        <v>0</v>
      </c>
      <c r="AD323">
        <v>1</v>
      </c>
      <c r="AE323">
        <v>0</v>
      </c>
      <c r="AF323" t="s">
        <v>154</v>
      </c>
      <c r="AG323">
        <v>0.04</v>
      </c>
      <c r="AH323">
        <v>2</v>
      </c>
      <c r="AI323">
        <v>1473073781</v>
      </c>
      <c r="AJ323">
        <v>181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</row>
    <row r="324" spans="1:44" x14ac:dyDescent="0.2">
      <c r="A324">
        <f>ROW(Source!A328)</f>
        <v>328</v>
      </c>
      <c r="B324">
        <v>1473071410</v>
      </c>
      <c r="C324">
        <v>1473071409</v>
      </c>
      <c r="D324">
        <v>1441819193</v>
      </c>
      <c r="E324">
        <v>15514512</v>
      </c>
      <c r="F324">
        <v>1</v>
      </c>
      <c r="G324">
        <v>15514512</v>
      </c>
      <c r="H324">
        <v>1</v>
      </c>
      <c r="I324" t="s">
        <v>670</v>
      </c>
      <c r="J324" t="s">
        <v>3</v>
      </c>
      <c r="K324" t="s">
        <v>671</v>
      </c>
      <c r="L324">
        <v>1191</v>
      </c>
      <c r="N324">
        <v>1013</v>
      </c>
      <c r="O324" t="s">
        <v>672</v>
      </c>
      <c r="P324" t="s">
        <v>672</v>
      </c>
      <c r="Q324">
        <v>1</v>
      </c>
      <c r="X324">
        <v>10.55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1</v>
      </c>
      <c r="AE324">
        <v>1</v>
      </c>
      <c r="AF324" t="s">
        <v>66</v>
      </c>
      <c r="AG324">
        <v>42.2</v>
      </c>
      <c r="AH324">
        <v>3</v>
      </c>
      <c r="AI324">
        <v>-1</v>
      </c>
      <c r="AJ324" t="s">
        <v>3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</row>
    <row r="325" spans="1:44" x14ac:dyDescent="0.2">
      <c r="A325">
        <f>ROW(Source!A328)</f>
        <v>328</v>
      </c>
      <c r="B325">
        <v>1473071411</v>
      </c>
      <c r="C325">
        <v>1473071409</v>
      </c>
      <c r="D325">
        <v>1441833844</v>
      </c>
      <c r="E325">
        <v>1</v>
      </c>
      <c r="F325">
        <v>1</v>
      </c>
      <c r="G325">
        <v>15514512</v>
      </c>
      <c r="H325">
        <v>2</v>
      </c>
      <c r="I325" t="s">
        <v>820</v>
      </c>
      <c r="J325" t="s">
        <v>821</v>
      </c>
      <c r="K325" t="s">
        <v>822</v>
      </c>
      <c r="L325">
        <v>1368</v>
      </c>
      <c r="N325">
        <v>1011</v>
      </c>
      <c r="O325" t="s">
        <v>676</v>
      </c>
      <c r="P325" t="s">
        <v>676</v>
      </c>
      <c r="Q325">
        <v>1</v>
      </c>
      <c r="X325">
        <v>0.06</v>
      </c>
      <c r="Y325">
        <v>0</v>
      </c>
      <c r="Z325">
        <v>17.37</v>
      </c>
      <c r="AA325">
        <v>0.04</v>
      </c>
      <c r="AB325">
        <v>0</v>
      </c>
      <c r="AC325">
        <v>0</v>
      </c>
      <c r="AD325">
        <v>1</v>
      </c>
      <c r="AE325">
        <v>0</v>
      </c>
      <c r="AF325" t="s">
        <v>66</v>
      </c>
      <c r="AG325">
        <v>0.24</v>
      </c>
      <c r="AH325">
        <v>3</v>
      </c>
      <c r="AI325">
        <v>-1</v>
      </c>
      <c r="AJ325" t="s">
        <v>3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</row>
    <row r="326" spans="1:44" x14ac:dyDescent="0.2">
      <c r="A326">
        <f>ROW(Source!A328)</f>
        <v>328</v>
      </c>
      <c r="B326">
        <v>1473071412</v>
      </c>
      <c r="C326">
        <v>1473071409</v>
      </c>
      <c r="D326">
        <v>1441833877</v>
      </c>
      <c r="E326">
        <v>1</v>
      </c>
      <c r="F326">
        <v>1</v>
      </c>
      <c r="G326">
        <v>15514512</v>
      </c>
      <c r="H326">
        <v>2</v>
      </c>
      <c r="I326" t="s">
        <v>823</v>
      </c>
      <c r="J326" t="s">
        <v>824</v>
      </c>
      <c r="K326" t="s">
        <v>825</v>
      </c>
      <c r="L326">
        <v>1368</v>
      </c>
      <c r="N326">
        <v>1011</v>
      </c>
      <c r="O326" t="s">
        <v>676</v>
      </c>
      <c r="P326" t="s">
        <v>676</v>
      </c>
      <c r="Q326">
        <v>1</v>
      </c>
      <c r="X326">
        <v>0.13</v>
      </c>
      <c r="Y326">
        <v>0</v>
      </c>
      <c r="Z326">
        <v>1165.03</v>
      </c>
      <c r="AA326">
        <v>351.43</v>
      </c>
      <c r="AB326">
        <v>0</v>
      </c>
      <c r="AC326">
        <v>0</v>
      </c>
      <c r="AD326">
        <v>1</v>
      </c>
      <c r="AE326">
        <v>0</v>
      </c>
      <c r="AF326" t="s">
        <v>66</v>
      </c>
      <c r="AG326">
        <v>0.52</v>
      </c>
      <c r="AH326">
        <v>3</v>
      </c>
      <c r="AI326">
        <v>-1</v>
      </c>
      <c r="AJ326" t="s">
        <v>3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</row>
    <row r="327" spans="1:44" x14ac:dyDescent="0.2">
      <c r="A327">
        <f>ROW(Source!A328)</f>
        <v>328</v>
      </c>
      <c r="B327">
        <v>1473071413</v>
      </c>
      <c r="C327">
        <v>1473071409</v>
      </c>
      <c r="D327">
        <v>1441833954</v>
      </c>
      <c r="E327">
        <v>1</v>
      </c>
      <c r="F327">
        <v>1</v>
      </c>
      <c r="G327">
        <v>15514512</v>
      </c>
      <c r="H327">
        <v>2</v>
      </c>
      <c r="I327" t="s">
        <v>673</v>
      </c>
      <c r="J327" t="s">
        <v>674</v>
      </c>
      <c r="K327" t="s">
        <v>675</v>
      </c>
      <c r="L327">
        <v>1368</v>
      </c>
      <c r="N327">
        <v>1011</v>
      </c>
      <c r="O327" t="s">
        <v>676</v>
      </c>
      <c r="P327" t="s">
        <v>676</v>
      </c>
      <c r="Q327">
        <v>1</v>
      </c>
      <c r="X327">
        <v>0.69</v>
      </c>
      <c r="Y327">
        <v>0</v>
      </c>
      <c r="Z327">
        <v>59.51</v>
      </c>
      <c r="AA327">
        <v>0.82</v>
      </c>
      <c r="AB327">
        <v>0</v>
      </c>
      <c r="AC327">
        <v>0</v>
      </c>
      <c r="AD327">
        <v>1</v>
      </c>
      <c r="AE327">
        <v>0</v>
      </c>
      <c r="AF327" t="s">
        <v>66</v>
      </c>
      <c r="AG327">
        <v>2.76</v>
      </c>
      <c r="AH327">
        <v>3</v>
      </c>
      <c r="AI327">
        <v>-1</v>
      </c>
      <c r="AJ327" t="s">
        <v>3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</row>
    <row r="328" spans="1:44" x14ac:dyDescent="0.2">
      <c r="A328">
        <f>ROW(Source!A328)</f>
        <v>328</v>
      </c>
      <c r="B328">
        <v>1473071414</v>
      </c>
      <c r="C328">
        <v>1473071409</v>
      </c>
      <c r="D328">
        <v>1441834139</v>
      </c>
      <c r="E328">
        <v>1</v>
      </c>
      <c r="F328">
        <v>1</v>
      </c>
      <c r="G328">
        <v>15514512</v>
      </c>
      <c r="H328">
        <v>2</v>
      </c>
      <c r="I328" t="s">
        <v>826</v>
      </c>
      <c r="J328" t="s">
        <v>827</v>
      </c>
      <c r="K328" t="s">
        <v>828</v>
      </c>
      <c r="L328">
        <v>1368</v>
      </c>
      <c r="N328">
        <v>1011</v>
      </c>
      <c r="O328" t="s">
        <v>676</v>
      </c>
      <c r="P328" t="s">
        <v>676</v>
      </c>
      <c r="Q328">
        <v>1</v>
      </c>
      <c r="X328">
        <v>0.25</v>
      </c>
      <c r="Y328">
        <v>0</v>
      </c>
      <c r="Z328">
        <v>8.82</v>
      </c>
      <c r="AA328">
        <v>0.11</v>
      </c>
      <c r="AB328">
        <v>0</v>
      </c>
      <c r="AC328">
        <v>0</v>
      </c>
      <c r="AD328">
        <v>1</v>
      </c>
      <c r="AE328">
        <v>0</v>
      </c>
      <c r="AF328" t="s">
        <v>66</v>
      </c>
      <c r="AG328">
        <v>1</v>
      </c>
      <c r="AH328">
        <v>3</v>
      </c>
      <c r="AI328">
        <v>-1</v>
      </c>
      <c r="AJ328" t="s">
        <v>3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</row>
    <row r="329" spans="1:44" x14ac:dyDescent="0.2">
      <c r="A329">
        <f>ROW(Source!A328)</f>
        <v>328</v>
      </c>
      <c r="B329">
        <v>1473071415</v>
      </c>
      <c r="C329">
        <v>1473071409</v>
      </c>
      <c r="D329">
        <v>1441834258</v>
      </c>
      <c r="E329">
        <v>1</v>
      </c>
      <c r="F329">
        <v>1</v>
      </c>
      <c r="G329">
        <v>15514512</v>
      </c>
      <c r="H329">
        <v>2</v>
      </c>
      <c r="I329" t="s">
        <v>691</v>
      </c>
      <c r="J329" t="s">
        <v>692</v>
      </c>
      <c r="K329" t="s">
        <v>693</v>
      </c>
      <c r="L329">
        <v>1368</v>
      </c>
      <c r="N329">
        <v>1011</v>
      </c>
      <c r="O329" t="s">
        <v>676</v>
      </c>
      <c r="P329" t="s">
        <v>676</v>
      </c>
      <c r="Q329">
        <v>1</v>
      </c>
      <c r="X329">
        <v>2.63</v>
      </c>
      <c r="Y329">
        <v>0</v>
      </c>
      <c r="Z329">
        <v>1303.01</v>
      </c>
      <c r="AA329">
        <v>826.2</v>
      </c>
      <c r="AB329">
        <v>0</v>
      </c>
      <c r="AC329">
        <v>0</v>
      </c>
      <c r="AD329">
        <v>1</v>
      </c>
      <c r="AE329">
        <v>0</v>
      </c>
      <c r="AF329" t="s">
        <v>66</v>
      </c>
      <c r="AG329">
        <v>10.52</v>
      </c>
      <c r="AH329">
        <v>3</v>
      </c>
      <c r="AI329">
        <v>-1</v>
      </c>
      <c r="AJ329" t="s">
        <v>3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</row>
    <row r="330" spans="1:44" x14ac:dyDescent="0.2">
      <c r="A330">
        <f>ROW(Source!A328)</f>
        <v>328</v>
      </c>
      <c r="B330">
        <v>1473071416</v>
      </c>
      <c r="C330">
        <v>1473071409</v>
      </c>
      <c r="D330">
        <v>1441836235</v>
      </c>
      <c r="E330">
        <v>1</v>
      </c>
      <c r="F330">
        <v>1</v>
      </c>
      <c r="G330">
        <v>15514512</v>
      </c>
      <c r="H330">
        <v>3</v>
      </c>
      <c r="I330" t="s">
        <v>677</v>
      </c>
      <c r="J330" t="s">
        <v>678</v>
      </c>
      <c r="K330" t="s">
        <v>679</v>
      </c>
      <c r="L330">
        <v>1346</v>
      </c>
      <c r="N330">
        <v>1009</v>
      </c>
      <c r="O330" t="s">
        <v>680</v>
      </c>
      <c r="P330" t="s">
        <v>680</v>
      </c>
      <c r="Q330">
        <v>1</v>
      </c>
      <c r="X330">
        <v>0.15</v>
      </c>
      <c r="Y330">
        <v>31.49</v>
      </c>
      <c r="Z330">
        <v>0</v>
      </c>
      <c r="AA330">
        <v>0</v>
      </c>
      <c r="AB330">
        <v>0</v>
      </c>
      <c r="AC330">
        <v>0</v>
      </c>
      <c r="AD330">
        <v>1</v>
      </c>
      <c r="AE330">
        <v>0</v>
      </c>
      <c r="AF330" t="s">
        <v>66</v>
      </c>
      <c r="AG330">
        <v>0.6</v>
      </c>
      <c r="AH330">
        <v>3</v>
      </c>
      <c r="AI330">
        <v>-1</v>
      </c>
      <c r="AJ330" t="s">
        <v>3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</row>
    <row r="331" spans="1:44" x14ac:dyDescent="0.2">
      <c r="A331">
        <f>ROW(Source!A328)</f>
        <v>328</v>
      </c>
      <c r="B331">
        <v>1473071417</v>
      </c>
      <c r="C331">
        <v>1473071409</v>
      </c>
      <c r="D331">
        <v>1441836393</v>
      </c>
      <c r="E331">
        <v>1</v>
      </c>
      <c r="F331">
        <v>1</v>
      </c>
      <c r="G331">
        <v>15514512</v>
      </c>
      <c r="H331">
        <v>3</v>
      </c>
      <c r="I331" t="s">
        <v>829</v>
      </c>
      <c r="J331" t="s">
        <v>830</v>
      </c>
      <c r="K331" t="s">
        <v>831</v>
      </c>
      <c r="L331">
        <v>1296</v>
      </c>
      <c r="N331">
        <v>1002</v>
      </c>
      <c r="O331" t="s">
        <v>690</v>
      </c>
      <c r="P331" t="s">
        <v>690</v>
      </c>
      <c r="Q331">
        <v>1</v>
      </c>
      <c r="X331">
        <v>2.3999999999999998E-3</v>
      </c>
      <c r="Y331">
        <v>4241.6400000000003</v>
      </c>
      <c r="Z331">
        <v>0</v>
      </c>
      <c r="AA331">
        <v>0</v>
      </c>
      <c r="AB331">
        <v>0</v>
      </c>
      <c r="AC331">
        <v>0</v>
      </c>
      <c r="AD331">
        <v>1</v>
      </c>
      <c r="AE331">
        <v>0</v>
      </c>
      <c r="AF331" t="s">
        <v>66</v>
      </c>
      <c r="AG331">
        <v>9.5999999999999992E-3</v>
      </c>
      <c r="AH331">
        <v>3</v>
      </c>
      <c r="AI331">
        <v>-1</v>
      </c>
      <c r="AJ331" t="s">
        <v>3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</row>
    <row r="332" spans="1:44" x14ac:dyDescent="0.2">
      <c r="A332">
        <f>ROW(Source!A328)</f>
        <v>328</v>
      </c>
      <c r="B332">
        <v>1473071418</v>
      </c>
      <c r="C332">
        <v>1473071409</v>
      </c>
      <c r="D332">
        <v>1441836514</v>
      </c>
      <c r="E332">
        <v>1</v>
      </c>
      <c r="F332">
        <v>1</v>
      </c>
      <c r="G332">
        <v>15514512</v>
      </c>
      <c r="H332">
        <v>3</v>
      </c>
      <c r="I332" t="s">
        <v>772</v>
      </c>
      <c r="J332" t="s">
        <v>773</v>
      </c>
      <c r="K332" t="s">
        <v>774</v>
      </c>
      <c r="L332">
        <v>1339</v>
      </c>
      <c r="N332">
        <v>1007</v>
      </c>
      <c r="O332" t="s">
        <v>713</v>
      </c>
      <c r="P332" t="s">
        <v>713</v>
      </c>
      <c r="Q332">
        <v>1</v>
      </c>
      <c r="X332">
        <v>2.3999999999999998E-3</v>
      </c>
      <c r="Y332">
        <v>54.81</v>
      </c>
      <c r="Z332">
        <v>0</v>
      </c>
      <c r="AA332">
        <v>0</v>
      </c>
      <c r="AB332">
        <v>0</v>
      </c>
      <c r="AC332">
        <v>0</v>
      </c>
      <c r="AD332">
        <v>1</v>
      </c>
      <c r="AE332">
        <v>0</v>
      </c>
      <c r="AF332" t="s">
        <v>66</v>
      </c>
      <c r="AG332">
        <v>9.5999999999999992E-3</v>
      </c>
      <c r="AH332">
        <v>3</v>
      </c>
      <c r="AI332">
        <v>-1</v>
      </c>
      <c r="AJ332" t="s">
        <v>3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</row>
    <row r="333" spans="1:44" x14ac:dyDescent="0.2">
      <c r="A333">
        <f>ROW(Source!A329)</f>
        <v>329</v>
      </c>
      <c r="B333">
        <v>1473071430</v>
      </c>
      <c r="C333">
        <v>1473071419</v>
      </c>
      <c r="D333">
        <v>1441819193</v>
      </c>
      <c r="E333">
        <v>15514512</v>
      </c>
      <c r="F333">
        <v>1</v>
      </c>
      <c r="G333">
        <v>15514512</v>
      </c>
      <c r="H333">
        <v>1</v>
      </c>
      <c r="I333" t="s">
        <v>670</v>
      </c>
      <c r="J333" t="s">
        <v>3</v>
      </c>
      <c r="K333" t="s">
        <v>671</v>
      </c>
      <c r="L333">
        <v>1191</v>
      </c>
      <c r="N333">
        <v>1013</v>
      </c>
      <c r="O333" t="s">
        <v>672</v>
      </c>
      <c r="P333" t="s">
        <v>672</v>
      </c>
      <c r="Q333">
        <v>1</v>
      </c>
      <c r="X333">
        <v>36.1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1</v>
      </c>
      <c r="AE333">
        <v>1</v>
      </c>
      <c r="AF333" t="s">
        <v>3</v>
      </c>
      <c r="AG333">
        <v>36.1</v>
      </c>
      <c r="AH333">
        <v>2</v>
      </c>
      <c r="AI333">
        <v>1473071420</v>
      </c>
      <c r="AJ333">
        <v>182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</row>
    <row r="334" spans="1:44" x14ac:dyDescent="0.2">
      <c r="A334">
        <f>ROW(Source!A329)</f>
        <v>329</v>
      </c>
      <c r="B334">
        <v>1473071431</v>
      </c>
      <c r="C334">
        <v>1473071419</v>
      </c>
      <c r="D334">
        <v>1441835475</v>
      </c>
      <c r="E334">
        <v>1</v>
      </c>
      <c r="F334">
        <v>1</v>
      </c>
      <c r="G334">
        <v>15514512</v>
      </c>
      <c r="H334">
        <v>3</v>
      </c>
      <c r="I334" t="s">
        <v>694</v>
      </c>
      <c r="J334" t="s">
        <v>695</v>
      </c>
      <c r="K334" t="s">
        <v>696</v>
      </c>
      <c r="L334">
        <v>1348</v>
      </c>
      <c r="N334">
        <v>1009</v>
      </c>
      <c r="O334" t="s">
        <v>697</v>
      </c>
      <c r="P334" t="s">
        <v>697</v>
      </c>
      <c r="Q334">
        <v>1000</v>
      </c>
      <c r="X334">
        <v>2.9999999999999997E-4</v>
      </c>
      <c r="Y334">
        <v>155908.07999999999</v>
      </c>
      <c r="Z334">
        <v>0</v>
      </c>
      <c r="AA334">
        <v>0</v>
      </c>
      <c r="AB334">
        <v>0</v>
      </c>
      <c r="AC334">
        <v>0</v>
      </c>
      <c r="AD334">
        <v>1</v>
      </c>
      <c r="AE334">
        <v>0</v>
      </c>
      <c r="AF334" t="s">
        <v>3</v>
      </c>
      <c r="AG334">
        <v>2.9999999999999997E-4</v>
      </c>
      <c r="AH334">
        <v>2</v>
      </c>
      <c r="AI334">
        <v>1473071421</v>
      </c>
      <c r="AJ334">
        <v>183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</row>
    <row r="335" spans="1:44" x14ac:dyDescent="0.2">
      <c r="A335">
        <f>ROW(Source!A329)</f>
        <v>329</v>
      </c>
      <c r="B335">
        <v>1473071432</v>
      </c>
      <c r="C335">
        <v>1473071419</v>
      </c>
      <c r="D335">
        <v>1441835549</v>
      </c>
      <c r="E335">
        <v>1</v>
      </c>
      <c r="F335">
        <v>1</v>
      </c>
      <c r="G335">
        <v>15514512</v>
      </c>
      <c r="H335">
        <v>3</v>
      </c>
      <c r="I335" t="s">
        <v>698</v>
      </c>
      <c r="J335" t="s">
        <v>699</v>
      </c>
      <c r="K335" t="s">
        <v>700</v>
      </c>
      <c r="L335">
        <v>1348</v>
      </c>
      <c r="N335">
        <v>1009</v>
      </c>
      <c r="O335" t="s">
        <v>697</v>
      </c>
      <c r="P335" t="s">
        <v>697</v>
      </c>
      <c r="Q335">
        <v>1000</v>
      </c>
      <c r="X335">
        <v>1E-4</v>
      </c>
      <c r="Y335">
        <v>194655.19</v>
      </c>
      <c r="Z335">
        <v>0</v>
      </c>
      <c r="AA335">
        <v>0</v>
      </c>
      <c r="AB335">
        <v>0</v>
      </c>
      <c r="AC335">
        <v>0</v>
      </c>
      <c r="AD335">
        <v>1</v>
      </c>
      <c r="AE335">
        <v>0</v>
      </c>
      <c r="AF335" t="s">
        <v>3</v>
      </c>
      <c r="AG335">
        <v>1E-4</v>
      </c>
      <c r="AH335">
        <v>2</v>
      </c>
      <c r="AI335">
        <v>1473071422</v>
      </c>
      <c r="AJ335">
        <v>184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</row>
    <row r="336" spans="1:44" x14ac:dyDescent="0.2">
      <c r="A336">
        <f>ROW(Source!A329)</f>
        <v>329</v>
      </c>
      <c r="B336">
        <v>1473071433</v>
      </c>
      <c r="C336">
        <v>1473071419</v>
      </c>
      <c r="D336">
        <v>1441836250</v>
      </c>
      <c r="E336">
        <v>1</v>
      </c>
      <c r="F336">
        <v>1</v>
      </c>
      <c r="G336">
        <v>15514512</v>
      </c>
      <c r="H336">
        <v>3</v>
      </c>
      <c r="I336" t="s">
        <v>736</v>
      </c>
      <c r="J336" t="s">
        <v>737</v>
      </c>
      <c r="K336" t="s">
        <v>738</v>
      </c>
      <c r="L336">
        <v>1327</v>
      </c>
      <c r="N336">
        <v>1005</v>
      </c>
      <c r="O336" t="s">
        <v>739</v>
      </c>
      <c r="P336" t="s">
        <v>739</v>
      </c>
      <c r="Q336">
        <v>1</v>
      </c>
      <c r="X336">
        <v>1.1000000000000001</v>
      </c>
      <c r="Y336">
        <v>149.25</v>
      </c>
      <c r="Z336">
        <v>0</v>
      </c>
      <c r="AA336">
        <v>0</v>
      </c>
      <c r="AB336">
        <v>0</v>
      </c>
      <c r="AC336">
        <v>0</v>
      </c>
      <c r="AD336">
        <v>1</v>
      </c>
      <c r="AE336">
        <v>0</v>
      </c>
      <c r="AF336" t="s">
        <v>3</v>
      </c>
      <c r="AG336">
        <v>1.1000000000000001</v>
      </c>
      <c r="AH336">
        <v>2</v>
      </c>
      <c r="AI336">
        <v>1473071423</v>
      </c>
      <c r="AJ336">
        <v>185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</row>
    <row r="337" spans="1:44" x14ac:dyDescent="0.2">
      <c r="A337">
        <f>ROW(Source!A329)</f>
        <v>329</v>
      </c>
      <c r="B337">
        <v>1473071434</v>
      </c>
      <c r="C337">
        <v>1473071419</v>
      </c>
      <c r="D337">
        <v>1441834635</v>
      </c>
      <c r="E337">
        <v>1</v>
      </c>
      <c r="F337">
        <v>1</v>
      </c>
      <c r="G337">
        <v>15514512</v>
      </c>
      <c r="H337">
        <v>3</v>
      </c>
      <c r="I337" t="s">
        <v>710</v>
      </c>
      <c r="J337" t="s">
        <v>711</v>
      </c>
      <c r="K337" t="s">
        <v>712</v>
      </c>
      <c r="L337">
        <v>1339</v>
      </c>
      <c r="N337">
        <v>1007</v>
      </c>
      <c r="O337" t="s">
        <v>713</v>
      </c>
      <c r="P337" t="s">
        <v>713</v>
      </c>
      <c r="Q337">
        <v>1</v>
      </c>
      <c r="X337">
        <v>0.5</v>
      </c>
      <c r="Y337">
        <v>103.4</v>
      </c>
      <c r="Z337">
        <v>0</v>
      </c>
      <c r="AA337">
        <v>0</v>
      </c>
      <c r="AB337">
        <v>0</v>
      </c>
      <c r="AC337">
        <v>0</v>
      </c>
      <c r="AD337">
        <v>1</v>
      </c>
      <c r="AE337">
        <v>0</v>
      </c>
      <c r="AF337" t="s">
        <v>3</v>
      </c>
      <c r="AG337">
        <v>0.5</v>
      </c>
      <c r="AH337">
        <v>2</v>
      </c>
      <c r="AI337">
        <v>1473071424</v>
      </c>
      <c r="AJ337">
        <v>186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</row>
    <row r="338" spans="1:44" x14ac:dyDescent="0.2">
      <c r="A338">
        <f>ROW(Source!A329)</f>
        <v>329</v>
      </c>
      <c r="B338">
        <v>1473071435</v>
      </c>
      <c r="C338">
        <v>1473071419</v>
      </c>
      <c r="D338">
        <v>1441834627</v>
      </c>
      <c r="E338">
        <v>1</v>
      </c>
      <c r="F338">
        <v>1</v>
      </c>
      <c r="G338">
        <v>15514512</v>
      </c>
      <c r="H338">
        <v>3</v>
      </c>
      <c r="I338" t="s">
        <v>714</v>
      </c>
      <c r="J338" t="s">
        <v>715</v>
      </c>
      <c r="K338" t="s">
        <v>716</v>
      </c>
      <c r="L338">
        <v>1339</v>
      </c>
      <c r="N338">
        <v>1007</v>
      </c>
      <c r="O338" t="s">
        <v>713</v>
      </c>
      <c r="P338" t="s">
        <v>713</v>
      </c>
      <c r="Q338">
        <v>1</v>
      </c>
      <c r="X338">
        <v>0.3</v>
      </c>
      <c r="Y338">
        <v>875.46</v>
      </c>
      <c r="Z338">
        <v>0</v>
      </c>
      <c r="AA338">
        <v>0</v>
      </c>
      <c r="AB338">
        <v>0</v>
      </c>
      <c r="AC338">
        <v>0</v>
      </c>
      <c r="AD338">
        <v>1</v>
      </c>
      <c r="AE338">
        <v>0</v>
      </c>
      <c r="AF338" t="s">
        <v>3</v>
      </c>
      <c r="AG338">
        <v>0.3</v>
      </c>
      <c r="AH338">
        <v>2</v>
      </c>
      <c r="AI338">
        <v>1473071425</v>
      </c>
      <c r="AJ338">
        <v>187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</row>
    <row r="339" spans="1:44" x14ac:dyDescent="0.2">
      <c r="A339">
        <f>ROW(Source!A329)</f>
        <v>329</v>
      </c>
      <c r="B339">
        <v>1473071436</v>
      </c>
      <c r="C339">
        <v>1473071419</v>
      </c>
      <c r="D339">
        <v>1441834671</v>
      </c>
      <c r="E339">
        <v>1</v>
      </c>
      <c r="F339">
        <v>1</v>
      </c>
      <c r="G339">
        <v>15514512</v>
      </c>
      <c r="H339">
        <v>3</v>
      </c>
      <c r="I339" t="s">
        <v>717</v>
      </c>
      <c r="J339" t="s">
        <v>718</v>
      </c>
      <c r="K339" t="s">
        <v>719</v>
      </c>
      <c r="L339">
        <v>1348</v>
      </c>
      <c r="N339">
        <v>1009</v>
      </c>
      <c r="O339" t="s">
        <v>697</v>
      </c>
      <c r="P339" t="s">
        <v>697</v>
      </c>
      <c r="Q339">
        <v>1000</v>
      </c>
      <c r="X339">
        <v>1E-4</v>
      </c>
      <c r="Y339">
        <v>184462.17</v>
      </c>
      <c r="Z339">
        <v>0</v>
      </c>
      <c r="AA339">
        <v>0</v>
      </c>
      <c r="AB339">
        <v>0</v>
      </c>
      <c r="AC339">
        <v>0</v>
      </c>
      <c r="AD339">
        <v>1</v>
      </c>
      <c r="AE339">
        <v>0</v>
      </c>
      <c r="AF339" t="s">
        <v>3</v>
      </c>
      <c r="AG339">
        <v>1E-4</v>
      </c>
      <c r="AH339">
        <v>2</v>
      </c>
      <c r="AI339">
        <v>1473071426</v>
      </c>
      <c r="AJ339">
        <v>188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</row>
    <row r="340" spans="1:44" x14ac:dyDescent="0.2">
      <c r="A340">
        <f>ROW(Source!A329)</f>
        <v>329</v>
      </c>
      <c r="B340">
        <v>1473071437</v>
      </c>
      <c r="C340">
        <v>1473071419</v>
      </c>
      <c r="D340">
        <v>1441834634</v>
      </c>
      <c r="E340">
        <v>1</v>
      </c>
      <c r="F340">
        <v>1</v>
      </c>
      <c r="G340">
        <v>15514512</v>
      </c>
      <c r="H340">
        <v>3</v>
      </c>
      <c r="I340" t="s">
        <v>720</v>
      </c>
      <c r="J340" t="s">
        <v>721</v>
      </c>
      <c r="K340" t="s">
        <v>722</v>
      </c>
      <c r="L340">
        <v>1348</v>
      </c>
      <c r="N340">
        <v>1009</v>
      </c>
      <c r="O340" t="s">
        <v>697</v>
      </c>
      <c r="P340" t="s">
        <v>697</v>
      </c>
      <c r="Q340">
        <v>1000</v>
      </c>
      <c r="X340">
        <v>2.9999999999999997E-4</v>
      </c>
      <c r="Y340">
        <v>88053.759999999995</v>
      </c>
      <c r="Z340">
        <v>0</v>
      </c>
      <c r="AA340">
        <v>0</v>
      </c>
      <c r="AB340">
        <v>0</v>
      </c>
      <c r="AC340">
        <v>0</v>
      </c>
      <c r="AD340">
        <v>1</v>
      </c>
      <c r="AE340">
        <v>0</v>
      </c>
      <c r="AF340" t="s">
        <v>3</v>
      </c>
      <c r="AG340">
        <v>2.9999999999999997E-4</v>
      </c>
      <c r="AH340">
        <v>2</v>
      </c>
      <c r="AI340">
        <v>1473071427</v>
      </c>
      <c r="AJ340">
        <v>189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</row>
    <row r="341" spans="1:44" x14ac:dyDescent="0.2">
      <c r="A341">
        <f>ROW(Source!A329)</f>
        <v>329</v>
      </c>
      <c r="B341">
        <v>1473071438</v>
      </c>
      <c r="C341">
        <v>1473071419</v>
      </c>
      <c r="D341">
        <v>1441834836</v>
      </c>
      <c r="E341">
        <v>1</v>
      </c>
      <c r="F341">
        <v>1</v>
      </c>
      <c r="G341">
        <v>15514512</v>
      </c>
      <c r="H341">
        <v>3</v>
      </c>
      <c r="I341" t="s">
        <v>723</v>
      </c>
      <c r="J341" t="s">
        <v>724</v>
      </c>
      <c r="K341" t="s">
        <v>725</v>
      </c>
      <c r="L341">
        <v>1348</v>
      </c>
      <c r="N341">
        <v>1009</v>
      </c>
      <c r="O341" t="s">
        <v>697</v>
      </c>
      <c r="P341" t="s">
        <v>697</v>
      </c>
      <c r="Q341">
        <v>1000</v>
      </c>
      <c r="X341">
        <v>6.3000000000000003E-4</v>
      </c>
      <c r="Y341">
        <v>93194.67</v>
      </c>
      <c r="Z341">
        <v>0</v>
      </c>
      <c r="AA341">
        <v>0</v>
      </c>
      <c r="AB341">
        <v>0</v>
      </c>
      <c r="AC341">
        <v>0</v>
      </c>
      <c r="AD341">
        <v>1</v>
      </c>
      <c r="AE341">
        <v>0</v>
      </c>
      <c r="AF341" t="s">
        <v>3</v>
      </c>
      <c r="AG341">
        <v>6.3000000000000003E-4</v>
      </c>
      <c r="AH341">
        <v>2</v>
      </c>
      <c r="AI341">
        <v>1473071428</v>
      </c>
      <c r="AJ341">
        <v>190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</row>
    <row r="342" spans="1:44" x14ac:dyDescent="0.2">
      <c r="A342">
        <f>ROW(Source!A329)</f>
        <v>329</v>
      </c>
      <c r="B342">
        <v>1473071439</v>
      </c>
      <c r="C342">
        <v>1473071419</v>
      </c>
      <c r="D342">
        <v>1441822273</v>
      </c>
      <c r="E342">
        <v>15514512</v>
      </c>
      <c r="F342">
        <v>1</v>
      </c>
      <c r="G342">
        <v>15514512</v>
      </c>
      <c r="H342">
        <v>3</v>
      </c>
      <c r="I342" t="s">
        <v>729</v>
      </c>
      <c r="J342" t="s">
        <v>3</v>
      </c>
      <c r="K342" t="s">
        <v>730</v>
      </c>
      <c r="L342">
        <v>1348</v>
      </c>
      <c r="N342">
        <v>1009</v>
      </c>
      <c r="O342" t="s">
        <v>697</v>
      </c>
      <c r="P342" t="s">
        <v>697</v>
      </c>
      <c r="Q342">
        <v>1000</v>
      </c>
      <c r="X342">
        <v>6.9999999999999994E-5</v>
      </c>
      <c r="Y342">
        <v>94640</v>
      </c>
      <c r="Z342">
        <v>0</v>
      </c>
      <c r="AA342">
        <v>0</v>
      </c>
      <c r="AB342">
        <v>0</v>
      </c>
      <c r="AC342">
        <v>0</v>
      </c>
      <c r="AD342">
        <v>1</v>
      </c>
      <c r="AE342">
        <v>0</v>
      </c>
      <c r="AF342" t="s">
        <v>3</v>
      </c>
      <c r="AG342">
        <v>6.9999999999999994E-5</v>
      </c>
      <c r="AH342">
        <v>2</v>
      </c>
      <c r="AI342">
        <v>1473071429</v>
      </c>
      <c r="AJ342">
        <v>191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</row>
    <row r="343" spans="1:44" x14ac:dyDescent="0.2">
      <c r="A343">
        <f>ROW(Source!A330)</f>
        <v>330</v>
      </c>
      <c r="B343">
        <v>1473073799</v>
      </c>
      <c r="C343">
        <v>1473073785</v>
      </c>
      <c r="D343">
        <v>1441819193</v>
      </c>
      <c r="E343">
        <v>15514512</v>
      </c>
      <c r="F343">
        <v>1</v>
      </c>
      <c r="G343">
        <v>15514512</v>
      </c>
      <c r="H343">
        <v>1</v>
      </c>
      <c r="I343" t="s">
        <v>670</v>
      </c>
      <c r="J343" t="s">
        <v>3</v>
      </c>
      <c r="K343" t="s">
        <v>671</v>
      </c>
      <c r="L343">
        <v>1191</v>
      </c>
      <c r="N343">
        <v>1013</v>
      </c>
      <c r="O343" t="s">
        <v>672</v>
      </c>
      <c r="P343" t="s">
        <v>672</v>
      </c>
      <c r="Q343">
        <v>1</v>
      </c>
      <c r="X343">
        <v>2.38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1</v>
      </c>
      <c r="AE343">
        <v>1</v>
      </c>
      <c r="AF343" t="s">
        <v>154</v>
      </c>
      <c r="AG343">
        <v>4.76</v>
      </c>
      <c r="AH343">
        <v>2</v>
      </c>
      <c r="AI343">
        <v>1473073799</v>
      </c>
      <c r="AJ343">
        <v>192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</row>
    <row r="344" spans="1:44" x14ac:dyDescent="0.2">
      <c r="A344">
        <f>ROW(Source!A330)</f>
        <v>330</v>
      </c>
      <c r="B344">
        <v>1473073800</v>
      </c>
      <c r="C344">
        <v>1473073785</v>
      </c>
      <c r="D344">
        <v>1441836235</v>
      </c>
      <c r="E344">
        <v>1</v>
      </c>
      <c r="F344">
        <v>1</v>
      </c>
      <c r="G344">
        <v>15514512</v>
      </c>
      <c r="H344">
        <v>3</v>
      </c>
      <c r="I344" t="s">
        <v>677</v>
      </c>
      <c r="J344" t="s">
        <v>678</v>
      </c>
      <c r="K344" t="s">
        <v>679</v>
      </c>
      <c r="L344">
        <v>1346</v>
      </c>
      <c r="N344">
        <v>1009</v>
      </c>
      <c r="O344" t="s">
        <v>680</v>
      </c>
      <c r="P344" t="s">
        <v>680</v>
      </c>
      <c r="Q344">
        <v>1</v>
      </c>
      <c r="X344">
        <v>1E-3</v>
      </c>
      <c r="Y344">
        <v>31.49</v>
      </c>
      <c r="Z344">
        <v>0</v>
      </c>
      <c r="AA344">
        <v>0</v>
      </c>
      <c r="AB344">
        <v>0</v>
      </c>
      <c r="AC344">
        <v>0</v>
      </c>
      <c r="AD344">
        <v>1</v>
      </c>
      <c r="AE344">
        <v>0</v>
      </c>
      <c r="AF344" t="s">
        <v>154</v>
      </c>
      <c r="AG344">
        <v>2E-3</v>
      </c>
      <c r="AH344">
        <v>2</v>
      </c>
      <c r="AI344">
        <v>1473073800</v>
      </c>
      <c r="AJ344">
        <v>193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</row>
    <row r="345" spans="1:44" x14ac:dyDescent="0.2">
      <c r="A345">
        <f>ROW(Source!A331)</f>
        <v>331</v>
      </c>
      <c r="B345">
        <v>1473073801</v>
      </c>
      <c r="C345">
        <v>1473073788</v>
      </c>
      <c r="D345">
        <v>1441819193</v>
      </c>
      <c r="E345">
        <v>15514512</v>
      </c>
      <c r="F345">
        <v>1</v>
      </c>
      <c r="G345">
        <v>15514512</v>
      </c>
      <c r="H345">
        <v>1</v>
      </c>
      <c r="I345" t="s">
        <v>670</v>
      </c>
      <c r="J345" t="s">
        <v>3</v>
      </c>
      <c r="K345" t="s">
        <v>671</v>
      </c>
      <c r="L345">
        <v>1191</v>
      </c>
      <c r="N345">
        <v>1013</v>
      </c>
      <c r="O345" t="s">
        <v>672</v>
      </c>
      <c r="P345" t="s">
        <v>672</v>
      </c>
      <c r="Q345">
        <v>1</v>
      </c>
      <c r="X345">
        <v>1.1000000000000001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1</v>
      </c>
      <c r="AE345">
        <v>1</v>
      </c>
      <c r="AF345" t="s">
        <v>154</v>
      </c>
      <c r="AG345">
        <v>2.2000000000000002</v>
      </c>
      <c r="AH345">
        <v>2</v>
      </c>
      <c r="AI345">
        <v>1473073801</v>
      </c>
      <c r="AJ345">
        <v>194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</row>
    <row r="346" spans="1:44" x14ac:dyDescent="0.2">
      <c r="A346">
        <f>ROW(Source!A331)</f>
        <v>331</v>
      </c>
      <c r="B346">
        <v>1473073802</v>
      </c>
      <c r="C346">
        <v>1473073788</v>
      </c>
      <c r="D346">
        <v>1441836235</v>
      </c>
      <c r="E346">
        <v>1</v>
      </c>
      <c r="F346">
        <v>1</v>
      </c>
      <c r="G346">
        <v>15514512</v>
      </c>
      <c r="H346">
        <v>3</v>
      </c>
      <c r="I346" t="s">
        <v>677</v>
      </c>
      <c r="J346" t="s">
        <v>678</v>
      </c>
      <c r="K346" t="s">
        <v>679</v>
      </c>
      <c r="L346">
        <v>1346</v>
      </c>
      <c r="N346">
        <v>1009</v>
      </c>
      <c r="O346" t="s">
        <v>680</v>
      </c>
      <c r="P346" t="s">
        <v>680</v>
      </c>
      <c r="Q346">
        <v>1</v>
      </c>
      <c r="X346">
        <v>1.1999999999999999E-3</v>
      </c>
      <c r="Y346">
        <v>31.49</v>
      </c>
      <c r="Z346">
        <v>0</v>
      </c>
      <c r="AA346">
        <v>0</v>
      </c>
      <c r="AB346">
        <v>0</v>
      </c>
      <c r="AC346">
        <v>0</v>
      </c>
      <c r="AD346">
        <v>1</v>
      </c>
      <c r="AE346">
        <v>0</v>
      </c>
      <c r="AF346" t="s">
        <v>154</v>
      </c>
      <c r="AG346">
        <v>2.3999999999999998E-3</v>
      </c>
      <c r="AH346">
        <v>2</v>
      </c>
      <c r="AI346">
        <v>1473073802</v>
      </c>
      <c r="AJ346">
        <v>195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</row>
    <row r="347" spans="1:44" x14ac:dyDescent="0.2">
      <c r="A347">
        <f>ROW(Source!A332)</f>
        <v>332</v>
      </c>
      <c r="B347">
        <v>1473071445</v>
      </c>
      <c r="C347">
        <v>1473071440</v>
      </c>
      <c r="D347">
        <v>1441819193</v>
      </c>
      <c r="E347">
        <v>15514512</v>
      </c>
      <c r="F347">
        <v>1</v>
      </c>
      <c r="G347">
        <v>15514512</v>
      </c>
      <c r="H347">
        <v>1</v>
      </c>
      <c r="I347" t="s">
        <v>670</v>
      </c>
      <c r="J347" t="s">
        <v>3</v>
      </c>
      <c r="K347" t="s">
        <v>671</v>
      </c>
      <c r="L347">
        <v>1191</v>
      </c>
      <c r="N347">
        <v>1013</v>
      </c>
      <c r="O347" t="s">
        <v>672</v>
      </c>
      <c r="P347" t="s">
        <v>672</v>
      </c>
      <c r="Q347">
        <v>1</v>
      </c>
      <c r="X347">
        <v>6.44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1</v>
      </c>
      <c r="AE347">
        <v>1</v>
      </c>
      <c r="AF347" t="s">
        <v>66</v>
      </c>
      <c r="AG347">
        <v>25.76</v>
      </c>
      <c r="AH347">
        <v>2</v>
      </c>
      <c r="AI347">
        <v>1473071441</v>
      </c>
      <c r="AJ347">
        <v>196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</row>
    <row r="348" spans="1:44" x14ac:dyDescent="0.2">
      <c r="A348">
        <f>ROW(Source!A332)</f>
        <v>332</v>
      </c>
      <c r="B348">
        <v>1473071446</v>
      </c>
      <c r="C348">
        <v>1473071440</v>
      </c>
      <c r="D348">
        <v>1441833954</v>
      </c>
      <c r="E348">
        <v>1</v>
      </c>
      <c r="F348">
        <v>1</v>
      </c>
      <c r="G348">
        <v>15514512</v>
      </c>
      <c r="H348">
        <v>2</v>
      </c>
      <c r="I348" t="s">
        <v>673</v>
      </c>
      <c r="J348" t="s">
        <v>674</v>
      </c>
      <c r="K348" t="s">
        <v>675</v>
      </c>
      <c r="L348">
        <v>1368</v>
      </c>
      <c r="N348">
        <v>1011</v>
      </c>
      <c r="O348" t="s">
        <v>676</v>
      </c>
      <c r="P348" t="s">
        <v>676</v>
      </c>
      <c r="Q348">
        <v>1</v>
      </c>
      <c r="X348">
        <v>0.17</v>
      </c>
      <c r="Y348">
        <v>0</v>
      </c>
      <c r="Z348">
        <v>59.51</v>
      </c>
      <c r="AA348">
        <v>0.82</v>
      </c>
      <c r="AB348">
        <v>0</v>
      </c>
      <c r="AC348">
        <v>0</v>
      </c>
      <c r="AD348">
        <v>1</v>
      </c>
      <c r="AE348">
        <v>0</v>
      </c>
      <c r="AF348" t="s">
        <v>66</v>
      </c>
      <c r="AG348">
        <v>0.68</v>
      </c>
      <c r="AH348">
        <v>2</v>
      </c>
      <c r="AI348">
        <v>1473071442</v>
      </c>
      <c r="AJ348">
        <v>197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</row>
    <row r="349" spans="1:44" x14ac:dyDescent="0.2">
      <c r="A349">
        <f>ROW(Source!A332)</f>
        <v>332</v>
      </c>
      <c r="B349">
        <v>1473071447</v>
      </c>
      <c r="C349">
        <v>1473071440</v>
      </c>
      <c r="D349">
        <v>1441834258</v>
      </c>
      <c r="E349">
        <v>1</v>
      </c>
      <c r="F349">
        <v>1</v>
      </c>
      <c r="G349">
        <v>15514512</v>
      </c>
      <c r="H349">
        <v>2</v>
      </c>
      <c r="I349" t="s">
        <v>691</v>
      </c>
      <c r="J349" t="s">
        <v>692</v>
      </c>
      <c r="K349" t="s">
        <v>693</v>
      </c>
      <c r="L349">
        <v>1368</v>
      </c>
      <c r="N349">
        <v>1011</v>
      </c>
      <c r="O349" t="s">
        <v>676</v>
      </c>
      <c r="P349" t="s">
        <v>676</v>
      </c>
      <c r="Q349">
        <v>1</v>
      </c>
      <c r="X349">
        <v>2.4300000000000002</v>
      </c>
      <c r="Y349">
        <v>0</v>
      </c>
      <c r="Z349">
        <v>1303.01</v>
      </c>
      <c r="AA349">
        <v>826.2</v>
      </c>
      <c r="AB349">
        <v>0</v>
      </c>
      <c r="AC349">
        <v>0</v>
      </c>
      <c r="AD349">
        <v>1</v>
      </c>
      <c r="AE349">
        <v>0</v>
      </c>
      <c r="AF349" t="s">
        <v>66</v>
      </c>
      <c r="AG349">
        <v>9.7200000000000006</v>
      </c>
      <c r="AH349">
        <v>2</v>
      </c>
      <c r="AI349">
        <v>1473071443</v>
      </c>
      <c r="AJ349">
        <v>198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</row>
    <row r="350" spans="1:44" x14ac:dyDescent="0.2">
      <c r="A350">
        <f>ROW(Source!A332)</f>
        <v>332</v>
      </c>
      <c r="B350">
        <v>1473071448</v>
      </c>
      <c r="C350">
        <v>1473071440</v>
      </c>
      <c r="D350">
        <v>1441836235</v>
      </c>
      <c r="E350">
        <v>1</v>
      </c>
      <c r="F350">
        <v>1</v>
      </c>
      <c r="G350">
        <v>15514512</v>
      </c>
      <c r="H350">
        <v>3</v>
      </c>
      <c r="I350" t="s">
        <v>677</v>
      </c>
      <c r="J350" t="s">
        <v>678</v>
      </c>
      <c r="K350" t="s">
        <v>679</v>
      </c>
      <c r="L350">
        <v>1346</v>
      </c>
      <c r="N350">
        <v>1009</v>
      </c>
      <c r="O350" t="s">
        <v>680</v>
      </c>
      <c r="P350" t="s">
        <v>680</v>
      </c>
      <c r="Q350">
        <v>1</v>
      </c>
      <c r="X350">
        <v>0.15</v>
      </c>
      <c r="Y350">
        <v>31.49</v>
      </c>
      <c r="Z350">
        <v>0</v>
      </c>
      <c r="AA350">
        <v>0</v>
      </c>
      <c r="AB350">
        <v>0</v>
      </c>
      <c r="AC350">
        <v>0</v>
      </c>
      <c r="AD350">
        <v>1</v>
      </c>
      <c r="AE350">
        <v>0</v>
      </c>
      <c r="AF350" t="s">
        <v>66</v>
      </c>
      <c r="AG350">
        <v>0.6</v>
      </c>
      <c r="AH350">
        <v>2</v>
      </c>
      <c r="AI350">
        <v>1473071444</v>
      </c>
      <c r="AJ350">
        <v>199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</row>
    <row r="351" spans="1:44" x14ac:dyDescent="0.2">
      <c r="A351">
        <f>ROW(Source!A333)</f>
        <v>333</v>
      </c>
      <c r="B351">
        <v>1473071464</v>
      </c>
      <c r="C351">
        <v>1473071449</v>
      </c>
      <c r="D351">
        <v>1441819193</v>
      </c>
      <c r="E351">
        <v>15514512</v>
      </c>
      <c r="F351">
        <v>1</v>
      </c>
      <c r="G351">
        <v>15514512</v>
      </c>
      <c r="H351">
        <v>1</v>
      </c>
      <c r="I351" t="s">
        <v>670</v>
      </c>
      <c r="J351" t="s">
        <v>3</v>
      </c>
      <c r="K351" t="s">
        <v>671</v>
      </c>
      <c r="L351">
        <v>1191</v>
      </c>
      <c r="N351">
        <v>1013</v>
      </c>
      <c r="O351" t="s">
        <v>672</v>
      </c>
      <c r="P351" t="s">
        <v>672</v>
      </c>
      <c r="Q351">
        <v>1</v>
      </c>
      <c r="X351">
        <v>84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1</v>
      </c>
      <c r="AE351">
        <v>1</v>
      </c>
      <c r="AF351" t="s">
        <v>3</v>
      </c>
      <c r="AG351">
        <v>84</v>
      </c>
      <c r="AH351">
        <v>2</v>
      </c>
      <c r="AI351">
        <v>1473071450</v>
      </c>
      <c r="AJ351">
        <v>200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</row>
    <row r="352" spans="1:44" x14ac:dyDescent="0.2">
      <c r="A352">
        <f>ROW(Source!A333)</f>
        <v>333</v>
      </c>
      <c r="B352">
        <v>1473071465</v>
      </c>
      <c r="C352">
        <v>1473071449</v>
      </c>
      <c r="D352">
        <v>1441835475</v>
      </c>
      <c r="E352">
        <v>1</v>
      </c>
      <c r="F352">
        <v>1</v>
      </c>
      <c r="G352">
        <v>15514512</v>
      </c>
      <c r="H352">
        <v>3</v>
      </c>
      <c r="I352" t="s">
        <v>694</v>
      </c>
      <c r="J352" t="s">
        <v>695</v>
      </c>
      <c r="K352" t="s">
        <v>696</v>
      </c>
      <c r="L352">
        <v>1348</v>
      </c>
      <c r="N352">
        <v>1009</v>
      </c>
      <c r="O352" t="s">
        <v>697</v>
      </c>
      <c r="P352" t="s">
        <v>697</v>
      </c>
      <c r="Q352">
        <v>1000</v>
      </c>
      <c r="X352">
        <v>8.0000000000000004E-4</v>
      </c>
      <c r="Y352">
        <v>155908.07999999999</v>
      </c>
      <c r="Z352">
        <v>0</v>
      </c>
      <c r="AA352">
        <v>0</v>
      </c>
      <c r="AB352">
        <v>0</v>
      </c>
      <c r="AC352">
        <v>0</v>
      </c>
      <c r="AD352">
        <v>1</v>
      </c>
      <c r="AE352">
        <v>0</v>
      </c>
      <c r="AF352" t="s">
        <v>3</v>
      </c>
      <c r="AG352">
        <v>8.0000000000000004E-4</v>
      </c>
      <c r="AH352">
        <v>2</v>
      </c>
      <c r="AI352">
        <v>1473071451</v>
      </c>
      <c r="AJ352">
        <v>201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</row>
    <row r="353" spans="1:44" x14ac:dyDescent="0.2">
      <c r="A353">
        <f>ROW(Source!A333)</f>
        <v>333</v>
      </c>
      <c r="B353">
        <v>1473071466</v>
      </c>
      <c r="C353">
        <v>1473071449</v>
      </c>
      <c r="D353">
        <v>1441835549</v>
      </c>
      <c r="E353">
        <v>1</v>
      </c>
      <c r="F353">
        <v>1</v>
      </c>
      <c r="G353">
        <v>15514512</v>
      </c>
      <c r="H353">
        <v>3</v>
      </c>
      <c r="I353" t="s">
        <v>698</v>
      </c>
      <c r="J353" t="s">
        <v>699</v>
      </c>
      <c r="K353" t="s">
        <v>700</v>
      </c>
      <c r="L353">
        <v>1348</v>
      </c>
      <c r="N353">
        <v>1009</v>
      </c>
      <c r="O353" t="s">
        <v>697</v>
      </c>
      <c r="P353" t="s">
        <v>697</v>
      </c>
      <c r="Q353">
        <v>1000</v>
      </c>
      <c r="X353">
        <v>1E-4</v>
      </c>
      <c r="Y353">
        <v>194655.19</v>
      </c>
      <c r="Z353">
        <v>0</v>
      </c>
      <c r="AA353">
        <v>0</v>
      </c>
      <c r="AB353">
        <v>0</v>
      </c>
      <c r="AC353">
        <v>0</v>
      </c>
      <c r="AD353">
        <v>1</v>
      </c>
      <c r="AE353">
        <v>0</v>
      </c>
      <c r="AF353" t="s">
        <v>3</v>
      </c>
      <c r="AG353">
        <v>1E-4</v>
      </c>
      <c r="AH353">
        <v>2</v>
      </c>
      <c r="AI353">
        <v>1473071452</v>
      </c>
      <c r="AJ353">
        <v>202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</row>
    <row r="354" spans="1:44" x14ac:dyDescent="0.2">
      <c r="A354">
        <f>ROW(Source!A333)</f>
        <v>333</v>
      </c>
      <c r="B354">
        <v>1473071467</v>
      </c>
      <c r="C354">
        <v>1473071449</v>
      </c>
      <c r="D354">
        <v>1441836325</v>
      </c>
      <c r="E354">
        <v>1</v>
      </c>
      <c r="F354">
        <v>1</v>
      </c>
      <c r="G354">
        <v>15514512</v>
      </c>
      <c r="H354">
        <v>3</v>
      </c>
      <c r="I354" t="s">
        <v>701</v>
      </c>
      <c r="J354" t="s">
        <v>702</v>
      </c>
      <c r="K354" t="s">
        <v>703</v>
      </c>
      <c r="L354">
        <v>1348</v>
      </c>
      <c r="N354">
        <v>1009</v>
      </c>
      <c r="O354" t="s">
        <v>697</v>
      </c>
      <c r="P354" t="s">
        <v>697</v>
      </c>
      <c r="Q354">
        <v>1000</v>
      </c>
      <c r="X354">
        <v>8.0000000000000004E-4</v>
      </c>
      <c r="Y354">
        <v>108798.39999999999</v>
      </c>
      <c r="Z354">
        <v>0</v>
      </c>
      <c r="AA354">
        <v>0</v>
      </c>
      <c r="AB354">
        <v>0</v>
      </c>
      <c r="AC354">
        <v>0</v>
      </c>
      <c r="AD354">
        <v>1</v>
      </c>
      <c r="AE354">
        <v>0</v>
      </c>
      <c r="AF354" t="s">
        <v>3</v>
      </c>
      <c r="AG354">
        <v>8.0000000000000004E-4</v>
      </c>
      <c r="AH354">
        <v>2</v>
      </c>
      <c r="AI354">
        <v>1473071453</v>
      </c>
      <c r="AJ354">
        <v>203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</row>
    <row r="355" spans="1:44" x14ac:dyDescent="0.2">
      <c r="A355">
        <f>ROW(Source!A333)</f>
        <v>333</v>
      </c>
      <c r="B355">
        <v>1473071468</v>
      </c>
      <c r="C355">
        <v>1473071449</v>
      </c>
      <c r="D355">
        <v>1441838531</v>
      </c>
      <c r="E355">
        <v>1</v>
      </c>
      <c r="F355">
        <v>1</v>
      </c>
      <c r="G355">
        <v>15514512</v>
      </c>
      <c r="H355">
        <v>3</v>
      </c>
      <c r="I355" t="s">
        <v>704</v>
      </c>
      <c r="J355" t="s">
        <v>705</v>
      </c>
      <c r="K355" t="s">
        <v>706</v>
      </c>
      <c r="L355">
        <v>1348</v>
      </c>
      <c r="N355">
        <v>1009</v>
      </c>
      <c r="O355" t="s">
        <v>697</v>
      </c>
      <c r="P355" t="s">
        <v>697</v>
      </c>
      <c r="Q355">
        <v>1000</v>
      </c>
      <c r="X355">
        <v>6.9999999999999999E-4</v>
      </c>
      <c r="Y355">
        <v>370783.55</v>
      </c>
      <c r="Z355">
        <v>0</v>
      </c>
      <c r="AA355">
        <v>0</v>
      </c>
      <c r="AB355">
        <v>0</v>
      </c>
      <c r="AC355">
        <v>0</v>
      </c>
      <c r="AD355">
        <v>1</v>
      </c>
      <c r="AE355">
        <v>0</v>
      </c>
      <c r="AF355" t="s">
        <v>3</v>
      </c>
      <c r="AG355">
        <v>6.9999999999999999E-4</v>
      </c>
      <c r="AH355">
        <v>2</v>
      </c>
      <c r="AI355">
        <v>1473071454</v>
      </c>
      <c r="AJ355">
        <v>204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</row>
    <row r="356" spans="1:44" x14ac:dyDescent="0.2">
      <c r="A356">
        <f>ROW(Source!A333)</f>
        <v>333</v>
      </c>
      <c r="B356">
        <v>1473071469</v>
      </c>
      <c r="C356">
        <v>1473071449</v>
      </c>
      <c r="D356">
        <v>1441838759</v>
      </c>
      <c r="E356">
        <v>1</v>
      </c>
      <c r="F356">
        <v>1</v>
      </c>
      <c r="G356">
        <v>15514512</v>
      </c>
      <c r="H356">
        <v>3</v>
      </c>
      <c r="I356" t="s">
        <v>707</v>
      </c>
      <c r="J356" t="s">
        <v>708</v>
      </c>
      <c r="K356" t="s">
        <v>709</v>
      </c>
      <c r="L356">
        <v>1348</v>
      </c>
      <c r="N356">
        <v>1009</v>
      </c>
      <c r="O356" t="s">
        <v>697</v>
      </c>
      <c r="P356" t="s">
        <v>697</v>
      </c>
      <c r="Q356">
        <v>1000</v>
      </c>
      <c r="X356">
        <v>6.9999999999999999E-4</v>
      </c>
      <c r="Y356">
        <v>1590701.16</v>
      </c>
      <c r="Z356">
        <v>0</v>
      </c>
      <c r="AA356">
        <v>0</v>
      </c>
      <c r="AB356">
        <v>0</v>
      </c>
      <c r="AC356">
        <v>0</v>
      </c>
      <c r="AD356">
        <v>1</v>
      </c>
      <c r="AE356">
        <v>0</v>
      </c>
      <c r="AF356" t="s">
        <v>3</v>
      </c>
      <c r="AG356">
        <v>6.9999999999999999E-4</v>
      </c>
      <c r="AH356">
        <v>2</v>
      </c>
      <c r="AI356">
        <v>1473071455</v>
      </c>
      <c r="AJ356">
        <v>205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</row>
    <row r="357" spans="1:44" x14ac:dyDescent="0.2">
      <c r="A357">
        <f>ROW(Source!A333)</f>
        <v>333</v>
      </c>
      <c r="B357">
        <v>1473071470</v>
      </c>
      <c r="C357">
        <v>1473071449</v>
      </c>
      <c r="D357">
        <v>1441834635</v>
      </c>
      <c r="E357">
        <v>1</v>
      </c>
      <c r="F357">
        <v>1</v>
      </c>
      <c r="G357">
        <v>15514512</v>
      </c>
      <c r="H357">
        <v>3</v>
      </c>
      <c r="I357" t="s">
        <v>710</v>
      </c>
      <c r="J357" t="s">
        <v>711</v>
      </c>
      <c r="K357" t="s">
        <v>712</v>
      </c>
      <c r="L357">
        <v>1339</v>
      </c>
      <c r="N357">
        <v>1007</v>
      </c>
      <c r="O357" t="s">
        <v>713</v>
      </c>
      <c r="P357" t="s">
        <v>713</v>
      </c>
      <c r="Q357">
        <v>1</v>
      </c>
      <c r="X357">
        <v>1.8</v>
      </c>
      <c r="Y357">
        <v>103.4</v>
      </c>
      <c r="Z357">
        <v>0</v>
      </c>
      <c r="AA357">
        <v>0</v>
      </c>
      <c r="AB357">
        <v>0</v>
      </c>
      <c r="AC357">
        <v>0</v>
      </c>
      <c r="AD357">
        <v>1</v>
      </c>
      <c r="AE357">
        <v>0</v>
      </c>
      <c r="AF357" t="s">
        <v>3</v>
      </c>
      <c r="AG357">
        <v>1.8</v>
      </c>
      <c r="AH357">
        <v>2</v>
      </c>
      <c r="AI357">
        <v>1473071456</v>
      </c>
      <c r="AJ357">
        <v>206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</row>
    <row r="358" spans="1:44" x14ac:dyDescent="0.2">
      <c r="A358">
        <f>ROW(Source!A333)</f>
        <v>333</v>
      </c>
      <c r="B358">
        <v>1473071471</v>
      </c>
      <c r="C358">
        <v>1473071449</v>
      </c>
      <c r="D358">
        <v>1441834627</v>
      </c>
      <c r="E358">
        <v>1</v>
      </c>
      <c r="F358">
        <v>1</v>
      </c>
      <c r="G358">
        <v>15514512</v>
      </c>
      <c r="H358">
        <v>3</v>
      </c>
      <c r="I358" t="s">
        <v>714</v>
      </c>
      <c r="J358" t="s">
        <v>715</v>
      </c>
      <c r="K358" t="s">
        <v>716</v>
      </c>
      <c r="L358">
        <v>1339</v>
      </c>
      <c r="N358">
        <v>1007</v>
      </c>
      <c r="O358" t="s">
        <v>713</v>
      </c>
      <c r="P358" t="s">
        <v>713</v>
      </c>
      <c r="Q358">
        <v>1</v>
      </c>
      <c r="X358">
        <v>0.9</v>
      </c>
      <c r="Y358">
        <v>875.46</v>
      </c>
      <c r="Z358">
        <v>0</v>
      </c>
      <c r="AA358">
        <v>0</v>
      </c>
      <c r="AB358">
        <v>0</v>
      </c>
      <c r="AC358">
        <v>0</v>
      </c>
      <c r="AD358">
        <v>1</v>
      </c>
      <c r="AE358">
        <v>0</v>
      </c>
      <c r="AF358" t="s">
        <v>3</v>
      </c>
      <c r="AG358">
        <v>0.9</v>
      </c>
      <c r="AH358">
        <v>2</v>
      </c>
      <c r="AI358">
        <v>1473071457</v>
      </c>
      <c r="AJ358">
        <v>207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</row>
    <row r="359" spans="1:44" x14ac:dyDescent="0.2">
      <c r="A359">
        <f>ROW(Source!A333)</f>
        <v>333</v>
      </c>
      <c r="B359">
        <v>1473071472</v>
      </c>
      <c r="C359">
        <v>1473071449</v>
      </c>
      <c r="D359">
        <v>1441834671</v>
      </c>
      <c r="E359">
        <v>1</v>
      </c>
      <c r="F359">
        <v>1</v>
      </c>
      <c r="G359">
        <v>15514512</v>
      </c>
      <c r="H359">
        <v>3</v>
      </c>
      <c r="I359" t="s">
        <v>717</v>
      </c>
      <c r="J359" t="s">
        <v>718</v>
      </c>
      <c r="K359" t="s">
        <v>719</v>
      </c>
      <c r="L359">
        <v>1348</v>
      </c>
      <c r="N359">
        <v>1009</v>
      </c>
      <c r="O359" t="s">
        <v>697</v>
      </c>
      <c r="P359" t="s">
        <v>697</v>
      </c>
      <c r="Q359">
        <v>1000</v>
      </c>
      <c r="X359">
        <v>5.9999999999999995E-4</v>
      </c>
      <c r="Y359">
        <v>184462.17</v>
      </c>
      <c r="Z359">
        <v>0</v>
      </c>
      <c r="AA359">
        <v>0</v>
      </c>
      <c r="AB359">
        <v>0</v>
      </c>
      <c r="AC359">
        <v>0</v>
      </c>
      <c r="AD359">
        <v>1</v>
      </c>
      <c r="AE359">
        <v>0</v>
      </c>
      <c r="AF359" t="s">
        <v>3</v>
      </c>
      <c r="AG359">
        <v>5.9999999999999995E-4</v>
      </c>
      <c r="AH359">
        <v>2</v>
      </c>
      <c r="AI359">
        <v>1473071458</v>
      </c>
      <c r="AJ359">
        <v>208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</row>
    <row r="360" spans="1:44" x14ac:dyDescent="0.2">
      <c r="A360">
        <f>ROW(Source!A333)</f>
        <v>333</v>
      </c>
      <c r="B360">
        <v>1473071473</v>
      </c>
      <c r="C360">
        <v>1473071449</v>
      </c>
      <c r="D360">
        <v>1441834634</v>
      </c>
      <c r="E360">
        <v>1</v>
      </c>
      <c r="F360">
        <v>1</v>
      </c>
      <c r="G360">
        <v>15514512</v>
      </c>
      <c r="H360">
        <v>3</v>
      </c>
      <c r="I360" t="s">
        <v>720</v>
      </c>
      <c r="J360" t="s">
        <v>721</v>
      </c>
      <c r="K360" t="s">
        <v>722</v>
      </c>
      <c r="L360">
        <v>1348</v>
      </c>
      <c r="N360">
        <v>1009</v>
      </c>
      <c r="O360" t="s">
        <v>697</v>
      </c>
      <c r="P360" t="s">
        <v>697</v>
      </c>
      <c r="Q360">
        <v>1000</v>
      </c>
      <c r="X360">
        <v>1E-3</v>
      </c>
      <c r="Y360">
        <v>88053.759999999995</v>
      </c>
      <c r="Z360">
        <v>0</v>
      </c>
      <c r="AA360">
        <v>0</v>
      </c>
      <c r="AB360">
        <v>0</v>
      </c>
      <c r="AC360">
        <v>0</v>
      </c>
      <c r="AD360">
        <v>1</v>
      </c>
      <c r="AE360">
        <v>0</v>
      </c>
      <c r="AF360" t="s">
        <v>3</v>
      </c>
      <c r="AG360">
        <v>1E-3</v>
      </c>
      <c r="AH360">
        <v>2</v>
      </c>
      <c r="AI360">
        <v>1473071459</v>
      </c>
      <c r="AJ360">
        <v>209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</row>
    <row r="361" spans="1:44" x14ac:dyDescent="0.2">
      <c r="A361">
        <f>ROW(Source!A333)</f>
        <v>333</v>
      </c>
      <c r="B361">
        <v>1473071474</v>
      </c>
      <c r="C361">
        <v>1473071449</v>
      </c>
      <c r="D361">
        <v>1441834836</v>
      </c>
      <c r="E361">
        <v>1</v>
      </c>
      <c r="F361">
        <v>1</v>
      </c>
      <c r="G361">
        <v>15514512</v>
      </c>
      <c r="H361">
        <v>3</v>
      </c>
      <c r="I361" t="s">
        <v>723</v>
      </c>
      <c r="J361" t="s">
        <v>724</v>
      </c>
      <c r="K361" t="s">
        <v>725</v>
      </c>
      <c r="L361">
        <v>1348</v>
      </c>
      <c r="N361">
        <v>1009</v>
      </c>
      <c r="O361" t="s">
        <v>697</v>
      </c>
      <c r="P361" t="s">
        <v>697</v>
      </c>
      <c r="Q361">
        <v>1000</v>
      </c>
      <c r="X361">
        <v>2.16E-3</v>
      </c>
      <c r="Y361">
        <v>93194.67</v>
      </c>
      <c r="Z361">
        <v>0</v>
      </c>
      <c r="AA361">
        <v>0</v>
      </c>
      <c r="AB361">
        <v>0</v>
      </c>
      <c r="AC361">
        <v>0</v>
      </c>
      <c r="AD361">
        <v>1</v>
      </c>
      <c r="AE361">
        <v>0</v>
      </c>
      <c r="AF361" t="s">
        <v>3</v>
      </c>
      <c r="AG361">
        <v>2.16E-3</v>
      </c>
      <c r="AH361">
        <v>2</v>
      </c>
      <c r="AI361">
        <v>1473071460</v>
      </c>
      <c r="AJ361">
        <v>210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</row>
    <row r="362" spans="1:44" x14ac:dyDescent="0.2">
      <c r="A362">
        <f>ROW(Source!A333)</f>
        <v>333</v>
      </c>
      <c r="B362">
        <v>1473071475</v>
      </c>
      <c r="C362">
        <v>1473071449</v>
      </c>
      <c r="D362">
        <v>1441834853</v>
      </c>
      <c r="E362">
        <v>1</v>
      </c>
      <c r="F362">
        <v>1</v>
      </c>
      <c r="G362">
        <v>15514512</v>
      </c>
      <c r="H362">
        <v>3</v>
      </c>
      <c r="I362" t="s">
        <v>726</v>
      </c>
      <c r="J362" t="s">
        <v>727</v>
      </c>
      <c r="K362" t="s">
        <v>728</v>
      </c>
      <c r="L362">
        <v>1348</v>
      </c>
      <c r="N362">
        <v>1009</v>
      </c>
      <c r="O362" t="s">
        <v>697</v>
      </c>
      <c r="P362" t="s">
        <v>697</v>
      </c>
      <c r="Q362">
        <v>1000</v>
      </c>
      <c r="X362">
        <v>8.0000000000000004E-4</v>
      </c>
      <c r="Y362">
        <v>78065.73</v>
      </c>
      <c r="Z362">
        <v>0</v>
      </c>
      <c r="AA362">
        <v>0</v>
      </c>
      <c r="AB362">
        <v>0</v>
      </c>
      <c r="AC362">
        <v>0</v>
      </c>
      <c r="AD362">
        <v>1</v>
      </c>
      <c r="AE362">
        <v>0</v>
      </c>
      <c r="AF362" t="s">
        <v>3</v>
      </c>
      <c r="AG362">
        <v>8.0000000000000004E-4</v>
      </c>
      <c r="AH362">
        <v>2</v>
      </c>
      <c r="AI362">
        <v>1473071461</v>
      </c>
      <c r="AJ362">
        <v>211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</row>
    <row r="363" spans="1:44" x14ac:dyDescent="0.2">
      <c r="A363">
        <f>ROW(Source!A333)</f>
        <v>333</v>
      </c>
      <c r="B363">
        <v>1473071477</v>
      </c>
      <c r="C363">
        <v>1473071449</v>
      </c>
      <c r="D363">
        <v>1441822273</v>
      </c>
      <c r="E363">
        <v>15514512</v>
      </c>
      <c r="F363">
        <v>1</v>
      </c>
      <c r="G363">
        <v>15514512</v>
      </c>
      <c r="H363">
        <v>3</v>
      </c>
      <c r="I363" t="s">
        <v>729</v>
      </c>
      <c r="J363" t="s">
        <v>3</v>
      </c>
      <c r="K363" t="s">
        <v>730</v>
      </c>
      <c r="L363">
        <v>1348</v>
      </c>
      <c r="N363">
        <v>1009</v>
      </c>
      <c r="O363" t="s">
        <v>697</v>
      </c>
      <c r="P363" t="s">
        <v>697</v>
      </c>
      <c r="Q363">
        <v>1000</v>
      </c>
      <c r="X363">
        <v>2.4000000000000001E-4</v>
      </c>
      <c r="Y363">
        <v>94640</v>
      </c>
      <c r="Z363">
        <v>0</v>
      </c>
      <c r="AA363">
        <v>0</v>
      </c>
      <c r="AB363">
        <v>0</v>
      </c>
      <c r="AC363">
        <v>0</v>
      </c>
      <c r="AD363">
        <v>1</v>
      </c>
      <c r="AE363">
        <v>0</v>
      </c>
      <c r="AF363" t="s">
        <v>3</v>
      </c>
      <c r="AG363">
        <v>2.4000000000000001E-4</v>
      </c>
      <c r="AH363">
        <v>2</v>
      </c>
      <c r="AI363">
        <v>1473071462</v>
      </c>
      <c r="AJ363">
        <v>212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</row>
    <row r="364" spans="1:44" x14ac:dyDescent="0.2">
      <c r="A364">
        <f>ROW(Source!A333)</f>
        <v>333</v>
      </c>
      <c r="B364">
        <v>1473071476</v>
      </c>
      <c r="C364">
        <v>1473071449</v>
      </c>
      <c r="D364">
        <v>1441850453</v>
      </c>
      <c r="E364">
        <v>1</v>
      </c>
      <c r="F364">
        <v>1</v>
      </c>
      <c r="G364">
        <v>15514512</v>
      </c>
      <c r="H364">
        <v>3</v>
      </c>
      <c r="I364" t="s">
        <v>731</v>
      </c>
      <c r="J364" t="s">
        <v>732</v>
      </c>
      <c r="K364" t="s">
        <v>733</v>
      </c>
      <c r="L364">
        <v>1348</v>
      </c>
      <c r="N364">
        <v>1009</v>
      </c>
      <c r="O364" t="s">
        <v>697</v>
      </c>
      <c r="P364" t="s">
        <v>697</v>
      </c>
      <c r="Q364">
        <v>1000</v>
      </c>
      <c r="X364">
        <v>8.9999999999999998E-4</v>
      </c>
      <c r="Y364">
        <v>178433.97</v>
      </c>
      <c r="Z364">
        <v>0</v>
      </c>
      <c r="AA364">
        <v>0</v>
      </c>
      <c r="AB364">
        <v>0</v>
      </c>
      <c r="AC364">
        <v>0</v>
      </c>
      <c r="AD364">
        <v>1</v>
      </c>
      <c r="AE364">
        <v>0</v>
      </c>
      <c r="AF364" t="s">
        <v>3</v>
      </c>
      <c r="AG364">
        <v>8.9999999999999998E-4</v>
      </c>
      <c r="AH364">
        <v>2</v>
      </c>
      <c r="AI364">
        <v>1473071463</v>
      </c>
      <c r="AJ364">
        <v>213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</row>
    <row r="365" spans="1:44" x14ac:dyDescent="0.2">
      <c r="A365">
        <f>ROW(Source!A334)</f>
        <v>334</v>
      </c>
      <c r="B365">
        <v>1473073873</v>
      </c>
      <c r="C365">
        <v>1473073869</v>
      </c>
      <c r="D365">
        <v>1441819193</v>
      </c>
      <c r="E365">
        <v>15514512</v>
      </c>
      <c r="F365">
        <v>1</v>
      </c>
      <c r="G365">
        <v>15514512</v>
      </c>
      <c r="H365">
        <v>1</v>
      </c>
      <c r="I365" t="s">
        <v>670</v>
      </c>
      <c r="J365" t="s">
        <v>3</v>
      </c>
      <c r="K365" t="s">
        <v>671</v>
      </c>
      <c r="L365">
        <v>1191</v>
      </c>
      <c r="N365">
        <v>1013</v>
      </c>
      <c r="O365" t="s">
        <v>672</v>
      </c>
      <c r="P365" t="s">
        <v>672</v>
      </c>
      <c r="Q365">
        <v>1</v>
      </c>
      <c r="X365">
        <v>3.14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1</v>
      </c>
      <c r="AE365">
        <v>1</v>
      </c>
      <c r="AF365" t="s">
        <v>154</v>
      </c>
      <c r="AG365">
        <v>6.28</v>
      </c>
      <c r="AH365">
        <v>2</v>
      </c>
      <c r="AI365">
        <v>1473073870</v>
      </c>
      <c r="AJ365">
        <v>214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</row>
    <row r="366" spans="1:44" x14ac:dyDescent="0.2">
      <c r="A366">
        <f>ROW(Source!A334)</f>
        <v>334</v>
      </c>
      <c r="B366">
        <v>1473073874</v>
      </c>
      <c r="C366">
        <v>1473073869</v>
      </c>
      <c r="D366">
        <v>1441833954</v>
      </c>
      <c r="E366">
        <v>1</v>
      </c>
      <c r="F366">
        <v>1</v>
      </c>
      <c r="G366">
        <v>15514512</v>
      </c>
      <c r="H366">
        <v>2</v>
      </c>
      <c r="I366" t="s">
        <v>673</v>
      </c>
      <c r="J366" t="s">
        <v>674</v>
      </c>
      <c r="K366" t="s">
        <v>675</v>
      </c>
      <c r="L366">
        <v>1368</v>
      </c>
      <c r="N366">
        <v>1011</v>
      </c>
      <c r="O366" t="s">
        <v>676</v>
      </c>
      <c r="P366" t="s">
        <v>676</v>
      </c>
      <c r="Q366">
        <v>1</v>
      </c>
      <c r="X366">
        <v>0.03</v>
      </c>
      <c r="Y366">
        <v>0</v>
      </c>
      <c r="Z366">
        <v>59.51</v>
      </c>
      <c r="AA366">
        <v>0.82</v>
      </c>
      <c r="AB366">
        <v>0</v>
      </c>
      <c r="AC366">
        <v>0</v>
      </c>
      <c r="AD366">
        <v>1</v>
      </c>
      <c r="AE366">
        <v>0</v>
      </c>
      <c r="AF366" t="s">
        <v>154</v>
      </c>
      <c r="AG366">
        <v>0.06</v>
      </c>
      <c r="AH366">
        <v>2</v>
      </c>
      <c r="AI366">
        <v>1473073871</v>
      </c>
      <c r="AJ366">
        <v>215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</row>
    <row r="367" spans="1:44" x14ac:dyDescent="0.2">
      <c r="A367">
        <f>ROW(Source!A334)</f>
        <v>334</v>
      </c>
      <c r="B367">
        <v>1473073875</v>
      </c>
      <c r="C367">
        <v>1473073869</v>
      </c>
      <c r="D367">
        <v>1441836235</v>
      </c>
      <c r="E367">
        <v>1</v>
      </c>
      <c r="F367">
        <v>1</v>
      </c>
      <c r="G367">
        <v>15514512</v>
      </c>
      <c r="H367">
        <v>3</v>
      </c>
      <c r="I367" t="s">
        <v>677</v>
      </c>
      <c r="J367" t="s">
        <v>678</v>
      </c>
      <c r="K367" t="s">
        <v>679</v>
      </c>
      <c r="L367">
        <v>1346</v>
      </c>
      <c r="N367">
        <v>1009</v>
      </c>
      <c r="O367" t="s">
        <v>680</v>
      </c>
      <c r="P367" t="s">
        <v>680</v>
      </c>
      <c r="Q367">
        <v>1</v>
      </c>
      <c r="X367">
        <v>0.32</v>
      </c>
      <c r="Y367">
        <v>31.49</v>
      </c>
      <c r="Z367">
        <v>0</v>
      </c>
      <c r="AA367">
        <v>0</v>
      </c>
      <c r="AB367">
        <v>0</v>
      </c>
      <c r="AC367">
        <v>0</v>
      </c>
      <c r="AD367">
        <v>1</v>
      </c>
      <c r="AE367">
        <v>0</v>
      </c>
      <c r="AF367" t="s">
        <v>154</v>
      </c>
      <c r="AG367">
        <v>0.64</v>
      </c>
      <c r="AH367">
        <v>2</v>
      </c>
      <c r="AI367">
        <v>1473073872</v>
      </c>
      <c r="AJ367">
        <v>216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</row>
    <row r="368" spans="1:44" x14ac:dyDescent="0.2">
      <c r="A368">
        <f>ROW(Source!A335)</f>
        <v>335</v>
      </c>
      <c r="B368">
        <v>1473073880</v>
      </c>
      <c r="C368">
        <v>1473073876</v>
      </c>
      <c r="D368">
        <v>1441819193</v>
      </c>
      <c r="E368">
        <v>15514512</v>
      </c>
      <c r="F368">
        <v>1</v>
      </c>
      <c r="G368">
        <v>15514512</v>
      </c>
      <c r="H368">
        <v>1</v>
      </c>
      <c r="I368" t="s">
        <v>670</v>
      </c>
      <c r="J368" t="s">
        <v>3</v>
      </c>
      <c r="K368" t="s">
        <v>671</v>
      </c>
      <c r="L368">
        <v>1191</v>
      </c>
      <c r="N368">
        <v>1013</v>
      </c>
      <c r="O368" t="s">
        <v>672</v>
      </c>
      <c r="P368" t="s">
        <v>672</v>
      </c>
      <c r="Q368">
        <v>1</v>
      </c>
      <c r="X368">
        <v>1.56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1</v>
      </c>
      <c r="AE368">
        <v>1</v>
      </c>
      <c r="AF368" t="s">
        <v>154</v>
      </c>
      <c r="AG368">
        <v>3.12</v>
      </c>
      <c r="AH368">
        <v>2</v>
      </c>
      <c r="AI368">
        <v>1473073877</v>
      </c>
      <c r="AJ368">
        <v>217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</row>
    <row r="369" spans="1:44" x14ac:dyDescent="0.2">
      <c r="A369">
        <f>ROW(Source!A335)</f>
        <v>335</v>
      </c>
      <c r="B369">
        <v>1473073881</v>
      </c>
      <c r="C369">
        <v>1473073876</v>
      </c>
      <c r="D369">
        <v>1441833954</v>
      </c>
      <c r="E369">
        <v>1</v>
      </c>
      <c r="F369">
        <v>1</v>
      </c>
      <c r="G369">
        <v>15514512</v>
      </c>
      <c r="H369">
        <v>2</v>
      </c>
      <c r="I369" t="s">
        <v>673</v>
      </c>
      <c r="J369" t="s">
        <v>674</v>
      </c>
      <c r="K369" t="s">
        <v>675</v>
      </c>
      <c r="L369">
        <v>1368</v>
      </c>
      <c r="N369">
        <v>1011</v>
      </c>
      <c r="O369" t="s">
        <v>676</v>
      </c>
      <c r="P369" t="s">
        <v>676</v>
      </c>
      <c r="Q369">
        <v>1</v>
      </c>
      <c r="X369">
        <v>0.03</v>
      </c>
      <c r="Y369">
        <v>0</v>
      </c>
      <c r="Z369">
        <v>59.51</v>
      </c>
      <c r="AA369">
        <v>0.82</v>
      </c>
      <c r="AB369">
        <v>0</v>
      </c>
      <c r="AC369">
        <v>0</v>
      </c>
      <c r="AD369">
        <v>1</v>
      </c>
      <c r="AE369">
        <v>0</v>
      </c>
      <c r="AF369" t="s">
        <v>154</v>
      </c>
      <c r="AG369">
        <v>0.06</v>
      </c>
      <c r="AH369">
        <v>2</v>
      </c>
      <c r="AI369">
        <v>1473073878</v>
      </c>
      <c r="AJ369">
        <v>218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</row>
    <row r="370" spans="1:44" x14ac:dyDescent="0.2">
      <c r="A370">
        <f>ROW(Source!A335)</f>
        <v>335</v>
      </c>
      <c r="B370">
        <v>1473073882</v>
      </c>
      <c r="C370">
        <v>1473073876</v>
      </c>
      <c r="D370">
        <v>1441836235</v>
      </c>
      <c r="E370">
        <v>1</v>
      </c>
      <c r="F370">
        <v>1</v>
      </c>
      <c r="G370">
        <v>15514512</v>
      </c>
      <c r="H370">
        <v>3</v>
      </c>
      <c r="I370" t="s">
        <v>677</v>
      </c>
      <c r="J370" t="s">
        <v>678</v>
      </c>
      <c r="K370" t="s">
        <v>679</v>
      </c>
      <c r="L370">
        <v>1346</v>
      </c>
      <c r="N370">
        <v>1009</v>
      </c>
      <c r="O370" t="s">
        <v>680</v>
      </c>
      <c r="P370" t="s">
        <v>680</v>
      </c>
      <c r="Q370">
        <v>1</v>
      </c>
      <c r="X370">
        <v>0.02</v>
      </c>
      <c r="Y370">
        <v>31.49</v>
      </c>
      <c r="Z370">
        <v>0</v>
      </c>
      <c r="AA370">
        <v>0</v>
      </c>
      <c r="AB370">
        <v>0</v>
      </c>
      <c r="AC370">
        <v>0</v>
      </c>
      <c r="AD370">
        <v>1</v>
      </c>
      <c r="AE370">
        <v>0</v>
      </c>
      <c r="AF370" t="s">
        <v>154</v>
      </c>
      <c r="AG370">
        <v>0.04</v>
      </c>
      <c r="AH370">
        <v>2</v>
      </c>
      <c r="AI370">
        <v>1473073879</v>
      </c>
      <c r="AJ370">
        <v>219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</row>
    <row r="371" spans="1:44" x14ac:dyDescent="0.2">
      <c r="A371">
        <f>ROW(Source!A336)</f>
        <v>336</v>
      </c>
      <c r="B371">
        <v>1473071479</v>
      </c>
      <c r="C371">
        <v>1473071478</v>
      </c>
      <c r="D371">
        <v>1441819193</v>
      </c>
      <c r="E371">
        <v>15514512</v>
      </c>
      <c r="F371">
        <v>1</v>
      </c>
      <c r="G371">
        <v>15514512</v>
      </c>
      <c r="H371">
        <v>1</v>
      </c>
      <c r="I371" t="s">
        <v>670</v>
      </c>
      <c r="J371" t="s">
        <v>3</v>
      </c>
      <c r="K371" t="s">
        <v>671</v>
      </c>
      <c r="L371">
        <v>1191</v>
      </c>
      <c r="N371">
        <v>1013</v>
      </c>
      <c r="O371" t="s">
        <v>672</v>
      </c>
      <c r="P371" t="s">
        <v>672</v>
      </c>
      <c r="Q371">
        <v>1</v>
      </c>
      <c r="X371">
        <v>10.55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1</v>
      </c>
      <c r="AE371">
        <v>1</v>
      </c>
      <c r="AF371" t="s">
        <v>66</v>
      </c>
      <c r="AG371">
        <v>42.2</v>
      </c>
      <c r="AH371">
        <v>3</v>
      </c>
      <c r="AI371">
        <v>-1</v>
      </c>
      <c r="AJ371" t="s">
        <v>3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</row>
    <row r="372" spans="1:44" x14ac:dyDescent="0.2">
      <c r="A372">
        <f>ROW(Source!A336)</f>
        <v>336</v>
      </c>
      <c r="B372">
        <v>1473071480</v>
      </c>
      <c r="C372">
        <v>1473071478</v>
      </c>
      <c r="D372">
        <v>1441833844</v>
      </c>
      <c r="E372">
        <v>1</v>
      </c>
      <c r="F372">
        <v>1</v>
      </c>
      <c r="G372">
        <v>15514512</v>
      </c>
      <c r="H372">
        <v>2</v>
      </c>
      <c r="I372" t="s">
        <v>820</v>
      </c>
      <c r="J372" t="s">
        <v>821</v>
      </c>
      <c r="K372" t="s">
        <v>822</v>
      </c>
      <c r="L372">
        <v>1368</v>
      </c>
      <c r="N372">
        <v>1011</v>
      </c>
      <c r="O372" t="s">
        <v>676</v>
      </c>
      <c r="P372" t="s">
        <v>676</v>
      </c>
      <c r="Q372">
        <v>1</v>
      </c>
      <c r="X372">
        <v>0.06</v>
      </c>
      <c r="Y372">
        <v>0</v>
      </c>
      <c r="Z372">
        <v>17.37</v>
      </c>
      <c r="AA372">
        <v>0.04</v>
      </c>
      <c r="AB372">
        <v>0</v>
      </c>
      <c r="AC372">
        <v>0</v>
      </c>
      <c r="AD372">
        <v>1</v>
      </c>
      <c r="AE372">
        <v>0</v>
      </c>
      <c r="AF372" t="s">
        <v>66</v>
      </c>
      <c r="AG372">
        <v>0.24</v>
      </c>
      <c r="AH372">
        <v>3</v>
      </c>
      <c r="AI372">
        <v>-1</v>
      </c>
      <c r="AJ372" t="s">
        <v>3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</row>
    <row r="373" spans="1:44" x14ac:dyDescent="0.2">
      <c r="A373">
        <f>ROW(Source!A336)</f>
        <v>336</v>
      </c>
      <c r="B373">
        <v>1473071481</v>
      </c>
      <c r="C373">
        <v>1473071478</v>
      </c>
      <c r="D373">
        <v>1441833877</v>
      </c>
      <c r="E373">
        <v>1</v>
      </c>
      <c r="F373">
        <v>1</v>
      </c>
      <c r="G373">
        <v>15514512</v>
      </c>
      <c r="H373">
        <v>2</v>
      </c>
      <c r="I373" t="s">
        <v>823</v>
      </c>
      <c r="J373" t="s">
        <v>824</v>
      </c>
      <c r="K373" t="s">
        <v>825</v>
      </c>
      <c r="L373">
        <v>1368</v>
      </c>
      <c r="N373">
        <v>1011</v>
      </c>
      <c r="O373" t="s">
        <v>676</v>
      </c>
      <c r="P373" t="s">
        <v>676</v>
      </c>
      <c r="Q373">
        <v>1</v>
      </c>
      <c r="X373">
        <v>0.13</v>
      </c>
      <c r="Y373">
        <v>0</v>
      </c>
      <c r="Z373">
        <v>1165.03</v>
      </c>
      <c r="AA373">
        <v>351.43</v>
      </c>
      <c r="AB373">
        <v>0</v>
      </c>
      <c r="AC373">
        <v>0</v>
      </c>
      <c r="AD373">
        <v>1</v>
      </c>
      <c r="AE373">
        <v>0</v>
      </c>
      <c r="AF373" t="s">
        <v>66</v>
      </c>
      <c r="AG373">
        <v>0.52</v>
      </c>
      <c r="AH373">
        <v>3</v>
      </c>
      <c r="AI373">
        <v>-1</v>
      </c>
      <c r="AJ373" t="s">
        <v>3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</row>
    <row r="374" spans="1:44" x14ac:dyDescent="0.2">
      <c r="A374">
        <f>ROW(Source!A336)</f>
        <v>336</v>
      </c>
      <c r="B374">
        <v>1473071482</v>
      </c>
      <c r="C374">
        <v>1473071478</v>
      </c>
      <c r="D374">
        <v>1441833954</v>
      </c>
      <c r="E374">
        <v>1</v>
      </c>
      <c r="F374">
        <v>1</v>
      </c>
      <c r="G374">
        <v>15514512</v>
      </c>
      <c r="H374">
        <v>2</v>
      </c>
      <c r="I374" t="s">
        <v>673</v>
      </c>
      <c r="J374" t="s">
        <v>674</v>
      </c>
      <c r="K374" t="s">
        <v>675</v>
      </c>
      <c r="L374">
        <v>1368</v>
      </c>
      <c r="N374">
        <v>1011</v>
      </c>
      <c r="O374" t="s">
        <v>676</v>
      </c>
      <c r="P374" t="s">
        <v>676</v>
      </c>
      <c r="Q374">
        <v>1</v>
      </c>
      <c r="X374">
        <v>0.69</v>
      </c>
      <c r="Y374">
        <v>0</v>
      </c>
      <c r="Z374">
        <v>59.51</v>
      </c>
      <c r="AA374">
        <v>0.82</v>
      </c>
      <c r="AB374">
        <v>0</v>
      </c>
      <c r="AC374">
        <v>0</v>
      </c>
      <c r="AD374">
        <v>1</v>
      </c>
      <c r="AE374">
        <v>0</v>
      </c>
      <c r="AF374" t="s">
        <v>66</v>
      </c>
      <c r="AG374">
        <v>2.76</v>
      </c>
      <c r="AH374">
        <v>3</v>
      </c>
      <c r="AI374">
        <v>-1</v>
      </c>
      <c r="AJ374" t="s">
        <v>3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</row>
    <row r="375" spans="1:44" x14ac:dyDescent="0.2">
      <c r="A375">
        <f>ROW(Source!A336)</f>
        <v>336</v>
      </c>
      <c r="B375">
        <v>1473071483</v>
      </c>
      <c r="C375">
        <v>1473071478</v>
      </c>
      <c r="D375">
        <v>1441834139</v>
      </c>
      <c r="E375">
        <v>1</v>
      </c>
      <c r="F375">
        <v>1</v>
      </c>
      <c r="G375">
        <v>15514512</v>
      </c>
      <c r="H375">
        <v>2</v>
      </c>
      <c r="I375" t="s">
        <v>826</v>
      </c>
      <c r="J375" t="s">
        <v>827</v>
      </c>
      <c r="K375" t="s">
        <v>828</v>
      </c>
      <c r="L375">
        <v>1368</v>
      </c>
      <c r="N375">
        <v>1011</v>
      </c>
      <c r="O375" t="s">
        <v>676</v>
      </c>
      <c r="P375" t="s">
        <v>676</v>
      </c>
      <c r="Q375">
        <v>1</v>
      </c>
      <c r="X375">
        <v>0.25</v>
      </c>
      <c r="Y375">
        <v>0</v>
      </c>
      <c r="Z375">
        <v>8.82</v>
      </c>
      <c r="AA375">
        <v>0.11</v>
      </c>
      <c r="AB375">
        <v>0</v>
      </c>
      <c r="AC375">
        <v>0</v>
      </c>
      <c r="AD375">
        <v>1</v>
      </c>
      <c r="AE375">
        <v>0</v>
      </c>
      <c r="AF375" t="s">
        <v>66</v>
      </c>
      <c r="AG375">
        <v>1</v>
      </c>
      <c r="AH375">
        <v>3</v>
      </c>
      <c r="AI375">
        <v>-1</v>
      </c>
      <c r="AJ375" t="s">
        <v>3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</row>
    <row r="376" spans="1:44" x14ac:dyDescent="0.2">
      <c r="A376">
        <f>ROW(Source!A336)</f>
        <v>336</v>
      </c>
      <c r="B376">
        <v>1473071484</v>
      </c>
      <c r="C376">
        <v>1473071478</v>
      </c>
      <c r="D376">
        <v>1441834258</v>
      </c>
      <c r="E376">
        <v>1</v>
      </c>
      <c r="F376">
        <v>1</v>
      </c>
      <c r="G376">
        <v>15514512</v>
      </c>
      <c r="H376">
        <v>2</v>
      </c>
      <c r="I376" t="s">
        <v>691</v>
      </c>
      <c r="J376" t="s">
        <v>692</v>
      </c>
      <c r="K376" t="s">
        <v>693</v>
      </c>
      <c r="L376">
        <v>1368</v>
      </c>
      <c r="N376">
        <v>1011</v>
      </c>
      <c r="O376" t="s">
        <v>676</v>
      </c>
      <c r="P376" t="s">
        <v>676</v>
      </c>
      <c r="Q376">
        <v>1</v>
      </c>
      <c r="X376">
        <v>2.63</v>
      </c>
      <c r="Y376">
        <v>0</v>
      </c>
      <c r="Z376">
        <v>1303.01</v>
      </c>
      <c r="AA376">
        <v>826.2</v>
      </c>
      <c r="AB376">
        <v>0</v>
      </c>
      <c r="AC376">
        <v>0</v>
      </c>
      <c r="AD376">
        <v>1</v>
      </c>
      <c r="AE376">
        <v>0</v>
      </c>
      <c r="AF376" t="s">
        <v>66</v>
      </c>
      <c r="AG376">
        <v>10.52</v>
      </c>
      <c r="AH376">
        <v>3</v>
      </c>
      <c r="AI376">
        <v>-1</v>
      </c>
      <c r="AJ376" t="s">
        <v>3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</row>
    <row r="377" spans="1:44" x14ac:dyDescent="0.2">
      <c r="A377">
        <f>ROW(Source!A336)</f>
        <v>336</v>
      </c>
      <c r="B377">
        <v>1473071485</v>
      </c>
      <c r="C377">
        <v>1473071478</v>
      </c>
      <c r="D377">
        <v>1441836235</v>
      </c>
      <c r="E377">
        <v>1</v>
      </c>
      <c r="F377">
        <v>1</v>
      </c>
      <c r="G377">
        <v>15514512</v>
      </c>
      <c r="H377">
        <v>3</v>
      </c>
      <c r="I377" t="s">
        <v>677</v>
      </c>
      <c r="J377" t="s">
        <v>678</v>
      </c>
      <c r="K377" t="s">
        <v>679</v>
      </c>
      <c r="L377">
        <v>1346</v>
      </c>
      <c r="N377">
        <v>1009</v>
      </c>
      <c r="O377" t="s">
        <v>680</v>
      </c>
      <c r="P377" t="s">
        <v>680</v>
      </c>
      <c r="Q377">
        <v>1</v>
      </c>
      <c r="X377">
        <v>0.15</v>
      </c>
      <c r="Y377">
        <v>31.49</v>
      </c>
      <c r="Z377">
        <v>0</v>
      </c>
      <c r="AA377">
        <v>0</v>
      </c>
      <c r="AB377">
        <v>0</v>
      </c>
      <c r="AC377">
        <v>0</v>
      </c>
      <c r="AD377">
        <v>1</v>
      </c>
      <c r="AE377">
        <v>0</v>
      </c>
      <c r="AF377" t="s">
        <v>66</v>
      </c>
      <c r="AG377">
        <v>0.6</v>
      </c>
      <c r="AH377">
        <v>3</v>
      </c>
      <c r="AI377">
        <v>-1</v>
      </c>
      <c r="AJ377" t="s">
        <v>3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</row>
    <row r="378" spans="1:44" x14ac:dyDescent="0.2">
      <c r="A378">
        <f>ROW(Source!A336)</f>
        <v>336</v>
      </c>
      <c r="B378">
        <v>1473071486</v>
      </c>
      <c r="C378">
        <v>1473071478</v>
      </c>
      <c r="D378">
        <v>1441836393</v>
      </c>
      <c r="E378">
        <v>1</v>
      </c>
      <c r="F378">
        <v>1</v>
      </c>
      <c r="G378">
        <v>15514512</v>
      </c>
      <c r="H378">
        <v>3</v>
      </c>
      <c r="I378" t="s">
        <v>829</v>
      </c>
      <c r="J378" t="s">
        <v>830</v>
      </c>
      <c r="K378" t="s">
        <v>831</v>
      </c>
      <c r="L378">
        <v>1296</v>
      </c>
      <c r="N378">
        <v>1002</v>
      </c>
      <c r="O378" t="s">
        <v>690</v>
      </c>
      <c r="P378" t="s">
        <v>690</v>
      </c>
      <c r="Q378">
        <v>1</v>
      </c>
      <c r="X378">
        <v>2.3999999999999998E-3</v>
      </c>
      <c r="Y378">
        <v>4241.6400000000003</v>
      </c>
      <c r="Z378">
        <v>0</v>
      </c>
      <c r="AA378">
        <v>0</v>
      </c>
      <c r="AB378">
        <v>0</v>
      </c>
      <c r="AC378">
        <v>0</v>
      </c>
      <c r="AD378">
        <v>1</v>
      </c>
      <c r="AE378">
        <v>0</v>
      </c>
      <c r="AF378" t="s">
        <v>66</v>
      </c>
      <c r="AG378">
        <v>9.5999999999999992E-3</v>
      </c>
      <c r="AH378">
        <v>3</v>
      </c>
      <c r="AI378">
        <v>-1</v>
      </c>
      <c r="AJ378" t="s">
        <v>3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</row>
    <row r="379" spans="1:44" x14ac:dyDescent="0.2">
      <c r="A379">
        <f>ROW(Source!A336)</f>
        <v>336</v>
      </c>
      <c r="B379">
        <v>1473071487</v>
      </c>
      <c r="C379">
        <v>1473071478</v>
      </c>
      <c r="D379">
        <v>1441836514</v>
      </c>
      <c r="E379">
        <v>1</v>
      </c>
      <c r="F379">
        <v>1</v>
      </c>
      <c r="G379">
        <v>15514512</v>
      </c>
      <c r="H379">
        <v>3</v>
      </c>
      <c r="I379" t="s">
        <v>772</v>
      </c>
      <c r="J379" t="s">
        <v>773</v>
      </c>
      <c r="K379" t="s">
        <v>774</v>
      </c>
      <c r="L379">
        <v>1339</v>
      </c>
      <c r="N379">
        <v>1007</v>
      </c>
      <c r="O379" t="s">
        <v>713</v>
      </c>
      <c r="P379" t="s">
        <v>713</v>
      </c>
      <c r="Q379">
        <v>1</v>
      </c>
      <c r="X379">
        <v>2.3999999999999998E-3</v>
      </c>
      <c r="Y379">
        <v>54.81</v>
      </c>
      <c r="Z379">
        <v>0</v>
      </c>
      <c r="AA379">
        <v>0</v>
      </c>
      <c r="AB379">
        <v>0</v>
      </c>
      <c r="AC379">
        <v>0</v>
      </c>
      <c r="AD379">
        <v>1</v>
      </c>
      <c r="AE379">
        <v>0</v>
      </c>
      <c r="AF379" t="s">
        <v>66</v>
      </c>
      <c r="AG379">
        <v>9.5999999999999992E-3</v>
      </c>
      <c r="AH379">
        <v>3</v>
      </c>
      <c r="AI379">
        <v>-1</v>
      </c>
      <c r="AJ379" t="s">
        <v>3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</row>
    <row r="380" spans="1:44" x14ac:dyDescent="0.2">
      <c r="A380">
        <f>ROW(Source!A337)</f>
        <v>337</v>
      </c>
      <c r="B380">
        <v>1473071499</v>
      </c>
      <c r="C380">
        <v>1473071488</v>
      </c>
      <c r="D380">
        <v>1441819193</v>
      </c>
      <c r="E380">
        <v>15514512</v>
      </c>
      <c r="F380">
        <v>1</v>
      </c>
      <c r="G380">
        <v>15514512</v>
      </c>
      <c r="H380">
        <v>1</v>
      </c>
      <c r="I380" t="s">
        <v>670</v>
      </c>
      <c r="J380" t="s">
        <v>3</v>
      </c>
      <c r="K380" t="s">
        <v>671</v>
      </c>
      <c r="L380">
        <v>1191</v>
      </c>
      <c r="N380">
        <v>1013</v>
      </c>
      <c r="O380" t="s">
        <v>672</v>
      </c>
      <c r="P380" t="s">
        <v>672</v>
      </c>
      <c r="Q380">
        <v>1</v>
      </c>
      <c r="X380">
        <v>36.1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1</v>
      </c>
      <c r="AE380">
        <v>1</v>
      </c>
      <c r="AF380" t="s">
        <v>3</v>
      </c>
      <c r="AG380">
        <v>36.1</v>
      </c>
      <c r="AH380">
        <v>2</v>
      </c>
      <c r="AI380">
        <v>1473071489</v>
      </c>
      <c r="AJ380">
        <v>220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</row>
    <row r="381" spans="1:44" x14ac:dyDescent="0.2">
      <c r="A381">
        <f>ROW(Source!A337)</f>
        <v>337</v>
      </c>
      <c r="B381">
        <v>1473071500</v>
      </c>
      <c r="C381">
        <v>1473071488</v>
      </c>
      <c r="D381">
        <v>1441835475</v>
      </c>
      <c r="E381">
        <v>1</v>
      </c>
      <c r="F381">
        <v>1</v>
      </c>
      <c r="G381">
        <v>15514512</v>
      </c>
      <c r="H381">
        <v>3</v>
      </c>
      <c r="I381" t="s">
        <v>694</v>
      </c>
      <c r="J381" t="s">
        <v>695</v>
      </c>
      <c r="K381" t="s">
        <v>696</v>
      </c>
      <c r="L381">
        <v>1348</v>
      </c>
      <c r="N381">
        <v>1009</v>
      </c>
      <c r="O381" t="s">
        <v>697</v>
      </c>
      <c r="P381" t="s">
        <v>697</v>
      </c>
      <c r="Q381">
        <v>1000</v>
      </c>
      <c r="X381">
        <v>2.9999999999999997E-4</v>
      </c>
      <c r="Y381">
        <v>155908.07999999999</v>
      </c>
      <c r="Z381">
        <v>0</v>
      </c>
      <c r="AA381">
        <v>0</v>
      </c>
      <c r="AB381">
        <v>0</v>
      </c>
      <c r="AC381">
        <v>0</v>
      </c>
      <c r="AD381">
        <v>1</v>
      </c>
      <c r="AE381">
        <v>0</v>
      </c>
      <c r="AF381" t="s">
        <v>3</v>
      </c>
      <c r="AG381">
        <v>2.9999999999999997E-4</v>
      </c>
      <c r="AH381">
        <v>2</v>
      </c>
      <c r="AI381">
        <v>1473071490</v>
      </c>
      <c r="AJ381">
        <v>221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</row>
    <row r="382" spans="1:44" x14ac:dyDescent="0.2">
      <c r="A382">
        <f>ROW(Source!A337)</f>
        <v>337</v>
      </c>
      <c r="B382">
        <v>1473071501</v>
      </c>
      <c r="C382">
        <v>1473071488</v>
      </c>
      <c r="D382">
        <v>1441835549</v>
      </c>
      <c r="E382">
        <v>1</v>
      </c>
      <c r="F382">
        <v>1</v>
      </c>
      <c r="G382">
        <v>15514512</v>
      </c>
      <c r="H382">
        <v>3</v>
      </c>
      <c r="I382" t="s">
        <v>698</v>
      </c>
      <c r="J382" t="s">
        <v>699</v>
      </c>
      <c r="K382" t="s">
        <v>700</v>
      </c>
      <c r="L382">
        <v>1348</v>
      </c>
      <c r="N382">
        <v>1009</v>
      </c>
      <c r="O382" t="s">
        <v>697</v>
      </c>
      <c r="P382" t="s">
        <v>697</v>
      </c>
      <c r="Q382">
        <v>1000</v>
      </c>
      <c r="X382">
        <v>1E-4</v>
      </c>
      <c r="Y382">
        <v>194655.19</v>
      </c>
      <c r="Z382">
        <v>0</v>
      </c>
      <c r="AA382">
        <v>0</v>
      </c>
      <c r="AB382">
        <v>0</v>
      </c>
      <c r="AC382">
        <v>0</v>
      </c>
      <c r="AD382">
        <v>1</v>
      </c>
      <c r="AE382">
        <v>0</v>
      </c>
      <c r="AF382" t="s">
        <v>3</v>
      </c>
      <c r="AG382">
        <v>1E-4</v>
      </c>
      <c r="AH382">
        <v>2</v>
      </c>
      <c r="AI382">
        <v>1473071491</v>
      </c>
      <c r="AJ382">
        <v>222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</row>
    <row r="383" spans="1:44" x14ac:dyDescent="0.2">
      <c r="A383">
        <f>ROW(Source!A337)</f>
        <v>337</v>
      </c>
      <c r="B383">
        <v>1473071502</v>
      </c>
      <c r="C383">
        <v>1473071488</v>
      </c>
      <c r="D383">
        <v>1441836250</v>
      </c>
      <c r="E383">
        <v>1</v>
      </c>
      <c r="F383">
        <v>1</v>
      </c>
      <c r="G383">
        <v>15514512</v>
      </c>
      <c r="H383">
        <v>3</v>
      </c>
      <c r="I383" t="s">
        <v>736</v>
      </c>
      <c r="J383" t="s">
        <v>737</v>
      </c>
      <c r="K383" t="s">
        <v>738</v>
      </c>
      <c r="L383">
        <v>1327</v>
      </c>
      <c r="N383">
        <v>1005</v>
      </c>
      <c r="O383" t="s">
        <v>739</v>
      </c>
      <c r="P383" t="s">
        <v>739</v>
      </c>
      <c r="Q383">
        <v>1</v>
      </c>
      <c r="X383">
        <v>1.1000000000000001</v>
      </c>
      <c r="Y383">
        <v>149.25</v>
      </c>
      <c r="Z383">
        <v>0</v>
      </c>
      <c r="AA383">
        <v>0</v>
      </c>
      <c r="AB383">
        <v>0</v>
      </c>
      <c r="AC383">
        <v>0</v>
      </c>
      <c r="AD383">
        <v>1</v>
      </c>
      <c r="AE383">
        <v>0</v>
      </c>
      <c r="AF383" t="s">
        <v>3</v>
      </c>
      <c r="AG383">
        <v>1.1000000000000001</v>
      </c>
      <c r="AH383">
        <v>2</v>
      </c>
      <c r="AI383">
        <v>1473071492</v>
      </c>
      <c r="AJ383">
        <v>223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</row>
    <row r="384" spans="1:44" x14ac:dyDescent="0.2">
      <c r="A384">
        <f>ROW(Source!A337)</f>
        <v>337</v>
      </c>
      <c r="B384">
        <v>1473071503</v>
      </c>
      <c r="C384">
        <v>1473071488</v>
      </c>
      <c r="D384">
        <v>1441834635</v>
      </c>
      <c r="E384">
        <v>1</v>
      </c>
      <c r="F384">
        <v>1</v>
      </c>
      <c r="G384">
        <v>15514512</v>
      </c>
      <c r="H384">
        <v>3</v>
      </c>
      <c r="I384" t="s">
        <v>710</v>
      </c>
      <c r="J384" t="s">
        <v>711</v>
      </c>
      <c r="K384" t="s">
        <v>712</v>
      </c>
      <c r="L384">
        <v>1339</v>
      </c>
      <c r="N384">
        <v>1007</v>
      </c>
      <c r="O384" t="s">
        <v>713</v>
      </c>
      <c r="P384" t="s">
        <v>713</v>
      </c>
      <c r="Q384">
        <v>1</v>
      </c>
      <c r="X384">
        <v>0.5</v>
      </c>
      <c r="Y384">
        <v>103.4</v>
      </c>
      <c r="Z384">
        <v>0</v>
      </c>
      <c r="AA384">
        <v>0</v>
      </c>
      <c r="AB384">
        <v>0</v>
      </c>
      <c r="AC384">
        <v>0</v>
      </c>
      <c r="AD384">
        <v>1</v>
      </c>
      <c r="AE384">
        <v>0</v>
      </c>
      <c r="AF384" t="s">
        <v>3</v>
      </c>
      <c r="AG384">
        <v>0.5</v>
      </c>
      <c r="AH384">
        <v>2</v>
      </c>
      <c r="AI384">
        <v>1473071493</v>
      </c>
      <c r="AJ384">
        <v>224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</row>
    <row r="385" spans="1:44" x14ac:dyDescent="0.2">
      <c r="A385">
        <f>ROW(Source!A337)</f>
        <v>337</v>
      </c>
      <c r="B385">
        <v>1473071504</v>
      </c>
      <c r="C385">
        <v>1473071488</v>
      </c>
      <c r="D385">
        <v>1441834627</v>
      </c>
      <c r="E385">
        <v>1</v>
      </c>
      <c r="F385">
        <v>1</v>
      </c>
      <c r="G385">
        <v>15514512</v>
      </c>
      <c r="H385">
        <v>3</v>
      </c>
      <c r="I385" t="s">
        <v>714</v>
      </c>
      <c r="J385" t="s">
        <v>715</v>
      </c>
      <c r="K385" t="s">
        <v>716</v>
      </c>
      <c r="L385">
        <v>1339</v>
      </c>
      <c r="N385">
        <v>1007</v>
      </c>
      <c r="O385" t="s">
        <v>713</v>
      </c>
      <c r="P385" t="s">
        <v>713</v>
      </c>
      <c r="Q385">
        <v>1</v>
      </c>
      <c r="X385">
        <v>0.3</v>
      </c>
      <c r="Y385">
        <v>875.46</v>
      </c>
      <c r="Z385">
        <v>0</v>
      </c>
      <c r="AA385">
        <v>0</v>
      </c>
      <c r="AB385">
        <v>0</v>
      </c>
      <c r="AC385">
        <v>0</v>
      </c>
      <c r="AD385">
        <v>1</v>
      </c>
      <c r="AE385">
        <v>0</v>
      </c>
      <c r="AF385" t="s">
        <v>3</v>
      </c>
      <c r="AG385">
        <v>0.3</v>
      </c>
      <c r="AH385">
        <v>2</v>
      </c>
      <c r="AI385">
        <v>1473071494</v>
      </c>
      <c r="AJ385">
        <v>225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</row>
    <row r="386" spans="1:44" x14ac:dyDescent="0.2">
      <c r="A386">
        <f>ROW(Source!A337)</f>
        <v>337</v>
      </c>
      <c r="B386">
        <v>1473071505</v>
      </c>
      <c r="C386">
        <v>1473071488</v>
      </c>
      <c r="D386">
        <v>1441834671</v>
      </c>
      <c r="E386">
        <v>1</v>
      </c>
      <c r="F386">
        <v>1</v>
      </c>
      <c r="G386">
        <v>15514512</v>
      </c>
      <c r="H386">
        <v>3</v>
      </c>
      <c r="I386" t="s">
        <v>717</v>
      </c>
      <c r="J386" t="s">
        <v>718</v>
      </c>
      <c r="K386" t="s">
        <v>719</v>
      </c>
      <c r="L386">
        <v>1348</v>
      </c>
      <c r="N386">
        <v>1009</v>
      </c>
      <c r="O386" t="s">
        <v>697</v>
      </c>
      <c r="P386" t="s">
        <v>697</v>
      </c>
      <c r="Q386">
        <v>1000</v>
      </c>
      <c r="X386">
        <v>1E-4</v>
      </c>
      <c r="Y386">
        <v>184462.17</v>
      </c>
      <c r="Z386">
        <v>0</v>
      </c>
      <c r="AA386">
        <v>0</v>
      </c>
      <c r="AB386">
        <v>0</v>
      </c>
      <c r="AC386">
        <v>0</v>
      </c>
      <c r="AD386">
        <v>1</v>
      </c>
      <c r="AE386">
        <v>0</v>
      </c>
      <c r="AF386" t="s">
        <v>3</v>
      </c>
      <c r="AG386">
        <v>1E-4</v>
      </c>
      <c r="AH386">
        <v>2</v>
      </c>
      <c r="AI386">
        <v>1473071495</v>
      </c>
      <c r="AJ386">
        <v>226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</row>
    <row r="387" spans="1:44" x14ac:dyDescent="0.2">
      <c r="A387">
        <f>ROW(Source!A337)</f>
        <v>337</v>
      </c>
      <c r="B387">
        <v>1473071506</v>
      </c>
      <c r="C387">
        <v>1473071488</v>
      </c>
      <c r="D387">
        <v>1441834634</v>
      </c>
      <c r="E387">
        <v>1</v>
      </c>
      <c r="F387">
        <v>1</v>
      </c>
      <c r="G387">
        <v>15514512</v>
      </c>
      <c r="H387">
        <v>3</v>
      </c>
      <c r="I387" t="s">
        <v>720</v>
      </c>
      <c r="J387" t="s">
        <v>721</v>
      </c>
      <c r="K387" t="s">
        <v>722</v>
      </c>
      <c r="L387">
        <v>1348</v>
      </c>
      <c r="N387">
        <v>1009</v>
      </c>
      <c r="O387" t="s">
        <v>697</v>
      </c>
      <c r="P387" t="s">
        <v>697</v>
      </c>
      <c r="Q387">
        <v>1000</v>
      </c>
      <c r="X387">
        <v>2.9999999999999997E-4</v>
      </c>
      <c r="Y387">
        <v>88053.759999999995</v>
      </c>
      <c r="Z387">
        <v>0</v>
      </c>
      <c r="AA387">
        <v>0</v>
      </c>
      <c r="AB387">
        <v>0</v>
      </c>
      <c r="AC387">
        <v>0</v>
      </c>
      <c r="AD387">
        <v>1</v>
      </c>
      <c r="AE387">
        <v>0</v>
      </c>
      <c r="AF387" t="s">
        <v>3</v>
      </c>
      <c r="AG387">
        <v>2.9999999999999997E-4</v>
      </c>
      <c r="AH387">
        <v>2</v>
      </c>
      <c r="AI387">
        <v>1473071496</v>
      </c>
      <c r="AJ387">
        <v>227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</row>
    <row r="388" spans="1:44" x14ac:dyDescent="0.2">
      <c r="A388">
        <f>ROW(Source!A337)</f>
        <v>337</v>
      </c>
      <c r="B388">
        <v>1473071507</v>
      </c>
      <c r="C388">
        <v>1473071488</v>
      </c>
      <c r="D388">
        <v>1441834836</v>
      </c>
      <c r="E388">
        <v>1</v>
      </c>
      <c r="F388">
        <v>1</v>
      </c>
      <c r="G388">
        <v>15514512</v>
      </c>
      <c r="H388">
        <v>3</v>
      </c>
      <c r="I388" t="s">
        <v>723</v>
      </c>
      <c r="J388" t="s">
        <v>724</v>
      </c>
      <c r="K388" t="s">
        <v>725</v>
      </c>
      <c r="L388">
        <v>1348</v>
      </c>
      <c r="N388">
        <v>1009</v>
      </c>
      <c r="O388" t="s">
        <v>697</v>
      </c>
      <c r="P388" t="s">
        <v>697</v>
      </c>
      <c r="Q388">
        <v>1000</v>
      </c>
      <c r="X388">
        <v>6.3000000000000003E-4</v>
      </c>
      <c r="Y388">
        <v>93194.67</v>
      </c>
      <c r="Z388">
        <v>0</v>
      </c>
      <c r="AA388">
        <v>0</v>
      </c>
      <c r="AB388">
        <v>0</v>
      </c>
      <c r="AC388">
        <v>0</v>
      </c>
      <c r="AD388">
        <v>1</v>
      </c>
      <c r="AE388">
        <v>0</v>
      </c>
      <c r="AF388" t="s">
        <v>3</v>
      </c>
      <c r="AG388">
        <v>6.3000000000000003E-4</v>
      </c>
      <c r="AH388">
        <v>2</v>
      </c>
      <c r="AI388">
        <v>1473071497</v>
      </c>
      <c r="AJ388">
        <v>228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</row>
    <row r="389" spans="1:44" x14ac:dyDescent="0.2">
      <c r="A389">
        <f>ROW(Source!A337)</f>
        <v>337</v>
      </c>
      <c r="B389">
        <v>1473071508</v>
      </c>
      <c r="C389">
        <v>1473071488</v>
      </c>
      <c r="D389">
        <v>1441822273</v>
      </c>
      <c r="E389">
        <v>15514512</v>
      </c>
      <c r="F389">
        <v>1</v>
      </c>
      <c r="G389">
        <v>15514512</v>
      </c>
      <c r="H389">
        <v>3</v>
      </c>
      <c r="I389" t="s">
        <v>729</v>
      </c>
      <c r="J389" t="s">
        <v>3</v>
      </c>
      <c r="K389" t="s">
        <v>730</v>
      </c>
      <c r="L389">
        <v>1348</v>
      </c>
      <c r="N389">
        <v>1009</v>
      </c>
      <c r="O389" t="s">
        <v>697</v>
      </c>
      <c r="P389" t="s">
        <v>697</v>
      </c>
      <c r="Q389">
        <v>1000</v>
      </c>
      <c r="X389">
        <v>6.9999999999999994E-5</v>
      </c>
      <c r="Y389">
        <v>94640</v>
      </c>
      <c r="Z389">
        <v>0</v>
      </c>
      <c r="AA389">
        <v>0</v>
      </c>
      <c r="AB389">
        <v>0</v>
      </c>
      <c r="AC389">
        <v>0</v>
      </c>
      <c r="AD389">
        <v>1</v>
      </c>
      <c r="AE389">
        <v>0</v>
      </c>
      <c r="AF389" t="s">
        <v>3</v>
      </c>
      <c r="AG389">
        <v>6.9999999999999994E-5</v>
      </c>
      <c r="AH389">
        <v>2</v>
      </c>
      <c r="AI389">
        <v>1473071498</v>
      </c>
      <c r="AJ389">
        <v>229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</row>
    <row r="390" spans="1:44" x14ac:dyDescent="0.2">
      <c r="A390">
        <f>ROW(Source!A338)</f>
        <v>338</v>
      </c>
      <c r="B390">
        <v>1473073886</v>
      </c>
      <c r="C390">
        <v>1473073883</v>
      </c>
      <c r="D390">
        <v>1441819193</v>
      </c>
      <c r="E390">
        <v>15514512</v>
      </c>
      <c r="F390">
        <v>1</v>
      </c>
      <c r="G390">
        <v>15514512</v>
      </c>
      <c r="H390">
        <v>1</v>
      </c>
      <c r="I390" t="s">
        <v>670</v>
      </c>
      <c r="J390" t="s">
        <v>3</v>
      </c>
      <c r="K390" t="s">
        <v>671</v>
      </c>
      <c r="L390">
        <v>1191</v>
      </c>
      <c r="N390">
        <v>1013</v>
      </c>
      <c r="O390" t="s">
        <v>672</v>
      </c>
      <c r="P390" t="s">
        <v>672</v>
      </c>
      <c r="Q390">
        <v>1</v>
      </c>
      <c r="X390">
        <v>2.38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1</v>
      </c>
      <c r="AE390">
        <v>1</v>
      </c>
      <c r="AF390" t="s">
        <v>154</v>
      </c>
      <c r="AG390">
        <v>4.76</v>
      </c>
      <c r="AH390">
        <v>2</v>
      </c>
      <c r="AI390">
        <v>1473073884</v>
      </c>
      <c r="AJ390">
        <v>230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</row>
    <row r="391" spans="1:44" x14ac:dyDescent="0.2">
      <c r="A391">
        <f>ROW(Source!A338)</f>
        <v>338</v>
      </c>
      <c r="B391">
        <v>1473073887</v>
      </c>
      <c r="C391">
        <v>1473073883</v>
      </c>
      <c r="D391">
        <v>1441836235</v>
      </c>
      <c r="E391">
        <v>1</v>
      </c>
      <c r="F391">
        <v>1</v>
      </c>
      <c r="G391">
        <v>15514512</v>
      </c>
      <c r="H391">
        <v>3</v>
      </c>
      <c r="I391" t="s">
        <v>677</v>
      </c>
      <c r="J391" t="s">
        <v>678</v>
      </c>
      <c r="K391" t="s">
        <v>679</v>
      </c>
      <c r="L391">
        <v>1346</v>
      </c>
      <c r="N391">
        <v>1009</v>
      </c>
      <c r="O391" t="s">
        <v>680</v>
      </c>
      <c r="P391" t="s">
        <v>680</v>
      </c>
      <c r="Q391">
        <v>1</v>
      </c>
      <c r="X391">
        <v>1E-3</v>
      </c>
      <c r="Y391">
        <v>31.49</v>
      </c>
      <c r="Z391">
        <v>0</v>
      </c>
      <c r="AA391">
        <v>0</v>
      </c>
      <c r="AB391">
        <v>0</v>
      </c>
      <c r="AC391">
        <v>0</v>
      </c>
      <c r="AD391">
        <v>1</v>
      </c>
      <c r="AE391">
        <v>0</v>
      </c>
      <c r="AF391" t="s">
        <v>154</v>
      </c>
      <c r="AG391">
        <v>2E-3</v>
      </c>
      <c r="AH391">
        <v>2</v>
      </c>
      <c r="AI391">
        <v>1473073885</v>
      </c>
      <c r="AJ391">
        <v>231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</row>
    <row r="392" spans="1:44" x14ac:dyDescent="0.2">
      <c r="A392">
        <f>ROW(Source!A339)</f>
        <v>339</v>
      </c>
      <c r="B392">
        <v>1473073891</v>
      </c>
      <c r="C392">
        <v>1473073888</v>
      </c>
      <c r="D392">
        <v>1441819193</v>
      </c>
      <c r="E392">
        <v>15514512</v>
      </c>
      <c r="F392">
        <v>1</v>
      </c>
      <c r="G392">
        <v>15514512</v>
      </c>
      <c r="H392">
        <v>1</v>
      </c>
      <c r="I392" t="s">
        <v>670</v>
      </c>
      <c r="J392" t="s">
        <v>3</v>
      </c>
      <c r="K392" t="s">
        <v>671</v>
      </c>
      <c r="L392">
        <v>1191</v>
      </c>
      <c r="N392">
        <v>1013</v>
      </c>
      <c r="O392" t="s">
        <v>672</v>
      </c>
      <c r="P392" t="s">
        <v>672</v>
      </c>
      <c r="Q392">
        <v>1</v>
      </c>
      <c r="X392">
        <v>1.1000000000000001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1</v>
      </c>
      <c r="AE392">
        <v>1</v>
      </c>
      <c r="AF392" t="s">
        <v>154</v>
      </c>
      <c r="AG392">
        <v>2.2000000000000002</v>
      </c>
      <c r="AH392">
        <v>2</v>
      </c>
      <c r="AI392">
        <v>1473073889</v>
      </c>
      <c r="AJ392">
        <v>232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</row>
    <row r="393" spans="1:44" x14ac:dyDescent="0.2">
      <c r="A393">
        <f>ROW(Source!A339)</f>
        <v>339</v>
      </c>
      <c r="B393">
        <v>1473073892</v>
      </c>
      <c r="C393">
        <v>1473073888</v>
      </c>
      <c r="D393">
        <v>1441836235</v>
      </c>
      <c r="E393">
        <v>1</v>
      </c>
      <c r="F393">
        <v>1</v>
      </c>
      <c r="G393">
        <v>15514512</v>
      </c>
      <c r="H393">
        <v>3</v>
      </c>
      <c r="I393" t="s">
        <v>677</v>
      </c>
      <c r="J393" t="s">
        <v>678</v>
      </c>
      <c r="K393" t="s">
        <v>679</v>
      </c>
      <c r="L393">
        <v>1346</v>
      </c>
      <c r="N393">
        <v>1009</v>
      </c>
      <c r="O393" t="s">
        <v>680</v>
      </c>
      <c r="P393" t="s">
        <v>680</v>
      </c>
      <c r="Q393">
        <v>1</v>
      </c>
      <c r="X393">
        <v>1.1999999999999999E-3</v>
      </c>
      <c r="Y393">
        <v>31.49</v>
      </c>
      <c r="Z393">
        <v>0</v>
      </c>
      <c r="AA393">
        <v>0</v>
      </c>
      <c r="AB393">
        <v>0</v>
      </c>
      <c r="AC393">
        <v>0</v>
      </c>
      <c r="AD393">
        <v>1</v>
      </c>
      <c r="AE393">
        <v>0</v>
      </c>
      <c r="AF393" t="s">
        <v>154</v>
      </c>
      <c r="AG393">
        <v>2.3999999999999998E-3</v>
      </c>
      <c r="AH393">
        <v>2</v>
      </c>
      <c r="AI393">
        <v>1473073890</v>
      </c>
      <c r="AJ393">
        <v>233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</row>
    <row r="394" spans="1:44" x14ac:dyDescent="0.2">
      <c r="A394">
        <f>ROW(Source!A340)</f>
        <v>340</v>
      </c>
      <c r="B394">
        <v>1473071514</v>
      </c>
      <c r="C394">
        <v>1473071509</v>
      </c>
      <c r="D394">
        <v>1441819193</v>
      </c>
      <c r="E394">
        <v>15514512</v>
      </c>
      <c r="F394">
        <v>1</v>
      </c>
      <c r="G394">
        <v>15514512</v>
      </c>
      <c r="H394">
        <v>1</v>
      </c>
      <c r="I394" t="s">
        <v>670</v>
      </c>
      <c r="J394" t="s">
        <v>3</v>
      </c>
      <c r="K394" t="s">
        <v>671</v>
      </c>
      <c r="L394">
        <v>1191</v>
      </c>
      <c r="N394">
        <v>1013</v>
      </c>
      <c r="O394" t="s">
        <v>672</v>
      </c>
      <c r="P394" t="s">
        <v>672</v>
      </c>
      <c r="Q394">
        <v>1</v>
      </c>
      <c r="X394">
        <v>6.44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1</v>
      </c>
      <c r="AE394">
        <v>1</v>
      </c>
      <c r="AF394" t="s">
        <v>66</v>
      </c>
      <c r="AG394">
        <v>25.76</v>
      </c>
      <c r="AH394">
        <v>2</v>
      </c>
      <c r="AI394">
        <v>1473071510</v>
      </c>
      <c r="AJ394">
        <v>234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</row>
    <row r="395" spans="1:44" x14ac:dyDescent="0.2">
      <c r="A395">
        <f>ROW(Source!A340)</f>
        <v>340</v>
      </c>
      <c r="B395">
        <v>1473071515</v>
      </c>
      <c r="C395">
        <v>1473071509</v>
      </c>
      <c r="D395">
        <v>1441833954</v>
      </c>
      <c r="E395">
        <v>1</v>
      </c>
      <c r="F395">
        <v>1</v>
      </c>
      <c r="G395">
        <v>15514512</v>
      </c>
      <c r="H395">
        <v>2</v>
      </c>
      <c r="I395" t="s">
        <v>673</v>
      </c>
      <c r="J395" t="s">
        <v>674</v>
      </c>
      <c r="K395" t="s">
        <v>675</v>
      </c>
      <c r="L395">
        <v>1368</v>
      </c>
      <c r="N395">
        <v>1011</v>
      </c>
      <c r="O395" t="s">
        <v>676</v>
      </c>
      <c r="P395" t="s">
        <v>676</v>
      </c>
      <c r="Q395">
        <v>1</v>
      </c>
      <c r="X395">
        <v>0.17</v>
      </c>
      <c r="Y395">
        <v>0</v>
      </c>
      <c r="Z395">
        <v>59.51</v>
      </c>
      <c r="AA395">
        <v>0.82</v>
      </c>
      <c r="AB395">
        <v>0</v>
      </c>
      <c r="AC395">
        <v>0</v>
      </c>
      <c r="AD395">
        <v>1</v>
      </c>
      <c r="AE395">
        <v>0</v>
      </c>
      <c r="AF395" t="s">
        <v>66</v>
      </c>
      <c r="AG395">
        <v>0.68</v>
      </c>
      <c r="AH395">
        <v>2</v>
      </c>
      <c r="AI395">
        <v>1473071511</v>
      </c>
      <c r="AJ395">
        <v>235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</row>
    <row r="396" spans="1:44" x14ac:dyDescent="0.2">
      <c r="A396">
        <f>ROW(Source!A340)</f>
        <v>340</v>
      </c>
      <c r="B396">
        <v>1473071516</v>
      </c>
      <c r="C396">
        <v>1473071509</v>
      </c>
      <c r="D396">
        <v>1441834258</v>
      </c>
      <c r="E396">
        <v>1</v>
      </c>
      <c r="F396">
        <v>1</v>
      </c>
      <c r="G396">
        <v>15514512</v>
      </c>
      <c r="H396">
        <v>2</v>
      </c>
      <c r="I396" t="s">
        <v>691</v>
      </c>
      <c r="J396" t="s">
        <v>692</v>
      </c>
      <c r="K396" t="s">
        <v>693</v>
      </c>
      <c r="L396">
        <v>1368</v>
      </c>
      <c r="N396">
        <v>1011</v>
      </c>
      <c r="O396" t="s">
        <v>676</v>
      </c>
      <c r="P396" t="s">
        <v>676</v>
      </c>
      <c r="Q396">
        <v>1</v>
      </c>
      <c r="X396">
        <v>2.4300000000000002</v>
      </c>
      <c r="Y396">
        <v>0</v>
      </c>
      <c r="Z396">
        <v>1303.01</v>
      </c>
      <c r="AA396">
        <v>826.2</v>
      </c>
      <c r="AB396">
        <v>0</v>
      </c>
      <c r="AC396">
        <v>0</v>
      </c>
      <c r="AD396">
        <v>1</v>
      </c>
      <c r="AE396">
        <v>0</v>
      </c>
      <c r="AF396" t="s">
        <v>66</v>
      </c>
      <c r="AG396">
        <v>9.7200000000000006</v>
      </c>
      <c r="AH396">
        <v>2</v>
      </c>
      <c r="AI396">
        <v>1473071512</v>
      </c>
      <c r="AJ396">
        <v>236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</row>
    <row r="397" spans="1:44" x14ac:dyDescent="0.2">
      <c r="A397">
        <f>ROW(Source!A340)</f>
        <v>340</v>
      </c>
      <c r="B397">
        <v>1473071517</v>
      </c>
      <c r="C397">
        <v>1473071509</v>
      </c>
      <c r="D397">
        <v>1441836235</v>
      </c>
      <c r="E397">
        <v>1</v>
      </c>
      <c r="F397">
        <v>1</v>
      </c>
      <c r="G397">
        <v>15514512</v>
      </c>
      <c r="H397">
        <v>3</v>
      </c>
      <c r="I397" t="s">
        <v>677</v>
      </c>
      <c r="J397" t="s">
        <v>678</v>
      </c>
      <c r="K397" t="s">
        <v>679</v>
      </c>
      <c r="L397">
        <v>1346</v>
      </c>
      <c r="N397">
        <v>1009</v>
      </c>
      <c r="O397" t="s">
        <v>680</v>
      </c>
      <c r="P397" t="s">
        <v>680</v>
      </c>
      <c r="Q397">
        <v>1</v>
      </c>
      <c r="X397">
        <v>0.15</v>
      </c>
      <c r="Y397">
        <v>31.49</v>
      </c>
      <c r="Z397">
        <v>0</v>
      </c>
      <c r="AA397">
        <v>0</v>
      </c>
      <c r="AB397">
        <v>0</v>
      </c>
      <c r="AC397">
        <v>0</v>
      </c>
      <c r="AD397">
        <v>1</v>
      </c>
      <c r="AE397">
        <v>0</v>
      </c>
      <c r="AF397" t="s">
        <v>66</v>
      </c>
      <c r="AG397">
        <v>0.6</v>
      </c>
      <c r="AH397">
        <v>2</v>
      </c>
      <c r="AI397">
        <v>1473071513</v>
      </c>
      <c r="AJ397">
        <v>237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</row>
    <row r="398" spans="1:44" x14ac:dyDescent="0.2">
      <c r="A398">
        <f>ROW(Source!A341)</f>
        <v>341</v>
      </c>
      <c r="B398">
        <v>1473071529</v>
      </c>
      <c r="C398">
        <v>1473071518</v>
      </c>
      <c r="D398">
        <v>1441819193</v>
      </c>
      <c r="E398">
        <v>15514512</v>
      </c>
      <c r="F398">
        <v>1</v>
      </c>
      <c r="G398">
        <v>15514512</v>
      </c>
      <c r="H398">
        <v>1</v>
      </c>
      <c r="I398" t="s">
        <v>670</v>
      </c>
      <c r="J398" t="s">
        <v>3</v>
      </c>
      <c r="K398" t="s">
        <v>671</v>
      </c>
      <c r="L398">
        <v>1191</v>
      </c>
      <c r="N398">
        <v>1013</v>
      </c>
      <c r="O398" t="s">
        <v>672</v>
      </c>
      <c r="P398" t="s">
        <v>672</v>
      </c>
      <c r="Q398">
        <v>1</v>
      </c>
      <c r="X398">
        <v>36.1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1</v>
      </c>
      <c r="AE398">
        <v>1</v>
      </c>
      <c r="AF398" t="s">
        <v>3</v>
      </c>
      <c r="AG398">
        <v>36.1</v>
      </c>
      <c r="AH398">
        <v>2</v>
      </c>
      <c r="AI398">
        <v>1473071519</v>
      </c>
      <c r="AJ398">
        <v>238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</row>
    <row r="399" spans="1:44" x14ac:dyDescent="0.2">
      <c r="A399">
        <f>ROW(Source!A341)</f>
        <v>341</v>
      </c>
      <c r="B399">
        <v>1473071530</v>
      </c>
      <c r="C399">
        <v>1473071518</v>
      </c>
      <c r="D399">
        <v>1441835475</v>
      </c>
      <c r="E399">
        <v>1</v>
      </c>
      <c r="F399">
        <v>1</v>
      </c>
      <c r="G399">
        <v>15514512</v>
      </c>
      <c r="H399">
        <v>3</v>
      </c>
      <c r="I399" t="s">
        <v>694</v>
      </c>
      <c r="J399" t="s">
        <v>695</v>
      </c>
      <c r="K399" t="s">
        <v>696</v>
      </c>
      <c r="L399">
        <v>1348</v>
      </c>
      <c r="N399">
        <v>1009</v>
      </c>
      <c r="O399" t="s">
        <v>697</v>
      </c>
      <c r="P399" t="s">
        <v>697</v>
      </c>
      <c r="Q399">
        <v>1000</v>
      </c>
      <c r="X399">
        <v>2.9999999999999997E-4</v>
      </c>
      <c r="Y399">
        <v>155908.07999999999</v>
      </c>
      <c r="Z399">
        <v>0</v>
      </c>
      <c r="AA399">
        <v>0</v>
      </c>
      <c r="AB399">
        <v>0</v>
      </c>
      <c r="AC399">
        <v>0</v>
      </c>
      <c r="AD399">
        <v>1</v>
      </c>
      <c r="AE399">
        <v>0</v>
      </c>
      <c r="AF399" t="s">
        <v>3</v>
      </c>
      <c r="AG399">
        <v>2.9999999999999997E-4</v>
      </c>
      <c r="AH399">
        <v>2</v>
      </c>
      <c r="AI399">
        <v>1473071520</v>
      </c>
      <c r="AJ399">
        <v>239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</row>
    <row r="400" spans="1:44" x14ac:dyDescent="0.2">
      <c r="A400">
        <f>ROW(Source!A341)</f>
        <v>341</v>
      </c>
      <c r="B400">
        <v>1473071531</v>
      </c>
      <c r="C400">
        <v>1473071518</v>
      </c>
      <c r="D400">
        <v>1441835549</v>
      </c>
      <c r="E400">
        <v>1</v>
      </c>
      <c r="F400">
        <v>1</v>
      </c>
      <c r="G400">
        <v>15514512</v>
      </c>
      <c r="H400">
        <v>3</v>
      </c>
      <c r="I400" t="s">
        <v>698</v>
      </c>
      <c r="J400" t="s">
        <v>699</v>
      </c>
      <c r="K400" t="s">
        <v>700</v>
      </c>
      <c r="L400">
        <v>1348</v>
      </c>
      <c r="N400">
        <v>1009</v>
      </c>
      <c r="O400" t="s">
        <v>697</v>
      </c>
      <c r="P400" t="s">
        <v>697</v>
      </c>
      <c r="Q400">
        <v>1000</v>
      </c>
      <c r="X400">
        <v>1E-4</v>
      </c>
      <c r="Y400">
        <v>194655.19</v>
      </c>
      <c r="Z400">
        <v>0</v>
      </c>
      <c r="AA400">
        <v>0</v>
      </c>
      <c r="AB400">
        <v>0</v>
      </c>
      <c r="AC400">
        <v>0</v>
      </c>
      <c r="AD400">
        <v>1</v>
      </c>
      <c r="AE400">
        <v>0</v>
      </c>
      <c r="AF400" t="s">
        <v>3</v>
      </c>
      <c r="AG400">
        <v>1E-4</v>
      </c>
      <c r="AH400">
        <v>2</v>
      </c>
      <c r="AI400">
        <v>1473071521</v>
      </c>
      <c r="AJ400">
        <v>240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</row>
    <row r="401" spans="1:44" x14ac:dyDescent="0.2">
      <c r="A401">
        <f>ROW(Source!A341)</f>
        <v>341</v>
      </c>
      <c r="B401">
        <v>1473071532</v>
      </c>
      <c r="C401">
        <v>1473071518</v>
      </c>
      <c r="D401">
        <v>1441836250</v>
      </c>
      <c r="E401">
        <v>1</v>
      </c>
      <c r="F401">
        <v>1</v>
      </c>
      <c r="G401">
        <v>15514512</v>
      </c>
      <c r="H401">
        <v>3</v>
      </c>
      <c r="I401" t="s">
        <v>736</v>
      </c>
      <c r="J401" t="s">
        <v>737</v>
      </c>
      <c r="K401" t="s">
        <v>738</v>
      </c>
      <c r="L401">
        <v>1327</v>
      </c>
      <c r="N401">
        <v>1005</v>
      </c>
      <c r="O401" t="s">
        <v>739</v>
      </c>
      <c r="P401" t="s">
        <v>739</v>
      </c>
      <c r="Q401">
        <v>1</v>
      </c>
      <c r="X401">
        <v>1.1000000000000001</v>
      </c>
      <c r="Y401">
        <v>149.25</v>
      </c>
      <c r="Z401">
        <v>0</v>
      </c>
      <c r="AA401">
        <v>0</v>
      </c>
      <c r="AB401">
        <v>0</v>
      </c>
      <c r="AC401">
        <v>0</v>
      </c>
      <c r="AD401">
        <v>1</v>
      </c>
      <c r="AE401">
        <v>0</v>
      </c>
      <c r="AF401" t="s">
        <v>3</v>
      </c>
      <c r="AG401">
        <v>1.1000000000000001</v>
      </c>
      <c r="AH401">
        <v>2</v>
      </c>
      <c r="AI401">
        <v>1473071522</v>
      </c>
      <c r="AJ401">
        <v>241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</row>
    <row r="402" spans="1:44" x14ac:dyDescent="0.2">
      <c r="A402">
        <f>ROW(Source!A341)</f>
        <v>341</v>
      </c>
      <c r="B402">
        <v>1473071533</v>
      </c>
      <c r="C402">
        <v>1473071518</v>
      </c>
      <c r="D402">
        <v>1441834635</v>
      </c>
      <c r="E402">
        <v>1</v>
      </c>
      <c r="F402">
        <v>1</v>
      </c>
      <c r="G402">
        <v>15514512</v>
      </c>
      <c r="H402">
        <v>3</v>
      </c>
      <c r="I402" t="s">
        <v>710</v>
      </c>
      <c r="J402" t="s">
        <v>711</v>
      </c>
      <c r="K402" t="s">
        <v>712</v>
      </c>
      <c r="L402">
        <v>1339</v>
      </c>
      <c r="N402">
        <v>1007</v>
      </c>
      <c r="O402" t="s">
        <v>713</v>
      </c>
      <c r="P402" t="s">
        <v>713</v>
      </c>
      <c r="Q402">
        <v>1</v>
      </c>
      <c r="X402">
        <v>0.5</v>
      </c>
      <c r="Y402">
        <v>103.4</v>
      </c>
      <c r="Z402">
        <v>0</v>
      </c>
      <c r="AA402">
        <v>0</v>
      </c>
      <c r="AB402">
        <v>0</v>
      </c>
      <c r="AC402">
        <v>0</v>
      </c>
      <c r="AD402">
        <v>1</v>
      </c>
      <c r="AE402">
        <v>0</v>
      </c>
      <c r="AF402" t="s">
        <v>3</v>
      </c>
      <c r="AG402">
        <v>0.5</v>
      </c>
      <c r="AH402">
        <v>2</v>
      </c>
      <c r="AI402">
        <v>1473071523</v>
      </c>
      <c r="AJ402">
        <v>242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</row>
    <row r="403" spans="1:44" x14ac:dyDescent="0.2">
      <c r="A403">
        <f>ROW(Source!A341)</f>
        <v>341</v>
      </c>
      <c r="B403">
        <v>1473071534</v>
      </c>
      <c r="C403">
        <v>1473071518</v>
      </c>
      <c r="D403">
        <v>1441834627</v>
      </c>
      <c r="E403">
        <v>1</v>
      </c>
      <c r="F403">
        <v>1</v>
      </c>
      <c r="G403">
        <v>15514512</v>
      </c>
      <c r="H403">
        <v>3</v>
      </c>
      <c r="I403" t="s">
        <v>714</v>
      </c>
      <c r="J403" t="s">
        <v>715</v>
      </c>
      <c r="K403" t="s">
        <v>716</v>
      </c>
      <c r="L403">
        <v>1339</v>
      </c>
      <c r="N403">
        <v>1007</v>
      </c>
      <c r="O403" t="s">
        <v>713</v>
      </c>
      <c r="P403" t="s">
        <v>713</v>
      </c>
      <c r="Q403">
        <v>1</v>
      </c>
      <c r="X403">
        <v>0.3</v>
      </c>
      <c r="Y403">
        <v>875.46</v>
      </c>
      <c r="Z403">
        <v>0</v>
      </c>
      <c r="AA403">
        <v>0</v>
      </c>
      <c r="AB403">
        <v>0</v>
      </c>
      <c r="AC403">
        <v>0</v>
      </c>
      <c r="AD403">
        <v>1</v>
      </c>
      <c r="AE403">
        <v>0</v>
      </c>
      <c r="AF403" t="s">
        <v>3</v>
      </c>
      <c r="AG403">
        <v>0.3</v>
      </c>
      <c r="AH403">
        <v>2</v>
      </c>
      <c r="AI403">
        <v>1473071524</v>
      </c>
      <c r="AJ403">
        <v>243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</row>
    <row r="404" spans="1:44" x14ac:dyDescent="0.2">
      <c r="A404">
        <f>ROW(Source!A341)</f>
        <v>341</v>
      </c>
      <c r="B404">
        <v>1473071535</v>
      </c>
      <c r="C404">
        <v>1473071518</v>
      </c>
      <c r="D404">
        <v>1441834671</v>
      </c>
      <c r="E404">
        <v>1</v>
      </c>
      <c r="F404">
        <v>1</v>
      </c>
      <c r="G404">
        <v>15514512</v>
      </c>
      <c r="H404">
        <v>3</v>
      </c>
      <c r="I404" t="s">
        <v>717</v>
      </c>
      <c r="J404" t="s">
        <v>718</v>
      </c>
      <c r="K404" t="s">
        <v>719</v>
      </c>
      <c r="L404">
        <v>1348</v>
      </c>
      <c r="N404">
        <v>1009</v>
      </c>
      <c r="O404" t="s">
        <v>697</v>
      </c>
      <c r="P404" t="s">
        <v>697</v>
      </c>
      <c r="Q404">
        <v>1000</v>
      </c>
      <c r="X404">
        <v>1E-4</v>
      </c>
      <c r="Y404">
        <v>184462.17</v>
      </c>
      <c r="Z404">
        <v>0</v>
      </c>
      <c r="AA404">
        <v>0</v>
      </c>
      <c r="AB404">
        <v>0</v>
      </c>
      <c r="AC404">
        <v>0</v>
      </c>
      <c r="AD404">
        <v>1</v>
      </c>
      <c r="AE404">
        <v>0</v>
      </c>
      <c r="AF404" t="s">
        <v>3</v>
      </c>
      <c r="AG404">
        <v>1E-4</v>
      </c>
      <c r="AH404">
        <v>2</v>
      </c>
      <c r="AI404">
        <v>1473071525</v>
      </c>
      <c r="AJ404">
        <v>244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</row>
    <row r="405" spans="1:44" x14ac:dyDescent="0.2">
      <c r="A405">
        <f>ROW(Source!A341)</f>
        <v>341</v>
      </c>
      <c r="B405">
        <v>1473071536</v>
      </c>
      <c r="C405">
        <v>1473071518</v>
      </c>
      <c r="D405">
        <v>1441834634</v>
      </c>
      <c r="E405">
        <v>1</v>
      </c>
      <c r="F405">
        <v>1</v>
      </c>
      <c r="G405">
        <v>15514512</v>
      </c>
      <c r="H405">
        <v>3</v>
      </c>
      <c r="I405" t="s">
        <v>720</v>
      </c>
      <c r="J405" t="s">
        <v>721</v>
      </c>
      <c r="K405" t="s">
        <v>722</v>
      </c>
      <c r="L405">
        <v>1348</v>
      </c>
      <c r="N405">
        <v>1009</v>
      </c>
      <c r="O405" t="s">
        <v>697</v>
      </c>
      <c r="P405" t="s">
        <v>697</v>
      </c>
      <c r="Q405">
        <v>1000</v>
      </c>
      <c r="X405">
        <v>2.9999999999999997E-4</v>
      </c>
      <c r="Y405">
        <v>88053.759999999995</v>
      </c>
      <c r="Z405">
        <v>0</v>
      </c>
      <c r="AA405">
        <v>0</v>
      </c>
      <c r="AB405">
        <v>0</v>
      </c>
      <c r="AC405">
        <v>0</v>
      </c>
      <c r="AD405">
        <v>1</v>
      </c>
      <c r="AE405">
        <v>0</v>
      </c>
      <c r="AF405" t="s">
        <v>3</v>
      </c>
      <c r="AG405">
        <v>2.9999999999999997E-4</v>
      </c>
      <c r="AH405">
        <v>2</v>
      </c>
      <c r="AI405">
        <v>1473071526</v>
      </c>
      <c r="AJ405">
        <v>245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</row>
    <row r="406" spans="1:44" x14ac:dyDescent="0.2">
      <c r="A406">
        <f>ROW(Source!A341)</f>
        <v>341</v>
      </c>
      <c r="B406">
        <v>1473071537</v>
      </c>
      <c r="C406">
        <v>1473071518</v>
      </c>
      <c r="D406">
        <v>1441834836</v>
      </c>
      <c r="E406">
        <v>1</v>
      </c>
      <c r="F406">
        <v>1</v>
      </c>
      <c r="G406">
        <v>15514512</v>
      </c>
      <c r="H406">
        <v>3</v>
      </c>
      <c r="I406" t="s">
        <v>723</v>
      </c>
      <c r="J406" t="s">
        <v>724</v>
      </c>
      <c r="K406" t="s">
        <v>725</v>
      </c>
      <c r="L406">
        <v>1348</v>
      </c>
      <c r="N406">
        <v>1009</v>
      </c>
      <c r="O406" t="s">
        <v>697</v>
      </c>
      <c r="P406" t="s">
        <v>697</v>
      </c>
      <c r="Q406">
        <v>1000</v>
      </c>
      <c r="X406">
        <v>6.3000000000000003E-4</v>
      </c>
      <c r="Y406">
        <v>93194.67</v>
      </c>
      <c r="Z406">
        <v>0</v>
      </c>
      <c r="AA406">
        <v>0</v>
      </c>
      <c r="AB406">
        <v>0</v>
      </c>
      <c r="AC406">
        <v>0</v>
      </c>
      <c r="AD406">
        <v>1</v>
      </c>
      <c r="AE406">
        <v>0</v>
      </c>
      <c r="AF406" t="s">
        <v>3</v>
      </c>
      <c r="AG406">
        <v>6.3000000000000003E-4</v>
      </c>
      <c r="AH406">
        <v>2</v>
      </c>
      <c r="AI406">
        <v>1473071527</v>
      </c>
      <c r="AJ406">
        <v>246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</row>
    <row r="407" spans="1:44" x14ac:dyDescent="0.2">
      <c r="A407">
        <f>ROW(Source!A341)</f>
        <v>341</v>
      </c>
      <c r="B407">
        <v>1473071538</v>
      </c>
      <c r="C407">
        <v>1473071518</v>
      </c>
      <c r="D407">
        <v>1441822273</v>
      </c>
      <c r="E407">
        <v>15514512</v>
      </c>
      <c r="F407">
        <v>1</v>
      </c>
      <c r="G407">
        <v>15514512</v>
      </c>
      <c r="H407">
        <v>3</v>
      </c>
      <c r="I407" t="s">
        <v>729</v>
      </c>
      <c r="J407" t="s">
        <v>3</v>
      </c>
      <c r="K407" t="s">
        <v>730</v>
      </c>
      <c r="L407">
        <v>1348</v>
      </c>
      <c r="N407">
        <v>1009</v>
      </c>
      <c r="O407" t="s">
        <v>697</v>
      </c>
      <c r="P407" t="s">
        <v>697</v>
      </c>
      <c r="Q407">
        <v>1000</v>
      </c>
      <c r="X407">
        <v>6.9999999999999994E-5</v>
      </c>
      <c r="Y407">
        <v>94640</v>
      </c>
      <c r="Z407">
        <v>0</v>
      </c>
      <c r="AA407">
        <v>0</v>
      </c>
      <c r="AB407">
        <v>0</v>
      </c>
      <c r="AC407">
        <v>0</v>
      </c>
      <c r="AD407">
        <v>1</v>
      </c>
      <c r="AE407">
        <v>0</v>
      </c>
      <c r="AF407" t="s">
        <v>3</v>
      </c>
      <c r="AG407">
        <v>6.9999999999999994E-5</v>
      </c>
      <c r="AH407">
        <v>2</v>
      </c>
      <c r="AI407">
        <v>1473071528</v>
      </c>
      <c r="AJ407">
        <v>247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</row>
    <row r="408" spans="1:44" x14ac:dyDescent="0.2">
      <c r="A408">
        <f>ROW(Source!A342)</f>
        <v>342</v>
      </c>
      <c r="B408">
        <v>1473073896</v>
      </c>
      <c r="C408">
        <v>1473073893</v>
      </c>
      <c r="D408">
        <v>1441819193</v>
      </c>
      <c r="E408">
        <v>15514512</v>
      </c>
      <c r="F408">
        <v>1</v>
      </c>
      <c r="G408">
        <v>15514512</v>
      </c>
      <c r="H408">
        <v>1</v>
      </c>
      <c r="I408" t="s">
        <v>670</v>
      </c>
      <c r="J408" t="s">
        <v>3</v>
      </c>
      <c r="K408" t="s">
        <v>671</v>
      </c>
      <c r="L408">
        <v>1191</v>
      </c>
      <c r="N408">
        <v>1013</v>
      </c>
      <c r="O408" t="s">
        <v>672</v>
      </c>
      <c r="P408" t="s">
        <v>672</v>
      </c>
      <c r="Q408">
        <v>1</v>
      </c>
      <c r="X408">
        <v>2.38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1</v>
      </c>
      <c r="AE408">
        <v>1</v>
      </c>
      <c r="AF408" t="s">
        <v>154</v>
      </c>
      <c r="AG408">
        <v>4.76</v>
      </c>
      <c r="AH408">
        <v>2</v>
      </c>
      <c r="AI408">
        <v>1473073894</v>
      </c>
      <c r="AJ408">
        <v>248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</row>
    <row r="409" spans="1:44" x14ac:dyDescent="0.2">
      <c r="A409">
        <f>ROW(Source!A342)</f>
        <v>342</v>
      </c>
      <c r="B409">
        <v>1473073897</v>
      </c>
      <c r="C409">
        <v>1473073893</v>
      </c>
      <c r="D409">
        <v>1441836235</v>
      </c>
      <c r="E409">
        <v>1</v>
      </c>
      <c r="F409">
        <v>1</v>
      </c>
      <c r="G409">
        <v>15514512</v>
      </c>
      <c r="H409">
        <v>3</v>
      </c>
      <c r="I409" t="s">
        <v>677</v>
      </c>
      <c r="J409" t="s">
        <v>678</v>
      </c>
      <c r="K409" t="s">
        <v>679</v>
      </c>
      <c r="L409">
        <v>1346</v>
      </c>
      <c r="N409">
        <v>1009</v>
      </c>
      <c r="O409" t="s">
        <v>680</v>
      </c>
      <c r="P409" t="s">
        <v>680</v>
      </c>
      <c r="Q409">
        <v>1</v>
      </c>
      <c r="X409">
        <v>1E-3</v>
      </c>
      <c r="Y409">
        <v>31.49</v>
      </c>
      <c r="Z409">
        <v>0</v>
      </c>
      <c r="AA409">
        <v>0</v>
      </c>
      <c r="AB409">
        <v>0</v>
      </c>
      <c r="AC409">
        <v>0</v>
      </c>
      <c r="AD409">
        <v>1</v>
      </c>
      <c r="AE409">
        <v>0</v>
      </c>
      <c r="AF409" t="s">
        <v>154</v>
      </c>
      <c r="AG409">
        <v>2E-3</v>
      </c>
      <c r="AH409">
        <v>2</v>
      </c>
      <c r="AI409">
        <v>1473073895</v>
      </c>
      <c r="AJ409">
        <v>249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</row>
    <row r="410" spans="1:44" x14ac:dyDescent="0.2">
      <c r="A410">
        <f>ROW(Source!A343)</f>
        <v>343</v>
      </c>
      <c r="B410">
        <v>1473073901</v>
      </c>
      <c r="C410">
        <v>1473073898</v>
      </c>
      <c r="D410">
        <v>1441819193</v>
      </c>
      <c r="E410">
        <v>15514512</v>
      </c>
      <c r="F410">
        <v>1</v>
      </c>
      <c r="G410">
        <v>15514512</v>
      </c>
      <c r="H410">
        <v>1</v>
      </c>
      <c r="I410" t="s">
        <v>670</v>
      </c>
      <c r="J410" t="s">
        <v>3</v>
      </c>
      <c r="K410" t="s">
        <v>671</v>
      </c>
      <c r="L410">
        <v>1191</v>
      </c>
      <c r="N410">
        <v>1013</v>
      </c>
      <c r="O410" t="s">
        <v>672</v>
      </c>
      <c r="P410" t="s">
        <v>672</v>
      </c>
      <c r="Q410">
        <v>1</v>
      </c>
      <c r="X410">
        <v>1.1000000000000001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1</v>
      </c>
      <c r="AE410">
        <v>1</v>
      </c>
      <c r="AF410" t="s">
        <v>154</v>
      </c>
      <c r="AG410">
        <v>2.2000000000000002</v>
      </c>
      <c r="AH410">
        <v>2</v>
      </c>
      <c r="AI410">
        <v>1473073899</v>
      </c>
      <c r="AJ410">
        <v>250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</row>
    <row r="411" spans="1:44" x14ac:dyDescent="0.2">
      <c r="A411">
        <f>ROW(Source!A343)</f>
        <v>343</v>
      </c>
      <c r="B411">
        <v>1473073902</v>
      </c>
      <c r="C411">
        <v>1473073898</v>
      </c>
      <c r="D411">
        <v>1441836235</v>
      </c>
      <c r="E411">
        <v>1</v>
      </c>
      <c r="F411">
        <v>1</v>
      </c>
      <c r="G411">
        <v>15514512</v>
      </c>
      <c r="H411">
        <v>3</v>
      </c>
      <c r="I411" t="s">
        <v>677</v>
      </c>
      <c r="J411" t="s">
        <v>678</v>
      </c>
      <c r="K411" t="s">
        <v>679</v>
      </c>
      <c r="L411">
        <v>1346</v>
      </c>
      <c r="N411">
        <v>1009</v>
      </c>
      <c r="O411" t="s">
        <v>680</v>
      </c>
      <c r="P411" t="s">
        <v>680</v>
      </c>
      <c r="Q411">
        <v>1</v>
      </c>
      <c r="X411">
        <v>1.1999999999999999E-3</v>
      </c>
      <c r="Y411">
        <v>31.49</v>
      </c>
      <c r="Z411">
        <v>0</v>
      </c>
      <c r="AA411">
        <v>0</v>
      </c>
      <c r="AB411">
        <v>0</v>
      </c>
      <c r="AC411">
        <v>0</v>
      </c>
      <c r="AD411">
        <v>1</v>
      </c>
      <c r="AE411">
        <v>0</v>
      </c>
      <c r="AF411" t="s">
        <v>154</v>
      </c>
      <c r="AG411">
        <v>2.3999999999999998E-3</v>
      </c>
      <c r="AH411">
        <v>2</v>
      </c>
      <c r="AI411">
        <v>1473073900</v>
      </c>
      <c r="AJ411">
        <v>251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</row>
    <row r="412" spans="1:44" x14ac:dyDescent="0.2">
      <c r="A412">
        <f>ROW(Source!A344)</f>
        <v>344</v>
      </c>
      <c r="B412">
        <v>1473071544</v>
      </c>
      <c r="C412">
        <v>1473071539</v>
      </c>
      <c r="D412">
        <v>1441819193</v>
      </c>
      <c r="E412">
        <v>15514512</v>
      </c>
      <c r="F412">
        <v>1</v>
      </c>
      <c r="G412">
        <v>15514512</v>
      </c>
      <c r="H412">
        <v>1</v>
      </c>
      <c r="I412" t="s">
        <v>670</v>
      </c>
      <c r="J412" t="s">
        <v>3</v>
      </c>
      <c r="K412" t="s">
        <v>671</v>
      </c>
      <c r="L412">
        <v>1191</v>
      </c>
      <c r="N412">
        <v>1013</v>
      </c>
      <c r="O412" t="s">
        <v>672</v>
      </c>
      <c r="P412" t="s">
        <v>672</v>
      </c>
      <c r="Q412">
        <v>1</v>
      </c>
      <c r="X412">
        <v>6.44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1</v>
      </c>
      <c r="AE412">
        <v>1</v>
      </c>
      <c r="AF412" t="s">
        <v>66</v>
      </c>
      <c r="AG412">
        <v>25.76</v>
      </c>
      <c r="AH412">
        <v>2</v>
      </c>
      <c r="AI412">
        <v>1473071540</v>
      </c>
      <c r="AJ412">
        <v>252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</row>
    <row r="413" spans="1:44" x14ac:dyDescent="0.2">
      <c r="A413">
        <f>ROW(Source!A344)</f>
        <v>344</v>
      </c>
      <c r="B413">
        <v>1473071545</v>
      </c>
      <c r="C413">
        <v>1473071539</v>
      </c>
      <c r="D413">
        <v>1441833954</v>
      </c>
      <c r="E413">
        <v>1</v>
      </c>
      <c r="F413">
        <v>1</v>
      </c>
      <c r="G413">
        <v>15514512</v>
      </c>
      <c r="H413">
        <v>2</v>
      </c>
      <c r="I413" t="s">
        <v>673</v>
      </c>
      <c r="J413" t="s">
        <v>674</v>
      </c>
      <c r="K413" t="s">
        <v>675</v>
      </c>
      <c r="L413">
        <v>1368</v>
      </c>
      <c r="N413">
        <v>1011</v>
      </c>
      <c r="O413" t="s">
        <v>676</v>
      </c>
      <c r="P413" t="s">
        <v>676</v>
      </c>
      <c r="Q413">
        <v>1</v>
      </c>
      <c r="X413">
        <v>0.17</v>
      </c>
      <c r="Y413">
        <v>0</v>
      </c>
      <c r="Z413">
        <v>59.51</v>
      </c>
      <c r="AA413">
        <v>0.82</v>
      </c>
      <c r="AB413">
        <v>0</v>
      </c>
      <c r="AC413">
        <v>0</v>
      </c>
      <c r="AD413">
        <v>1</v>
      </c>
      <c r="AE413">
        <v>0</v>
      </c>
      <c r="AF413" t="s">
        <v>66</v>
      </c>
      <c r="AG413">
        <v>0.68</v>
      </c>
      <c r="AH413">
        <v>2</v>
      </c>
      <c r="AI413">
        <v>1473071541</v>
      </c>
      <c r="AJ413">
        <v>253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</row>
    <row r="414" spans="1:44" x14ac:dyDescent="0.2">
      <c r="A414">
        <f>ROW(Source!A344)</f>
        <v>344</v>
      </c>
      <c r="B414">
        <v>1473071546</v>
      </c>
      <c r="C414">
        <v>1473071539</v>
      </c>
      <c r="D414">
        <v>1441834258</v>
      </c>
      <c r="E414">
        <v>1</v>
      </c>
      <c r="F414">
        <v>1</v>
      </c>
      <c r="G414">
        <v>15514512</v>
      </c>
      <c r="H414">
        <v>2</v>
      </c>
      <c r="I414" t="s">
        <v>691</v>
      </c>
      <c r="J414" t="s">
        <v>692</v>
      </c>
      <c r="K414" t="s">
        <v>693</v>
      </c>
      <c r="L414">
        <v>1368</v>
      </c>
      <c r="N414">
        <v>1011</v>
      </c>
      <c r="O414" t="s">
        <v>676</v>
      </c>
      <c r="P414" t="s">
        <v>676</v>
      </c>
      <c r="Q414">
        <v>1</v>
      </c>
      <c r="X414">
        <v>2.4300000000000002</v>
      </c>
      <c r="Y414">
        <v>0</v>
      </c>
      <c r="Z414">
        <v>1303.01</v>
      </c>
      <c r="AA414">
        <v>826.2</v>
      </c>
      <c r="AB414">
        <v>0</v>
      </c>
      <c r="AC414">
        <v>0</v>
      </c>
      <c r="AD414">
        <v>1</v>
      </c>
      <c r="AE414">
        <v>0</v>
      </c>
      <c r="AF414" t="s">
        <v>66</v>
      </c>
      <c r="AG414">
        <v>9.7200000000000006</v>
      </c>
      <c r="AH414">
        <v>2</v>
      </c>
      <c r="AI414">
        <v>1473071542</v>
      </c>
      <c r="AJ414">
        <v>254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</row>
    <row r="415" spans="1:44" x14ac:dyDescent="0.2">
      <c r="A415">
        <f>ROW(Source!A344)</f>
        <v>344</v>
      </c>
      <c r="B415">
        <v>1473071547</v>
      </c>
      <c r="C415">
        <v>1473071539</v>
      </c>
      <c r="D415">
        <v>1441836235</v>
      </c>
      <c r="E415">
        <v>1</v>
      </c>
      <c r="F415">
        <v>1</v>
      </c>
      <c r="G415">
        <v>15514512</v>
      </c>
      <c r="H415">
        <v>3</v>
      </c>
      <c r="I415" t="s">
        <v>677</v>
      </c>
      <c r="J415" t="s">
        <v>678</v>
      </c>
      <c r="K415" t="s">
        <v>679</v>
      </c>
      <c r="L415">
        <v>1346</v>
      </c>
      <c r="N415">
        <v>1009</v>
      </c>
      <c r="O415" t="s">
        <v>680</v>
      </c>
      <c r="P415" t="s">
        <v>680</v>
      </c>
      <c r="Q415">
        <v>1</v>
      </c>
      <c r="X415">
        <v>0.15</v>
      </c>
      <c r="Y415">
        <v>31.49</v>
      </c>
      <c r="Z415">
        <v>0</v>
      </c>
      <c r="AA415">
        <v>0</v>
      </c>
      <c r="AB415">
        <v>0</v>
      </c>
      <c r="AC415">
        <v>0</v>
      </c>
      <c r="AD415">
        <v>1</v>
      </c>
      <c r="AE415">
        <v>0</v>
      </c>
      <c r="AF415" t="s">
        <v>66</v>
      </c>
      <c r="AG415">
        <v>0.6</v>
      </c>
      <c r="AH415">
        <v>2</v>
      </c>
      <c r="AI415">
        <v>1473071543</v>
      </c>
      <c r="AJ415">
        <v>255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</row>
    <row r="416" spans="1:44" x14ac:dyDescent="0.2">
      <c r="A416">
        <f>ROW(Source!A345)</f>
        <v>345</v>
      </c>
      <c r="B416">
        <v>1473071559</v>
      </c>
      <c r="C416">
        <v>1473071548</v>
      </c>
      <c r="D416">
        <v>1441819193</v>
      </c>
      <c r="E416">
        <v>15514512</v>
      </c>
      <c r="F416">
        <v>1</v>
      </c>
      <c r="G416">
        <v>15514512</v>
      </c>
      <c r="H416">
        <v>1</v>
      </c>
      <c r="I416" t="s">
        <v>670</v>
      </c>
      <c r="J416" t="s">
        <v>3</v>
      </c>
      <c r="K416" t="s">
        <v>671</v>
      </c>
      <c r="L416">
        <v>1191</v>
      </c>
      <c r="N416">
        <v>1013</v>
      </c>
      <c r="O416" t="s">
        <v>672</v>
      </c>
      <c r="P416" t="s">
        <v>672</v>
      </c>
      <c r="Q416">
        <v>1</v>
      </c>
      <c r="X416">
        <v>36.1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1</v>
      </c>
      <c r="AE416">
        <v>1</v>
      </c>
      <c r="AF416" t="s">
        <v>3</v>
      </c>
      <c r="AG416">
        <v>36.1</v>
      </c>
      <c r="AH416">
        <v>2</v>
      </c>
      <c r="AI416">
        <v>1473071549</v>
      </c>
      <c r="AJ416">
        <v>256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</row>
    <row r="417" spans="1:44" x14ac:dyDescent="0.2">
      <c r="A417">
        <f>ROW(Source!A345)</f>
        <v>345</v>
      </c>
      <c r="B417">
        <v>1473071560</v>
      </c>
      <c r="C417">
        <v>1473071548</v>
      </c>
      <c r="D417">
        <v>1441835475</v>
      </c>
      <c r="E417">
        <v>1</v>
      </c>
      <c r="F417">
        <v>1</v>
      </c>
      <c r="G417">
        <v>15514512</v>
      </c>
      <c r="H417">
        <v>3</v>
      </c>
      <c r="I417" t="s">
        <v>694</v>
      </c>
      <c r="J417" t="s">
        <v>695</v>
      </c>
      <c r="K417" t="s">
        <v>696</v>
      </c>
      <c r="L417">
        <v>1348</v>
      </c>
      <c r="N417">
        <v>1009</v>
      </c>
      <c r="O417" t="s">
        <v>697</v>
      </c>
      <c r="P417" t="s">
        <v>697</v>
      </c>
      <c r="Q417">
        <v>1000</v>
      </c>
      <c r="X417">
        <v>2.9999999999999997E-4</v>
      </c>
      <c r="Y417">
        <v>155908.07999999999</v>
      </c>
      <c r="Z417">
        <v>0</v>
      </c>
      <c r="AA417">
        <v>0</v>
      </c>
      <c r="AB417">
        <v>0</v>
      </c>
      <c r="AC417">
        <v>0</v>
      </c>
      <c r="AD417">
        <v>1</v>
      </c>
      <c r="AE417">
        <v>0</v>
      </c>
      <c r="AF417" t="s">
        <v>3</v>
      </c>
      <c r="AG417">
        <v>2.9999999999999997E-4</v>
      </c>
      <c r="AH417">
        <v>2</v>
      </c>
      <c r="AI417">
        <v>1473071550</v>
      </c>
      <c r="AJ417">
        <v>257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</row>
    <row r="418" spans="1:44" x14ac:dyDescent="0.2">
      <c r="A418">
        <f>ROW(Source!A345)</f>
        <v>345</v>
      </c>
      <c r="B418">
        <v>1473071561</v>
      </c>
      <c r="C418">
        <v>1473071548</v>
      </c>
      <c r="D418">
        <v>1441835549</v>
      </c>
      <c r="E418">
        <v>1</v>
      </c>
      <c r="F418">
        <v>1</v>
      </c>
      <c r="G418">
        <v>15514512</v>
      </c>
      <c r="H418">
        <v>3</v>
      </c>
      <c r="I418" t="s">
        <v>698</v>
      </c>
      <c r="J418" t="s">
        <v>699</v>
      </c>
      <c r="K418" t="s">
        <v>700</v>
      </c>
      <c r="L418">
        <v>1348</v>
      </c>
      <c r="N418">
        <v>1009</v>
      </c>
      <c r="O418" t="s">
        <v>697</v>
      </c>
      <c r="P418" t="s">
        <v>697</v>
      </c>
      <c r="Q418">
        <v>1000</v>
      </c>
      <c r="X418">
        <v>1E-4</v>
      </c>
      <c r="Y418">
        <v>194655.19</v>
      </c>
      <c r="Z418">
        <v>0</v>
      </c>
      <c r="AA418">
        <v>0</v>
      </c>
      <c r="AB418">
        <v>0</v>
      </c>
      <c r="AC418">
        <v>0</v>
      </c>
      <c r="AD418">
        <v>1</v>
      </c>
      <c r="AE418">
        <v>0</v>
      </c>
      <c r="AF418" t="s">
        <v>3</v>
      </c>
      <c r="AG418">
        <v>1E-4</v>
      </c>
      <c r="AH418">
        <v>2</v>
      </c>
      <c r="AI418">
        <v>1473071551</v>
      </c>
      <c r="AJ418">
        <v>258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</row>
    <row r="419" spans="1:44" x14ac:dyDescent="0.2">
      <c r="A419">
        <f>ROW(Source!A345)</f>
        <v>345</v>
      </c>
      <c r="B419">
        <v>1473071562</v>
      </c>
      <c r="C419">
        <v>1473071548</v>
      </c>
      <c r="D419">
        <v>1441836250</v>
      </c>
      <c r="E419">
        <v>1</v>
      </c>
      <c r="F419">
        <v>1</v>
      </c>
      <c r="G419">
        <v>15514512</v>
      </c>
      <c r="H419">
        <v>3</v>
      </c>
      <c r="I419" t="s">
        <v>736</v>
      </c>
      <c r="J419" t="s">
        <v>737</v>
      </c>
      <c r="K419" t="s">
        <v>738</v>
      </c>
      <c r="L419">
        <v>1327</v>
      </c>
      <c r="N419">
        <v>1005</v>
      </c>
      <c r="O419" t="s">
        <v>739</v>
      </c>
      <c r="P419" t="s">
        <v>739</v>
      </c>
      <c r="Q419">
        <v>1</v>
      </c>
      <c r="X419">
        <v>1.1000000000000001</v>
      </c>
      <c r="Y419">
        <v>149.25</v>
      </c>
      <c r="Z419">
        <v>0</v>
      </c>
      <c r="AA419">
        <v>0</v>
      </c>
      <c r="AB419">
        <v>0</v>
      </c>
      <c r="AC419">
        <v>0</v>
      </c>
      <c r="AD419">
        <v>1</v>
      </c>
      <c r="AE419">
        <v>0</v>
      </c>
      <c r="AF419" t="s">
        <v>3</v>
      </c>
      <c r="AG419">
        <v>1.1000000000000001</v>
      </c>
      <c r="AH419">
        <v>2</v>
      </c>
      <c r="AI419">
        <v>1473071552</v>
      </c>
      <c r="AJ419">
        <v>259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</row>
    <row r="420" spans="1:44" x14ac:dyDescent="0.2">
      <c r="A420">
        <f>ROW(Source!A345)</f>
        <v>345</v>
      </c>
      <c r="B420">
        <v>1473071563</v>
      </c>
      <c r="C420">
        <v>1473071548</v>
      </c>
      <c r="D420">
        <v>1441834635</v>
      </c>
      <c r="E420">
        <v>1</v>
      </c>
      <c r="F420">
        <v>1</v>
      </c>
      <c r="G420">
        <v>15514512</v>
      </c>
      <c r="H420">
        <v>3</v>
      </c>
      <c r="I420" t="s">
        <v>710</v>
      </c>
      <c r="J420" t="s">
        <v>711</v>
      </c>
      <c r="K420" t="s">
        <v>712</v>
      </c>
      <c r="L420">
        <v>1339</v>
      </c>
      <c r="N420">
        <v>1007</v>
      </c>
      <c r="O420" t="s">
        <v>713</v>
      </c>
      <c r="P420" t="s">
        <v>713</v>
      </c>
      <c r="Q420">
        <v>1</v>
      </c>
      <c r="X420">
        <v>0.5</v>
      </c>
      <c r="Y420">
        <v>103.4</v>
      </c>
      <c r="Z420">
        <v>0</v>
      </c>
      <c r="AA420">
        <v>0</v>
      </c>
      <c r="AB420">
        <v>0</v>
      </c>
      <c r="AC420">
        <v>0</v>
      </c>
      <c r="AD420">
        <v>1</v>
      </c>
      <c r="AE420">
        <v>0</v>
      </c>
      <c r="AF420" t="s">
        <v>3</v>
      </c>
      <c r="AG420">
        <v>0.5</v>
      </c>
      <c r="AH420">
        <v>2</v>
      </c>
      <c r="AI420">
        <v>1473071553</v>
      </c>
      <c r="AJ420">
        <v>260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</row>
    <row r="421" spans="1:44" x14ac:dyDescent="0.2">
      <c r="A421">
        <f>ROW(Source!A345)</f>
        <v>345</v>
      </c>
      <c r="B421">
        <v>1473071564</v>
      </c>
      <c r="C421">
        <v>1473071548</v>
      </c>
      <c r="D421">
        <v>1441834627</v>
      </c>
      <c r="E421">
        <v>1</v>
      </c>
      <c r="F421">
        <v>1</v>
      </c>
      <c r="G421">
        <v>15514512</v>
      </c>
      <c r="H421">
        <v>3</v>
      </c>
      <c r="I421" t="s">
        <v>714</v>
      </c>
      <c r="J421" t="s">
        <v>715</v>
      </c>
      <c r="K421" t="s">
        <v>716</v>
      </c>
      <c r="L421">
        <v>1339</v>
      </c>
      <c r="N421">
        <v>1007</v>
      </c>
      <c r="O421" t="s">
        <v>713</v>
      </c>
      <c r="P421" t="s">
        <v>713</v>
      </c>
      <c r="Q421">
        <v>1</v>
      </c>
      <c r="X421">
        <v>0.3</v>
      </c>
      <c r="Y421">
        <v>875.46</v>
      </c>
      <c r="Z421">
        <v>0</v>
      </c>
      <c r="AA421">
        <v>0</v>
      </c>
      <c r="AB421">
        <v>0</v>
      </c>
      <c r="AC421">
        <v>0</v>
      </c>
      <c r="AD421">
        <v>1</v>
      </c>
      <c r="AE421">
        <v>0</v>
      </c>
      <c r="AF421" t="s">
        <v>3</v>
      </c>
      <c r="AG421">
        <v>0.3</v>
      </c>
      <c r="AH421">
        <v>2</v>
      </c>
      <c r="AI421">
        <v>1473071554</v>
      </c>
      <c r="AJ421">
        <v>261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</row>
    <row r="422" spans="1:44" x14ac:dyDescent="0.2">
      <c r="A422">
        <f>ROW(Source!A345)</f>
        <v>345</v>
      </c>
      <c r="B422">
        <v>1473071565</v>
      </c>
      <c r="C422">
        <v>1473071548</v>
      </c>
      <c r="D422">
        <v>1441834671</v>
      </c>
      <c r="E422">
        <v>1</v>
      </c>
      <c r="F422">
        <v>1</v>
      </c>
      <c r="G422">
        <v>15514512</v>
      </c>
      <c r="H422">
        <v>3</v>
      </c>
      <c r="I422" t="s">
        <v>717</v>
      </c>
      <c r="J422" t="s">
        <v>718</v>
      </c>
      <c r="K422" t="s">
        <v>719</v>
      </c>
      <c r="L422">
        <v>1348</v>
      </c>
      <c r="N422">
        <v>1009</v>
      </c>
      <c r="O422" t="s">
        <v>697</v>
      </c>
      <c r="P422" t="s">
        <v>697</v>
      </c>
      <c r="Q422">
        <v>1000</v>
      </c>
      <c r="X422">
        <v>1E-4</v>
      </c>
      <c r="Y422">
        <v>184462.17</v>
      </c>
      <c r="Z422">
        <v>0</v>
      </c>
      <c r="AA422">
        <v>0</v>
      </c>
      <c r="AB422">
        <v>0</v>
      </c>
      <c r="AC422">
        <v>0</v>
      </c>
      <c r="AD422">
        <v>1</v>
      </c>
      <c r="AE422">
        <v>0</v>
      </c>
      <c r="AF422" t="s">
        <v>3</v>
      </c>
      <c r="AG422">
        <v>1E-4</v>
      </c>
      <c r="AH422">
        <v>2</v>
      </c>
      <c r="AI422">
        <v>1473071555</v>
      </c>
      <c r="AJ422">
        <v>262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</row>
    <row r="423" spans="1:44" x14ac:dyDescent="0.2">
      <c r="A423">
        <f>ROW(Source!A345)</f>
        <v>345</v>
      </c>
      <c r="B423">
        <v>1473071566</v>
      </c>
      <c r="C423">
        <v>1473071548</v>
      </c>
      <c r="D423">
        <v>1441834634</v>
      </c>
      <c r="E423">
        <v>1</v>
      </c>
      <c r="F423">
        <v>1</v>
      </c>
      <c r="G423">
        <v>15514512</v>
      </c>
      <c r="H423">
        <v>3</v>
      </c>
      <c r="I423" t="s">
        <v>720</v>
      </c>
      <c r="J423" t="s">
        <v>721</v>
      </c>
      <c r="K423" t="s">
        <v>722</v>
      </c>
      <c r="L423">
        <v>1348</v>
      </c>
      <c r="N423">
        <v>1009</v>
      </c>
      <c r="O423" t="s">
        <v>697</v>
      </c>
      <c r="P423" t="s">
        <v>697</v>
      </c>
      <c r="Q423">
        <v>1000</v>
      </c>
      <c r="X423">
        <v>2.9999999999999997E-4</v>
      </c>
      <c r="Y423">
        <v>88053.759999999995</v>
      </c>
      <c r="Z423">
        <v>0</v>
      </c>
      <c r="AA423">
        <v>0</v>
      </c>
      <c r="AB423">
        <v>0</v>
      </c>
      <c r="AC423">
        <v>0</v>
      </c>
      <c r="AD423">
        <v>1</v>
      </c>
      <c r="AE423">
        <v>0</v>
      </c>
      <c r="AF423" t="s">
        <v>3</v>
      </c>
      <c r="AG423">
        <v>2.9999999999999997E-4</v>
      </c>
      <c r="AH423">
        <v>2</v>
      </c>
      <c r="AI423">
        <v>1473071556</v>
      </c>
      <c r="AJ423">
        <v>263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</row>
    <row r="424" spans="1:44" x14ac:dyDescent="0.2">
      <c r="A424">
        <f>ROW(Source!A345)</f>
        <v>345</v>
      </c>
      <c r="B424">
        <v>1473071567</v>
      </c>
      <c r="C424">
        <v>1473071548</v>
      </c>
      <c r="D424">
        <v>1441834836</v>
      </c>
      <c r="E424">
        <v>1</v>
      </c>
      <c r="F424">
        <v>1</v>
      </c>
      <c r="G424">
        <v>15514512</v>
      </c>
      <c r="H424">
        <v>3</v>
      </c>
      <c r="I424" t="s">
        <v>723</v>
      </c>
      <c r="J424" t="s">
        <v>724</v>
      </c>
      <c r="K424" t="s">
        <v>725</v>
      </c>
      <c r="L424">
        <v>1348</v>
      </c>
      <c r="N424">
        <v>1009</v>
      </c>
      <c r="O424" t="s">
        <v>697</v>
      </c>
      <c r="P424" t="s">
        <v>697</v>
      </c>
      <c r="Q424">
        <v>1000</v>
      </c>
      <c r="X424">
        <v>6.3000000000000003E-4</v>
      </c>
      <c r="Y424">
        <v>93194.67</v>
      </c>
      <c r="Z424">
        <v>0</v>
      </c>
      <c r="AA424">
        <v>0</v>
      </c>
      <c r="AB424">
        <v>0</v>
      </c>
      <c r="AC424">
        <v>0</v>
      </c>
      <c r="AD424">
        <v>1</v>
      </c>
      <c r="AE424">
        <v>0</v>
      </c>
      <c r="AF424" t="s">
        <v>3</v>
      </c>
      <c r="AG424">
        <v>6.3000000000000003E-4</v>
      </c>
      <c r="AH424">
        <v>2</v>
      </c>
      <c r="AI424">
        <v>1473071557</v>
      </c>
      <c r="AJ424">
        <v>264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</row>
    <row r="425" spans="1:44" x14ac:dyDescent="0.2">
      <c r="A425">
        <f>ROW(Source!A345)</f>
        <v>345</v>
      </c>
      <c r="B425">
        <v>1473071568</v>
      </c>
      <c r="C425">
        <v>1473071548</v>
      </c>
      <c r="D425">
        <v>1441822273</v>
      </c>
      <c r="E425">
        <v>15514512</v>
      </c>
      <c r="F425">
        <v>1</v>
      </c>
      <c r="G425">
        <v>15514512</v>
      </c>
      <c r="H425">
        <v>3</v>
      </c>
      <c r="I425" t="s">
        <v>729</v>
      </c>
      <c r="J425" t="s">
        <v>3</v>
      </c>
      <c r="K425" t="s">
        <v>730</v>
      </c>
      <c r="L425">
        <v>1348</v>
      </c>
      <c r="N425">
        <v>1009</v>
      </c>
      <c r="O425" t="s">
        <v>697</v>
      </c>
      <c r="P425" t="s">
        <v>697</v>
      </c>
      <c r="Q425">
        <v>1000</v>
      </c>
      <c r="X425">
        <v>6.9999999999999994E-5</v>
      </c>
      <c r="Y425">
        <v>94640</v>
      </c>
      <c r="Z425">
        <v>0</v>
      </c>
      <c r="AA425">
        <v>0</v>
      </c>
      <c r="AB425">
        <v>0</v>
      </c>
      <c r="AC425">
        <v>0</v>
      </c>
      <c r="AD425">
        <v>1</v>
      </c>
      <c r="AE425">
        <v>0</v>
      </c>
      <c r="AF425" t="s">
        <v>3</v>
      </c>
      <c r="AG425">
        <v>6.9999999999999994E-5</v>
      </c>
      <c r="AH425">
        <v>2</v>
      </c>
      <c r="AI425">
        <v>1473071558</v>
      </c>
      <c r="AJ425">
        <v>265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</row>
    <row r="426" spans="1:44" x14ac:dyDescent="0.2">
      <c r="A426">
        <f>ROW(Source!A346)</f>
        <v>346</v>
      </c>
      <c r="B426">
        <v>1473074474</v>
      </c>
      <c r="C426">
        <v>1473074471</v>
      </c>
      <c r="D426">
        <v>1441819193</v>
      </c>
      <c r="E426">
        <v>15514512</v>
      </c>
      <c r="F426">
        <v>1</v>
      </c>
      <c r="G426">
        <v>15514512</v>
      </c>
      <c r="H426">
        <v>1</v>
      </c>
      <c r="I426" t="s">
        <v>670</v>
      </c>
      <c r="J426" t="s">
        <v>3</v>
      </c>
      <c r="K426" t="s">
        <v>671</v>
      </c>
      <c r="L426">
        <v>1191</v>
      </c>
      <c r="N426">
        <v>1013</v>
      </c>
      <c r="O426" t="s">
        <v>672</v>
      </c>
      <c r="P426" t="s">
        <v>672</v>
      </c>
      <c r="Q426">
        <v>1</v>
      </c>
      <c r="X426">
        <v>2.38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1</v>
      </c>
      <c r="AE426">
        <v>1</v>
      </c>
      <c r="AF426" t="s">
        <v>154</v>
      </c>
      <c r="AG426">
        <v>4.76</v>
      </c>
      <c r="AH426">
        <v>2</v>
      </c>
      <c r="AI426">
        <v>1473074472</v>
      </c>
      <c r="AJ426">
        <v>266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</row>
    <row r="427" spans="1:44" x14ac:dyDescent="0.2">
      <c r="A427">
        <f>ROW(Source!A346)</f>
        <v>346</v>
      </c>
      <c r="B427">
        <v>1473074475</v>
      </c>
      <c r="C427">
        <v>1473074471</v>
      </c>
      <c r="D427">
        <v>1441836235</v>
      </c>
      <c r="E427">
        <v>1</v>
      </c>
      <c r="F427">
        <v>1</v>
      </c>
      <c r="G427">
        <v>15514512</v>
      </c>
      <c r="H427">
        <v>3</v>
      </c>
      <c r="I427" t="s">
        <v>677</v>
      </c>
      <c r="J427" t="s">
        <v>678</v>
      </c>
      <c r="K427" t="s">
        <v>679</v>
      </c>
      <c r="L427">
        <v>1346</v>
      </c>
      <c r="N427">
        <v>1009</v>
      </c>
      <c r="O427" t="s">
        <v>680</v>
      </c>
      <c r="P427" t="s">
        <v>680</v>
      </c>
      <c r="Q427">
        <v>1</v>
      </c>
      <c r="X427">
        <v>1E-3</v>
      </c>
      <c r="Y427">
        <v>31.49</v>
      </c>
      <c r="Z427">
        <v>0</v>
      </c>
      <c r="AA427">
        <v>0</v>
      </c>
      <c r="AB427">
        <v>0</v>
      </c>
      <c r="AC427">
        <v>0</v>
      </c>
      <c r="AD427">
        <v>1</v>
      </c>
      <c r="AE427">
        <v>0</v>
      </c>
      <c r="AF427" t="s">
        <v>154</v>
      </c>
      <c r="AG427">
        <v>2E-3</v>
      </c>
      <c r="AH427">
        <v>2</v>
      </c>
      <c r="AI427">
        <v>1473074473</v>
      </c>
      <c r="AJ427">
        <v>267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</row>
    <row r="428" spans="1:44" x14ac:dyDescent="0.2">
      <c r="A428">
        <f>ROW(Source!A347)</f>
        <v>347</v>
      </c>
      <c r="B428">
        <v>1473074479</v>
      </c>
      <c r="C428">
        <v>1473074476</v>
      </c>
      <c r="D428">
        <v>1441819193</v>
      </c>
      <c r="E428">
        <v>15514512</v>
      </c>
      <c r="F428">
        <v>1</v>
      </c>
      <c r="G428">
        <v>15514512</v>
      </c>
      <c r="H428">
        <v>1</v>
      </c>
      <c r="I428" t="s">
        <v>670</v>
      </c>
      <c r="J428" t="s">
        <v>3</v>
      </c>
      <c r="K428" t="s">
        <v>671</v>
      </c>
      <c r="L428">
        <v>1191</v>
      </c>
      <c r="N428">
        <v>1013</v>
      </c>
      <c r="O428" t="s">
        <v>672</v>
      </c>
      <c r="P428" t="s">
        <v>672</v>
      </c>
      <c r="Q428">
        <v>1</v>
      </c>
      <c r="X428">
        <v>1.1000000000000001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1</v>
      </c>
      <c r="AE428">
        <v>1</v>
      </c>
      <c r="AF428" t="s">
        <v>154</v>
      </c>
      <c r="AG428">
        <v>2.2000000000000002</v>
      </c>
      <c r="AH428">
        <v>2</v>
      </c>
      <c r="AI428">
        <v>1473074477</v>
      </c>
      <c r="AJ428">
        <v>268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</row>
    <row r="429" spans="1:44" x14ac:dyDescent="0.2">
      <c r="A429">
        <f>ROW(Source!A347)</f>
        <v>347</v>
      </c>
      <c r="B429">
        <v>1473074480</v>
      </c>
      <c r="C429">
        <v>1473074476</v>
      </c>
      <c r="D429">
        <v>1441836235</v>
      </c>
      <c r="E429">
        <v>1</v>
      </c>
      <c r="F429">
        <v>1</v>
      </c>
      <c r="G429">
        <v>15514512</v>
      </c>
      <c r="H429">
        <v>3</v>
      </c>
      <c r="I429" t="s">
        <v>677</v>
      </c>
      <c r="J429" t="s">
        <v>678</v>
      </c>
      <c r="K429" t="s">
        <v>679</v>
      </c>
      <c r="L429">
        <v>1346</v>
      </c>
      <c r="N429">
        <v>1009</v>
      </c>
      <c r="O429" t="s">
        <v>680</v>
      </c>
      <c r="P429" t="s">
        <v>680</v>
      </c>
      <c r="Q429">
        <v>1</v>
      </c>
      <c r="X429">
        <v>1.1999999999999999E-3</v>
      </c>
      <c r="Y429">
        <v>31.49</v>
      </c>
      <c r="Z429">
        <v>0</v>
      </c>
      <c r="AA429">
        <v>0</v>
      </c>
      <c r="AB429">
        <v>0</v>
      </c>
      <c r="AC429">
        <v>0</v>
      </c>
      <c r="AD429">
        <v>1</v>
      </c>
      <c r="AE429">
        <v>0</v>
      </c>
      <c r="AF429" t="s">
        <v>154</v>
      </c>
      <c r="AG429">
        <v>2.3999999999999998E-3</v>
      </c>
      <c r="AH429">
        <v>2</v>
      </c>
      <c r="AI429">
        <v>1473074478</v>
      </c>
      <c r="AJ429">
        <v>269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</row>
    <row r="430" spans="1:44" x14ac:dyDescent="0.2">
      <c r="A430">
        <f>ROW(Source!A348)</f>
        <v>348</v>
      </c>
      <c r="B430">
        <v>1473071574</v>
      </c>
      <c r="C430">
        <v>1473071569</v>
      </c>
      <c r="D430">
        <v>1441819193</v>
      </c>
      <c r="E430">
        <v>15514512</v>
      </c>
      <c r="F430">
        <v>1</v>
      </c>
      <c r="G430">
        <v>15514512</v>
      </c>
      <c r="H430">
        <v>1</v>
      </c>
      <c r="I430" t="s">
        <v>670</v>
      </c>
      <c r="J430" t="s">
        <v>3</v>
      </c>
      <c r="K430" t="s">
        <v>671</v>
      </c>
      <c r="L430">
        <v>1191</v>
      </c>
      <c r="N430">
        <v>1013</v>
      </c>
      <c r="O430" t="s">
        <v>672</v>
      </c>
      <c r="P430" t="s">
        <v>672</v>
      </c>
      <c r="Q430">
        <v>1</v>
      </c>
      <c r="X430">
        <v>6.44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1</v>
      </c>
      <c r="AE430">
        <v>1</v>
      </c>
      <c r="AF430" t="s">
        <v>66</v>
      </c>
      <c r="AG430">
        <v>25.76</v>
      </c>
      <c r="AH430">
        <v>2</v>
      </c>
      <c r="AI430">
        <v>1473071570</v>
      </c>
      <c r="AJ430">
        <v>270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</row>
    <row r="431" spans="1:44" x14ac:dyDescent="0.2">
      <c r="A431">
        <f>ROW(Source!A348)</f>
        <v>348</v>
      </c>
      <c r="B431">
        <v>1473071575</v>
      </c>
      <c r="C431">
        <v>1473071569</v>
      </c>
      <c r="D431">
        <v>1441833954</v>
      </c>
      <c r="E431">
        <v>1</v>
      </c>
      <c r="F431">
        <v>1</v>
      </c>
      <c r="G431">
        <v>15514512</v>
      </c>
      <c r="H431">
        <v>2</v>
      </c>
      <c r="I431" t="s">
        <v>673</v>
      </c>
      <c r="J431" t="s">
        <v>674</v>
      </c>
      <c r="K431" t="s">
        <v>675</v>
      </c>
      <c r="L431">
        <v>1368</v>
      </c>
      <c r="N431">
        <v>1011</v>
      </c>
      <c r="O431" t="s">
        <v>676</v>
      </c>
      <c r="P431" t="s">
        <v>676</v>
      </c>
      <c r="Q431">
        <v>1</v>
      </c>
      <c r="X431">
        <v>0.17</v>
      </c>
      <c r="Y431">
        <v>0</v>
      </c>
      <c r="Z431">
        <v>59.51</v>
      </c>
      <c r="AA431">
        <v>0.82</v>
      </c>
      <c r="AB431">
        <v>0</v>
      </c>
      <c r="AC431">
        <v>0</v>
      </c>
      <c r="AD431">
        <v>1</v>
      </c>
      <c r="AE431">
        <v>0</v>
      </c>
      <c r="AF431" t="s">
        <v>66</v>
      </c>
      <c r="AG431">
        <v>0.68</v>
      </c>
      <c r="AH431">
        <v>2</v>
      </c>
      <c r="AI431">
        <v>1473071571</v>
      </c>
      <c r="AJ431">
        <v>271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</row>
    <row r="432" spans="1:44" x14ac:dyDescent="0.2">
      <c r="A432">
        <f>ROW(Source!A348)</f>
        <v>348</v>
      </c>
      <c r="B432">
        <v>1473071576</v>
      </c>
      <c r="C432">
        <v>1473071569</v>
      </c>
      <c r="D432">
        <v>1441834258</v>
      </c>
      <c r="E432">
        <v>1</v>
      </c>
      <c r="F432">
        <v>1</v>
      </c>
      <c r="G432">
        <v>15514512</v>
      </c>
      <c r="H432">
        <v>2</v>
      </c>
      <c r="I432" t="s">
        <v>691</v>
      </c>
      <c r="J432" t="s">
        <v>692</v>
      </c>
      <c r="K432" t="s">
        <v>693</v>
      </c>
      <c r="L432">
        <v>1368</v>
      </c>
      <c r="N432">
        <v>1011</v>
      </c>
      <c r="O432" t="s">
        <v>676</v>
      </c>
      <c r="P432" t="s">
        <v>676</v>
      </c>
      <c r="Q432">
        <v>1</v>
      </c>
      <c r="X432">
        <v>2.4300000000000002</v>
      </c>
      <c r="Y432">
        <v>0</v>
      </c>
      <c r="Z432">
        <v>1303.01</v>
      </c>
      <c r="AA432">
        <v>826.2</v>
      </c>
      <c r="AB432">
        <v>0</v>
      </c>
      <c r="AC432">
        <v>0</v>
      </c>
      <c r="AD432">
        <v>1</v>
      </c>
      <c r="AE432">
        <v>0</v>
      </c>
      <c r="AF432" t="s">
        <v>66</v>
      </c>
      <c r="AG432">
        <v>9.7200000000000006</v>
      </c>
      <c r="AH432">
        <v>2</v>
      </c>
      <c r="AI432">
        <v>1473071572</v>
      </c>
      <c r="AJ432">
        <v>272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</row>
    <row r="433" spans="1:44" x14ac:dyDescent="0.2">
      <c r="A433">
        <f>ROW(Source!A348)</f>
        <v>348</v>
      </c>
      <c r="B433">
        <v>1473071577</v>
      </c>
      <c r="C433">
        <v>1473071569</v>
      </c>
      <c r="D433">
        <v>1441836235</v>
      </c>
      <c r="E433">
        <v>1</v>
      </c>
      <c r="F433">
        <v>1</v>
      </c>
      <c r="G433">
        <v>15514512</v>
      </c>
      <c r="H433">
        <v>3</v>
      </c>
      <c r="I433" t="s">
        <v>677</v>
      </c>
      <c r="J433" t="s">
        <v>678</v>
      </c>
      <c r="K433" t="s">
        <v>679</v>
      </c>
      <c r="L433">
        <v>1346</v>
      </c>
      <c r="N433">
        <v>1009</v>
      </c>
      <c r="O433" t="s">
        <v>680</v>
      </c>
      <c r="P433" t="s">
        <v>680</v>
      </c>
      <c r="Q433">
        <v>1</v>
      </c>
      <c r="X433">
        <v>0.15</v>
      </c>
      <c r="Y433">
        <v>31.49</v>
      </c>
      <c r="Z433">
        <v>0</v>
      </c>
      <c r="AA433">
        <v>0</v>
      </c>
      <c r="AB433">
        <v>0</v>
      </c>
      <c r="AC433">
        <v>0</v>
      </c>
      <c r="AD433">
        <v>1</v>
      </c>
      <c r="AE433">
        <v>0</v>
      </c>
      <c r="AF433" t="s">
        <v>66</v>
      </c>
      <c r="AG433">
        <v>0.6</v>
      </c>
      <c r="AH433">
        <v>2</v>
      </c>
      <c r="AI433">
        <v>1473071573</v>
      </c>
      <c r="AJ433">
        <v>273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</row>
    <row r="434" spans="1:44" x14ac:dyDescent="0.2">
      <c r="A434">
        <f>ROW(Source!A349)</f>
        <v>349</v>
      </c>
      <c r="B434">
        <v>1473071589</v>
      </c>
      <c r="C434">
        <v>1473071578</v>
      </c>
      <c r="D434">
        <v>1441819193</v>
      </c>
      <c r="E434">
        <v>15514512</v>
      </c>
      <c r="F434">
        <v>1</v>
      </c>
      <c r="G434">
        <v>15514512</v>
      </c>
      <c r="H434">
        <v>1</v>
      </c>
      <c r="I434" t="s">
        <v>670</v>
      </c>
      <c r="J434" t="s">
        <v>3</v>
      </c>
      <c r="K434" t="s">
        <v>671</v>
      </c>
      <c r="L434">
        <v>1191</v>
      </c>
      <c r="N434">
        <v>1013</v>
      </c>
      <c r="O434" t="s">
        <v>672</v>
      </c>
      <c r="P434" t="s">
        <v>672</v>
      </c>
      <c r="Q434">
        <v>1</v>
      </c>
      <c r="X434">
        <v>42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1</v>
      </c>
      <c r="AE434">
        <v>1</v>
      </c>
      <c r="AF434" t="s">
        <v>3</v>
      </c>
      <c r="AG434">
        <v>42</v>
      </c>
      <c r="AH434">
        <v>2</v>
      </c>
      <c r="AI434">
        <v>1473071579</v>
      </c>
      <c r="AJ434">
        <v>274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</row>
    <row r="435" spans="1:44" x14ac:dyDescent="0.2">
      <c r="A435">
        <f>ROW(Source!A349)</f>
        <v>349</v>
      </c>
      <c r="B435">
        <v>1473071590</v>
      </c>
      <c r="C435">
        <v>1473071578</v>
      </c>
      <c r="D435">
        <v>1441835475</v>
      </c>
      <c r="E435">
        <v>1</v>
      </c>
      <c r="F435">
        <v>1</v>
      </c>
      <c r="G435">
        <v>15514512</v>
      </c>
      <c r="H435">
        <v>3</v>
      </c>
      <c r="I435" t="s">
        <v>694</v>
      </c>
      <c r="J435" t="s">
        <v>695</v>
      </c>
      <c r="K435" t="s">
        <v>696</v>
      </c>
      <c r="L435">
        <v>1348</v>
      </c>
      <c r="N435">
        <v>1009</v>
      </c>
      <c r="O435" t="s">
        <v>697</v>
      </c>
      <c r="P435" t="s">
        <v>697</v>
      </c>
      <c r="Q435">
        <v>1000</v>
      </c>
      <c r="X435">
        <v>2.9999999999999997E-4</v>
      </c>
      <c r="Y435">
        <v>155908.07999999999</v>
      </c>
      <c r="Z435">
        <v>0</v>
      </c>
      <c r="AA435">
        <v>0</v>
      </c>
      <c r="AB435">
        <v>0</v>
      </c>
      <c r="AC435">
        <v>0</v>
      </c>
      <c r="AD435">
        <v>1</v>
      </c>
      <c r="AE435">
        <v>0</v>
      </c>
      <c r="AF435" t="s">
        <v>3</v>
      </c>
      <c r="AG435">
        <v>2.9999999999999997E-4</v>
      </c>
      <c r="AH435">
        <v>2</v>
      </c>
      <c r="AI435">
        <v>1473071580</v>
      </c>
      <c r="AJ435">
        <v>275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</row>
    <row r="436" spans="1:44" x14ac:dyDescent="0.2">
      <c r="A436">
        <f>ROW(Source!A349)</f>
        <v>349</v>
      </c>
      <c r="B436">
        <v>1473071591</v>
      </c>
      <c r="C436">
        <v>1473071578</v>
      </c>
      <c r="D436">
        <v>1441835549</v>
      </c>
      <c r="E436">
        <v>1</v>
      </c>
      <c r="F436">
        <v>1</v>
      </c>
      <c r="G436">
        <v>15514512</v>
      </c>
      <c r="H436">
        <v>3</v>
      </c>
      <c r="I436" t="s">
        <v>698</v>
      </c>
      <c r="J436" t="s">
        <v>699</v>
      </c>
      <c r="K436" t="s">
        <v>700</v>
      </c>
      <c r="L436">
        <v>1348</v>
      </c>
      <c r="N436">
        <v>1009</v>
      </c>
      <c r="O436" t="s">
        <v>697</v>
      </c>
      <c r="P436" t="s">
        <v>697</v>
      </c>
      <c r="Q436">
        <v>1000</v>
      </c>
      <c r="X436">
        <v>1E-4</v>
      </c>
      <c r="Y436">
        <v>194655.19</v>
      </c>
      <c r="Z436">
        <v>0</v>
      </c>
      <c r="AA436">
        <v>0</v>
      </c>
      <c r="AB436">
        <v>0</v>
      </c>
      <c r="AC436">
        <v>0</v>
      </c>
      <c r="AD436">
        <v>1</v>
      </c>
      <c r="AE436">
        <v>0</v>
      </c>
      <c r="AF436" t="s">
        <v>3</v>
      </c>
      <c r="AG436">
        <v>1E-4</v>
      </c>
      <c r="AH436">
        <v>2</v>
      </c>
      <c r="AI436">
        <v>1473071581</v>
      </c>
      <c r="AJ436">
        <v>276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</row>
    <row r="437" spans="1:44" x14ac:dyDescent="0.2">
      <c r="A437">
        <f>ROW(Source!A349)</f>
        <v>349</v>
      </c>
      <c r="B437">
        <v>1473071592</v>
      </c>
      <c r="C437">
        <v>1473071578</v>
      </c>
      <c r="D437">
        <v>1441836250</v>
      </c>
      <c r="E437">
        <v>1</v>
      </c>
      <c r="F437">
        <v>1</v>
      </c>
      <c r="G437">
        <v>15514512</v>
      </c>
      <c r="H437">
        <v>3</v>
      </c>
      <c r="I437" t="s">
        <v>736</v>
      </c>
      <c r="J437" t="s">
        <v>737</v>
      </c>
      <c r="K437" t="s">
        <v>738</v>
      </c>
      <c r="L437">
        <v>1327</v>
      </c>
      <c r="N437">
        <v>1005</v>
      </c>
      <c r="O437" t="s">
        <v>739</v>
      </c>
      <c r="P437" t="s">
        <v>739</v>
      </c>
      <c r="Q437">
        <v>1</v>
      </c>
      <c r="X437">
        <v>1.4</v>
      </c>
      <c r="Y437">
        <v>149.25</v>
      </c>
      <c r="Z437">
        <v>0</v>
      </c>
      <c r="AA437">
        <v>0</v>
      </c>
      <c r="AB437">
        <v>0</v>
      </c>
      <c r="AC437">
        <v>0</v>
      </c>
      <c r="AD437">
        <v>1</v>
      </c>
      <c r="AE437">
        <v>0</v>
      </c>
      <c r="AF437" t="s">
        <v>3</v>
      </c>
      <c r="AG437">
        <v>1.4</v>
      </c>
      <c r="AH437">
        <v>2</v>
      </c>
      <c r="AI437">
        <v>1473071582</v>
      </c>
      <c r="AJ437">
        <v>277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</row>
    <row r="438" spans="1:44" x14ac:dyDescent="0.2">
      <c r="A438">
        <f>ROW(Source!A349)</f>
        <v>349</v>
      </c>
      <c r="B438">
        <v>1473071593</v>
      </c>
      <c r="C438">
        <v>1473071578</v>
      </c>
      <c r="D438">
        <v>1441834635</v>
      </c>
      <c r="E438">
        <v>1</v>
      </c>
      <c r="F438">
        <v>1</v>
      </c>
      <c r="G438">
        <v>15514512</v>
      </c>
      <c r="H438">
        <v>3</v>
      </c>
      <c r="I438" t="s">
        <v>710</v>
      </c>
      <c r="J438" t="s">
        <v>711</v>
      </c>
      <c r="K438" t="s">
        <v>712</v>
      </c>
      <c r="L438">
        <v>1339</v>
      </c>
      <c r="N438">
        <v>1007</v>
      </c>
      <c r="O438" t="s">
        <v>713</v>
      </c>
      <c r="P438" t="s">
        <v>713</v>
      </c>
      <c r="Q438">
        <v>1</v>
      </c>
      <c r="X438">
        <v>0.5</v>
      </c>
      <c r="Y438">
        <v>103.4</v>
      </c>
      <c r="Z438">
        <v>0</v>
      </c>
      <c r="AA438">
        <v>0</v>
      </c>
      <c r="AB438">
        <v>0</v>
      </c>
      <c r="AC438">
        <v>0</v>
      </c>
      <c r="AD438">
        <v>1</v>
      </c>
      <c r="AE438">
        <v>0</v>
      </c>
      <c r="AF438" t="s">
        <v>3</v>
      </c>
      <c r="AG438">
        <v>0.5</v>
      </c>
      <c r="AH438">
        <v>2</v>
      </c>
      <c r="AI438">
        <v>1473071583</v>
      </c>
      <c r="AJ438">
        <v>278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</row>
    <row r="439" spans="1:44" x14ac:dyDescent="0.2">
      <c r="A439">
        <f>ROW(Source!A349)</f>
        <v>349</v>
      </c>
      <c r="B439">
        <v>1473071594</v>
      </c>
      <c r="C439">
        <v>1473071578</v>
      </c>
      <c r="D439">
        <v>1441834627</v>
      </c>
      <c r="E439">
        <v>1</v>
      </c>
      <c r="F439">
        <v>1</v>
      </c>
      <c r="G439">
        <v>15514512</v>
      </c>
      <c r="H439">
        <v>3</v>
      </c>
      <c r="I439" t="s">
        <v>714</v>
      </c>
      <c r="J439" t="s">
        <v>715</v>
      </c>
      <c r="K439" t="s">
        <v>716</v>
      </c>
      <c r="L439">
        <v>1339</v>
      </c>
      <c r="N439">
        <v>1007</v>
      </c>
      <c r="O439" t="s">
        <v>713</v>
      </c>
      <c r="P439" t="s">
        <v>713</v>
      </c>
      <c r="Q439">
        <v>1</v>
      </c>
      <c r="X439">
        <v>0.3</v>
      </c>
      <c r="Y439">
        <v>875.46</v>
      </c>
      <c r="Z439">
        <v>0</v>
      </c>
      <c r="AA439">
        <v>0</v>
      </c>
      <c r="AB439">
        <v>0</v>
      </c>
      <c r="AC439">
        <v>0</v>
      </c>
      <c r="AD439">
        <v>1</v>
      </c>
      <c r="AE439">
        <v>0</v>
      </c>
      <c r="AF439" t="s">
        <v>3</v>
      </c>
      <c r="AG439">
        <v>0.3</v>
      </c>
      <c r="AH439">
        <v>2</v>
      </c>
      <c r="AI439">
        <v>1473071584</v>
      </c>
      <c r="AJ439">
        <v>279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</row>
    <row r="440" spans="1:44" x14ac:dyDescent="0.2">
      <c r="A440">
        <f>ROW(Source!A349)</f>
        <v>349</v>
      </c>
      <c r="B440">
        <v>1473071595</v>
      </c>
      <c r="C440">
        <v>1473071578</v>
      </c>
      <c r="D440">
        <v>1441834671</v>
      </c>
      <c r="E440">
        <v>1</v>
      </c>
      <c r="F440">
        <v>1</v>
      </c>
      <c r="G440">
        <v>15514512</v>
      </c>
      <c r="H440">
        <v>3</v>
      </c>
      <c r="I440" t="s">
        <v>717</v>
      </c>
      <c r="J440" t="s">
        <v>718</v>
      </c>
      <c r="K440" t="s">
        <v>719</v>
      </c>
      <c r="L440">
        <v>1348</v>
      </c>
      <c r="N440">
        <v>1009</v>
      </c>
      <c r="O440" t="s">
        <v>697</v>
      </c>
      <c r="P440" t="s">
        <v>697</v>
      </c>
      <c r="Q440">
        <v>1000</v>
      </c>
      <c r="X440">
        <v>1E-4</v>
      </c>
      <c r="Y440">
        <v>184462.17</v>
      </c>
      <c r="Z440">
        <v>0</v>
      </c>
      <c r="AA440">
        <v>0</v>
      </c>
      <c r="AB440">
        <v>0</v>
      </c>
      <c r="AC440">
        <v>0</v>
      </c>
      <c r="AD440">
        <v>1</v>
      </c>
      <c r="AE440">
        <v>0</v>
      </c>
      <c r="AF440" t="s">
        <v>3</v>
      </c>
      <c r="AG440">
        <v>1E-4</v>
      </c>
      <c r="AH440">
        <v>2</v>
      </c>
      <c r="AI440">
        <v>1473071585</v>
      </c>
      <c r="AJ440">
        <v>280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</row>
    <row r="441" spans="1:44" x14ac:dyDescent="0.2">
      <c r="A441">
        <f>ROW(Source!A349)</f>
        <v>349</v>
      </c>
      <c r="B441">
        <v>1473071596</v>
      </c>
      <c r="C441">
        <v>1473071578</v>
      </c>
      <c r="D441">
        <v>1441834634</v>
      </c>
      <c r="E441">
        <v>1</v>
      </c>
      <c r="F441">
        <v>1</v>
      </c>
      <c r="G441">
        <v>15514512</v>
      </c>
      <c r="H441">
        <v>3</v>
      </c>
      <c r="I441" t="s">
        <v>720</v>
      </c>
      <c r="J441" t="s">
        <v>721</v>
      </c>
      <c r="K441" t="s">
        <v>722</v>
      </c>
      <c r="L441">
        <v>1348</v>
      </c>
      <c r="N441">
        <v>1009</v>
      </c>
      <c r="O441" t="s">
        <v>697</v>
      </c>
      <c r="P441" t="s">
        <v>697</v>
      </c>
      <c r="Q441">
        <v>1000</v>
      </c>
      <c r="X441">
        <v>2.9999999999999997E-4</v>
      </c>
      <c r="Y441">
        <v>88053.759999999995</v>
      </c>
      <c r="Z441">
        <v>0</v>
      </c>
      <c r="AA441">
        <v>0</v>
      </c>
      <c r="AB441">
        <v>0</v>
      </c>
      <c r="AC441">
        <v>0</v>
      </c>
      <c r="AD441">
        <v>1</v>
      </c>
      <c r="AE441">
        <v>0</v>
      </c>
      <c r="AF441" t="s">
        <v>3</v>
      </c>
      <c r="AG441">
        <v>2.9999999999999997E-4</v>
      </c>
      <c r="AH441">
        <v>2</v>
      </c>
      <c r="AI441">
        <v>1473071586</v>
      </c>
      <c r="AJ441">
        <v>281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</row>
    <row r="442" spans="1:44" x14ac:dyDescent="0.2">
      <c r="A442">
        <f>ROW(Source!A349)</f>
        <v>349</v>
      </c>
      <c r="B442">
        <v>1473071597</v>
      </c>
      <c r="C442">
        <v>1473071578</v>
      </c>
      <c r="D442">
        <v>1441834836</v>
      </c>
      <c r="E442">
        <v>1</v>
      </c>
      <c r="F442">
        <v>1</v>
      </c>
      <c r="G442">
        <v>15514512</v>
      </c>
      <c r="H442">
        <v>3</v>
      </c>
      <c r="I442" t="s">
        <v>723</v>
      </c>
      <c r="J442" t="s">
        <v>724</v>
      </c>
      <c r="K442" t="s">
        <v>725</v>
      </c>
      <c r="L442">
        <v>1348</v>
      </c>
      <c r="N442">
        <v>1009</v>
      </c>
      <c r="O442" t="s">
        <v>697</v>
      </c>
      <c r="P442" t="s">
        <v>697</v>
      </c>
      <c r="Q442">
        <v>1000</v>
      </c>
      <c r="X442">
        <v>6.3000000000000003E-4</v>
      </c>
      <c r="Y442">
        <v>93194.67</v>
      </c>
      <c r="Z442">
        <v>0</v>
      </c>
      <c r="AA442">
        <v>0</v>
      </c>
      <c r="AB442">
        <v>0</v>
      </c>
      <c r="AC442">
        <v>0</v>
      </c>
      <c r="AD442">
        <v>1</v>
      </c>
      <c r="AE442">
        <v>0</v>
      </c>
      <c r="AF442" t="s">
        <v>3</v>
      </c>
      <c r="AG442">
        <v>6.3000000000000003E-4</v>
      </c>
      <c r="AH442">
        <v>2</v>
      </c>
      <c r="AI442">
        <v>1473071587</v>
      </c>
      <c r="AJ442">
        <v>282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</row>
    <row r="443" spans="1:44" x14ac:dyDescent="0.2">
      <c r="A443">
        <f>ROW(Source!A349)</f>
        <v>349</v>
      </c>
      <c r="B443">
        <v>1473071598</v>
      </c>
      <c r="C443">
        <v>1473071578</v>
      </c>
      <c r="D443">
        <v>1441822273</v>
      </c>
      <c r="E443">
        <v>15514512</v>
      </c>
      <c r="F443">
        <v>1</v>
      </c>
      <c r="G443">
        <v>15514512</v>
      </c>
      <c r="H443">
        <v>3</v>
      </c>
      <c r="I443" t="s">
        <v>729</v>
      </c>
      <c r="J443" t="s">
        <v>3</v>
      </c>
      <c r="K443" t="s">
        <v>730</v>
      </c>
      <c r="L443">
        <v>1348</v>
      </c>
      <c r="N443">
        <v>1009</v>
      </c>
      <c r="O443" t="s">
        <v>697</v>
      </c>
      <c r="P443" t="s">
        <v>697</v>
      </c>
      <c r="Q443">
        <v>1000</v>
      </c>
      <c r="X443">
        <v>6.9999999999999994E-5</v>
      </c>
      <c r="Y443">
        <v>94640</v>
      </c>
      <c r="Z443">
        <v>0</v>
      </c>
      <c r="AA443">
        <v>0</v>
      </c>
      <c r="AB443">
        <v>0</v>
      </c>
      <c r="AC443">
        <v>0</v>
      </c>
      <c r="AD443">
        <v>1</v>
      </c>
      <c r="AE443">
        <v>0</v>
      </c>
      <c r="AF443" t="s">
        <v>3</v>
      </c>
      <c r="AG443">
        <v>6.9999999999999994E-5</v>
      </c>
      <c r="AH443">
        <v>2</v>
      </c>
      <c r="AI443">
        <v>1473071588</v>
      </c>
      <c r="AJ443">
        <v>283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</row>
    <row r="444" spans="1:44" x14ac:dyDescent="0.2">
      <c r="A444">
        <f>ROW(Source!A350)</f>
        <v>350</v>
      </c>
      <c r="B444">
        <v>1473074485</v>
      </c>
      <c r="C444">
        <v>1473074482</v>
      </c>
      <c r="D444">
        <v>1441819193</v>
      </c>
      <c r="E444">
        <v>15514512</v>
      </c>
      <c r="F444">
        <v>1</v>
      </c>
      <c r="G444">
        <v>15514512</v>
      </c>
      <c r="H444">
        <v>1</v>
      </c>
      <c r="I444" t="s">
        <v>670</v>
      </c>
      <c r="J444" t="s">
        <v>3</v>
      </c>
      <c r="K444" t="s">
        <v>671</v>
      </c>
      <c r="L444">
        <v>1191</v>
      </c>
      <c r="N444">
        <v>1013</v>
      </c>
      <c r="O444" t="s">
        <v>672</v>
      </c>
      <c r="P444" t="s">
        <v>672</v>
      </c>
      <c r="Q444">
        <v>1</v>
      </c>
      <c r="X444">
        <v>2.38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1</v>
      </c>
      <c r="AE444">
        <v>1</v>
      </c>
      <c r="AF444" t="s">
        <v>154</v>
      </c>
      <c r="AG444">
        <v>4.76</v>
      </c>
      <c r="AH444">
        <v>2</v>
      </c>
      <c r="AI444">
        <v>1473074483</v>
      </c>
      <c r="AJ444">
        <v>284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</row>
    <row r="445" spans="1:44" x14ac:dyDescent="0.2">
      <c r="A445">
        <f>ROW(Source!A350)</f>
        <v>350</v>
      </c>
      <c r="B445">
        <v>1473074486</v>
      </c>
      <c r="C445">
        <v>1473074482</v>
      </c>
      <c r="D445">
        <v>1441836235</v>
      </c>
      <c r="E445">
        <v>1</v>
      </c>
      <c r="F445">
        <v>1</v>
      </c>
      <c r="G445">
        <v>15514512</v>
      </c>
      <c r="H445">
        <v>3</v>
      </c>
      <c r="I445" t="s">
        <v>677</v>
      </c>
      <c r="J445" t="s">
        <v>678</v>
      </c>
      <c r="K445" t="s">
        <v>679</v>
      </c>
      <c r="L445">
        <v>1346</v>
      </c>
      <c r="N445">
        <v>1009</v>
      </c>
      <c r="O445" t="s">
        <v>680</v>
      </c>
      <c r="P445" t="s">
        <v>680</v>
      </c>
      <c r="Q445">
        <v>1</v>
      </c>
      <c r="X445">
        <v>1E-3</v>
      </c>
      <c r="Y445">
        <v>31.49</v>
      </c>
      <c r="Z445">
        <v>0</v>
      </c>
      <c r="AA445">
        <v>0</v>
      </c>
      <c r="AB445">
        <v>0</v>
      </c>
      <c r="AC445">
        <v>0</v>
      </c>
      <c r="AD445">
        <v>1</v>
      </c>
      <c r="AE445">
        <v>0</v>
      </c>
      <c r="AF445" t="s">
        <v>154</v>
      </c>
      <c r="AG445">
        <v>2E-3</v>
      </c>
      <c r="AH445">
        <v>2</v>
      </c>
      <c r="AI445">
        <v>1473074484</v>
      </c>
      <c r="AJ445">
        <v>285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</row>
    <row r="446" spans="1:44" x14ac:dyDescent="0.2">
      <c r="A446">
        <f>ROW(Source!A351)</f>
        <v>351</v>
      </c>
      <c r="B446">
        <v>1473074490</v>
      </c>
      <c r="C446">
        <v>1473074487</v>
      </c>
      <c r="D446">
        <v>1441819193</v>
      </c>
      <c r="E446">
        <v>15514512</v>
      </c>
      <c r="F446">
        <v>1</v>
      </c>
      <c r="G446">
        <v>15514512</v>
      </c>
      <c r="H446">
        <v>1</v>
      </c>
      <c r="I446" t="s">
        <v>670</v>
      </c>
      <c r="J446" t="s">
        <v>3</v>
      </c>
      <c r="K446" t="s">
        <v>671</v>
      </c>
      <c r="L446">
        <v>1191</v>
      </c>
      <c r="N446">
        <v>1013</v>
      </c>
      <c r="O446" t="s">
        <v>672</v>
      </c>
      <c r="P446" t="s">
        <v>672</v>
      </c>
      <c r="Q446">
        <v>1</v>
      </c>
      <c r="X446">
        <v>1.1000000000000001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1</v>
      </c>
      <c r="AE446">
        <v>1</v>
      </c>
      <c r="AF446" t="s">
        <v>154</v>
      </c>
      <c r="AG446">
        <v>2.2000000000000002</v>
      </c>
      <c r="AH446">
        <v>2</v>
      </c>
      <c r="AI446">
        <v>1473074488</v>
      </c>
      <c r="AJ446">
        <v>286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</row>
    <row r="447" spans="1:44" x14ac:dyDescent="0.2">
      <c r="A447">
        <f>ROW(Source!A351)</f>
        <v>351</v>
      </c>
      <c r="B447">
        <v>1473074491</v>
      </c>
      <c r="C447">
        <v>1473074487</v>
      </c>
      <c r="D447">
        <v>1441836235</v>
      </c>
      <c r="E447">
        <v>1</v>
      </c>
      <c r="F447">
        <v>1</v>
      </c>
      <c r="G447">
        <v>15514512</v>
      </c>
      <c r="H447">
        <v>3</v>
      </c>
      <c r="I447" t="s">
        <v>677</v>
      </c>
      <c r="J447" t="s">
        <v>678</v>
      </c>
      <c r="K447" t="s">
        <v>679</v>
      </c>
      <c r="L447">
        <v>1346</v>
      </c>
      <c r="N447">
        <v>1009</v>
      </c>
      <c r="O447" t="s">
        <v>680</v>
      </c>
      <c r="P447" t="s">
        <v>680</v>
      </c>
      <c r="Q447">
        <v>1</v>
      </c>
      <c r="X447">
        <v>1.1999999999999999E-3</v>
      </c>
      <c r="Y447">
        <v>31.49</v>
      </c>
      <c r="Z447">
        <v>0</v>
      </c>
      <c r="AA447">
        <v>0</v>
      </c>
      <c r="AB447">
        <v>0</v>
      </c>
      <c r="AC447">
        <v>0</v>
      </c>
      <c r="AD447">
        <v>1</v>
      </c>
      <c r="AE447">
        <v>0</v>
      </c>
      <c r="AF447" t="s">
        <v>154</v>
      </c>
      <c r="AG447">
        <v>2.3999999999999998E-3</v>
      </c>
      <c r="AH447">
        <v>2</v>
      </c>
      <c r="AI447">
        <v>1473074489</v>
      </c>
      <c r="AJ447">
        <v>287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</row>
    <row r="448" spans="1:44" x14ac:dyDescent="0.2">
      <c r="A448">
        <f>ROW(Source!A352)</f>
        <v>352</v>
      </c>
      <c r="B448">
        <v>1473071604</v>
      </c>
      <c r="C448">
        <v>1473071599</v>
      </c>
      <c r="D448">
        <v>1441819193</v>
      </c>
      <c r="E448">
        <v>15514512</v>
      </c>
      <c r="F448">
        <v>1</v>
      </c>
      <c r="G448">
        <v>15514512</v>
      </c>
      <c r="H448">
        <v>1</v>
      </c>
      <c r="I448" t="s">
        <v>670</v>
      </c>
      <c r="J448" t="s">
        <v>3</v>
      </c>
      <c r="K448" t="s">
        <v>671</v>
      </c>
      <c r="L448">
        <v>1191</v>
      </c>
      <c r="N448">
        <v>1013</v>
      </c>
      <c r="O448" t="s">
        <v>672</v>
      </c>
      <c r="P448" t="s">
        <v>672</v>
      </c>
      <c r="Q448">
        <v>1</v>
      </c>
      <c r="X448">
        <v>6.44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1</v>
      </c>
      <c r="AE448">
        <v>1</v>
      </c>
      <c r="AF448" t="s">
        <v>66</v>
      </c>
      <c r="AG448">
        <v>25.76</v>
      </c>
      <c r="AH448">
        <v>2</v>
      </c>
      <c r="AI448">
        <v>1473071600</v>
      </c>
      <c r="AJ448">
        <v>288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</row>
    <row r="449" spans="1:44" x14ac:dyDescent="0.2">
      <c r="A449">
        <f>ROW(Source!A352)</f>
        <v>352</v>
      </c>
      <c r="B449">
        <v>1473071605</v>
      </c>
      <c r="C449">
        <v>1473071599</v>
      </c>
      <c r="D449">
        <v>1441833954</v>
      </c>
      <c r="E449">
        <v>1</v>
      </c>
      <c r="F449">
        <v>1</v>
      </c>
      <c r="G449">
        <v>15514512</v>
      </c>
      <c r="H449">
        <v>2</v>
      </c>
      <c r="I449" t="s">
        <v>673</v>
      </c>
      <c r="J449" t="s">
        <v>674</v>
      </c>
      <c r="K449" t="s">
        <v>675</v>
      </c>
      <c r="L449">
        <v>1368</v>
      </c>
      <c r="N449">
        <v>1011</v>
      </c>
      <c r="O449" t="s">
        <v>676</v>
      </c>
      <c r="P449" t="s">
        <v>676</v>
      </c>
      <c r="Q449">
        <v>1</v>
      </c>
      <c r="X449">
        <v>0.17</v>
      </c>
      <c r="Y449">
        <v>0</v>
      </c>
      <c r="Z449">
        <v>59.51</v>
      </c>
      <c r="AA449">
        <v>0.82</v>
      </c>
      <c r="AB449">
        <v>0</v>
      </c>
      <c r="AC449">
        <v>0</v>
      </c>
      <c r="AD449">
        <v>1</v>
      </c>
      <c r="AE449">
        <v>0</v>
      </c>
      <c r="AF449" t="s">
        <v>66</v>
      </c>
      <c r="AG449">
        <v>0.68</v>
      </c>
      <c r="AH449">
        <v>2</v>
      </c>
      <c r="AI449">
        <v>1473071601</v>
      </c>
      <c r="AJ449">
        <v>289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</row>
    <row r="450" spans="1:44" x14ac:dyDescent="0.2">
      <c r="A450">
        <f>ROW(Source!A352)</f>
        <v>352</v>
      </c>
      <c r="B450">
        <v>1473071606</v>
      </c>
      <c r="C450">
        <v>1473071599</v>
      </c>
      <c r="D450">
        <v>1441834258</v>
      </c>
      <c r="E450">
        <v>1</v>
      </c>
      <c r="F450">
        <v>1</v>
      </c>
      <c r="G450">
        <v>15514512</v>
      </c>
      <c r="H450">
        <v>2</v>
      </c>
      <c r="I450" t="s">
        <v>691</v>
      </c>
      <c r="J450" t="s">
        <v>692</v>
      </c>
      <c r="K450" t="s">
        <v>693</v>
      </c>
      <c r="L450">
        <v>1368</v>
      </c>
      <c r="N450">
        <v>1011</v>
      </c>
      <c r="O450" t="s">
        <v>676</v>
      </c>
      <c r="P450" t="s">
        <v>676</v>
      </c>
      <c r="Q450">
        <v>1</v>
      </c>
      <c r="X450">
        <v>2.4300000000000002</v>
      </c>
      <c r="Y450">
        <v>0</v>
      </c>
      <c r="Z450">
        <v>1303.01</v>
      </c>
      <c r="AA450">
        <v>826.2</v>
      </c>
      <c r="AB450">
        <v>0</v>
      </c>
      <c r="AC450">
        <v>0</v>
      </c>
      <c r="AD450">
        <v>1</v>
      </c>
      <c r="AE450">
        <v>0</v>
      </c>
      <c r="AF450" t="s">
        <v>66</v>
      </c>
      <c r="AG450">
        <v>9.7200000000000006</v>
      </c>
      <c r="AH450">
        <v>2</v>
      </c>
      <c r="AI450">
        <v>1473071602</v>
      </c>
      <c r="AJ450">
        <v>290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</row>
    <row r="451" spans="1:44" x14ac:dyDescent="0.2">
      <c r="A451">
        <f>ROW(Source!A352)</f>
        <v>352</v>
      </c>
      <c r="B451">
        <v>1473071607</v>
      </c>
      <c r="C451">
        <v>1473071599</v>
      </c>
      <c r="D451">
        <v>1441836235</v>
      </c>
      <c r="E451">
        <v>1</v>
      </c>
      <c r="F451">
        <v>1</v>
      </c>
      <c r="G451">
        <v>15514512</v>
      </c>
      <c r="H451">
        <v>3</v>
      </c>
      <c r="I451" t="s">
        <v>677</v>
      </c>
      <c r="J451" t="s">
        <v>678</v>
      </c>
      <c r="K451" t="s">
        <v>679</v>
      </c>
      <c r="L451">
        <v>1346</v>
      </c>
      <c r="N451">
        <v>1009</v>
      </c>
      <c r="O451" t="s">
        <v>680</v>
      </c>
      <c r="P451" t="s">
        <v>680</v>
      </c>
      <c r="Q451">
        <v>1</v>
      </c>
      <c r="X451">
        <v>0.15</v>
      </c>
      <c r="Y451">
        <v>31.49</v>
      </c>
      <c r="Z451">
        <v>0</v>
      </c>
      <c r="AA451">
        <v>0</v>
      </c>
      <c r="AB451">
        <v>0</v>
      </c>
      <c r="AC451">
        <v>0</v>
      </c>
      <c r="AD451">
        <v>1</v>
      </c>
      <c r="AE451">
        <v>0</v>
      </c>
      <c r="AF451" t="s">
        <v>66</v>
      </c>
      <c r="AG451">
        <v>0.6</v>
      </c>
      <c r="AH451">
        <v>2</v>
      </c>
      <c r="AI451">
        <v>1473071603</v>
      </c>
      <c r="AJ451">
        <v>291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</row>
    <row r="452" spans="1:44" x14ac:dyDescent="0.2">
      <c r="A452">
        <f>ROW(Source!A353)</f>
        <v>353</v>
      </c>
      <c r="B452">
        <v>1473071619</v>
      </c>
      <c r="C452">
        <v>1473071608</v>
      </c>
      <c r="D452">
        <v>1441819193</v>
      </c>
      <c r="E452">
        <v>15514512</v>
      </c>
      <c r="F452">
        <v>1</v>
      </c>
      <c r="G452">
        <v>15514512</v>
      </c>
      <c r="H452">
        <v>1</v>
      </c>
      <c r="I452" t="s">
        <v>670</v>
      </c>
      <c r="J452" t="s">
        <v>3</v>
      </c>
      <c r="K452" t="s">
        <v>671</v>
      </c>
      <c r="L452">
        <v>1191</v>
      </c>
      <c r="N452">
        <v>1013</v>
      </c>
      <c r="O452" t="s">
        <v>672</v>
      </c>
      <c r="P452" t="s">
        <v>672</v>
      </c>
      <c r="Q452">
        <v>1</v>
      </c>
      <c r="X452">
        <v>52.5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1</v>
      </c>
      <c r="AE452">
        <v>1</v>
      </c>
      <c r="AF452" t="s">
        <v>3</v>
      </c>
      <c r="AG452">
        <v>52.5</v>
      </c>
      <c r="AH452">
        <v>2</v>
      </c>
      <c r="AI452">
        <v>1473071609</v>
      </c>
      <c r="AJ452">
        <v>292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</row>
    <row r="453" spans="1:44" x14ac:dyDescent="0.2">
      <c r="A453">
        <f>ROW(Source!A353)</f>
        <v>353</v>
      </c>
      <c r="B453">
        <v>1473071620</v>
      </c>
      <c r="C453">
        <v>1473071608</v>
      </c>
      <c r="D453">
        <v>1441835475</v>
      </c>
      <c r="E453">
        <v>1</v>
      </c>
      <c r="F453">
        <v>1</v>
      </c>
      <c r="G453">
        <v>15514512</v>
      </c>
      <c r="H453">
        <v>3</v>
      </c>
      <c r="I453" t="s">
        <v>694</v>
      </c>
      <c r="J453" t="s">
        <v>695</v>
      </c>
      <c r="K453" t="s">
        <v>696</v>
      </c>
      <c r="L453">
        <v>1348</v>
      </c>
      <c r="N453">
        <v>1009</v>
      </c>
      <c r="O453" t="s">
        <v>697</v>
      </c>
      <c r="P453" t="s">
        <v>697</v>
      </c>
      <c r="Q453">
        <v>1000</v>
      </c>
      <c r="X453">
        <v>2.9999999999999997E-4</v>
      </c>
      <c r="Y453">
        <v>155908.07999999999</v>
      </c>
      <c r="Z453">
        <v>0</v>
      </c>
      <c r="AA453">
        <v>0</v>
      </c>
      <c r="AB453">
        <v>0</v>
      </c>
      <c r="AC453">
        <v>0</v>
      </c>
      <c r="AD453">
        <v>1</v>
      </c>
      <c r="AE453">
        <v>0</v>
      </c>
      <c r="AF453" t="s">
        <v>3</v>
      </c>
      <c r="AG453">
        <v>2.9999999999999997E-4</v>
      </c>
      <c r="AH453">
        <v>2</v>
      </c>
      <c r="AI453">
        <v>1473071610</v>
      </c>
      <c r="AJ453">
        <v>293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</row>
    <row r="454" spans="1:44" x14ac:dyDescent="0.2">
      <c r="A454">
        <f>ROW(Source!A353)</f>
        <v>353</v>
      </c>
      <c r="B454">
        <v>1473071621</v>
      </c>
      <c r="C454">
        <v>1473071608</v>
      </c>
      <c r="D454">
        <v>1441835549</v>
      </c>
      <c r="E454">
        <v>1</v>
      </c>
      <c r="F454">
        <v>1</v>
      </c>
      <c r="G454">
        <v>15514512</v>
      </c>
      <c r="H454">
        <v>3</v>
      </c>
      <c r="I454" t="s">
        <v>698</v>
      </c>
      <c r="J454" t="s">
        <v>699</v>
      </c>
      <c r="K454" t="s">
        <v>700</v>
      </c>
      <c r="L454">
        <v>1348</v>
      </c>
      <c r="N454">
        <v>1009</v>
      </c>
      <c r="O454" t="s">
        <v>697</v>
      </c>
      <c r="P454" t="s">
        <v>697</v>
      </c>
      <c r="Q454">
        <v>1000</v>
      </c>
      <c r="X454">
        <v>1E-4</v>
      </c>
      <c r="Y454">
        <v>194655.19</v>
      </c>
      <c r="Z454">
        <v>0</v>
      </c>
      <c r="AA454">
        <v>0</v>
      </c>
      <c r="AB454">
        <v>0</v>
      </c>
      <c r="AC454">
        <v>0</v>
      </c>
      <c r="AD454">
        <v>1</v>
      </c>
      <c r="AE454">
        <v>0</v>
      </c>
      <c r="AF454" t="s">
        <v>3</v>
      </c>
      <c r="AG454">
        <v>1E-4</v>
      </c>
      <c r="AH454">
        <v>2</v>
      </c>
      <c r="AI454">
        <v>1473071611</v>
      </c>
      <c r="AJ454">
        <v>294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</row>
    <row r="455" spans="1:44" x14ac:dyDescent="0.2">
      <c r="A455">
        <f>ROW(Source!A353)</f>
        <v>353</v>
      </c>
      <c r="B455">
        <v>1473071622</v>
      </c>
      <c r="C455">
        <v>1473071608</v>
      </c>
      <c r="D455">
        <v>1441836250</v>
      </c>
      <c r="E455">
        <v>1</v>
      </c>
      <c r="F455">
        <v>1</v>
      </c>
      <c r="G455">
        <v>15514512</v>
      </c>
      <c r="H455">
        <v>3</v>
      </c>
      <c r="I455" t="s">
        <v>736</v>
      </c>
      <c r="J455" t="s">
        <v>737</v>
      </c>
      <c r="K455" t="s">
        <v>738</v>
      </c>
      <c r="L455">
        <v>1327</v>
      </c>
      <c r="N455">
        <v>1005</v>
      </c>
      <c r="O455" t="s">
        <v>739</v>
      </c>
      <c r="P455" t="s">
        <v>739</v>
      </c>
      <c r="Q455">
        <v>1</v>
      </c>
      <c r="X455">
        <v>1.8</v>
      </c>
      <c r="Y455">
        <v>149.25</v>
      </c>
      <c r="Z455">
        <v>0</v>
      </c>
      <c r="AA455">
        <v>0</v>
      </c>
      <c r="AB455">
        <v>0</v>
      </c>
      <c r="AC455">
        <v>0</v>
      </c>
      <c r="AD455">
        <v>1</v>
      </c>
      <c r="AE455">
        <v>0</v>
      </c>
      <c r="AF455" t="s">
        <v>3</v>
      </c>
      <c r="AG455">
        <v>1.8</v>
      </c>
      <c r="AH455">
        <v>2</v>
      </c>
      <c r="AI455">
        <v>1473071612</v>
      </c>
      <c r="AJ455">
        <v>295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</row>
    <row r="456" spans="1:44" x14ac:dyDescent="0.2">
      <c r="A456">
        <f>ROW(Source!A353)</f>
        <v>353</v>
      </c>
      <c r="B456">
        <v>1473071623</v>
      </c>
      <c r="C456">
        <v>1473071608</v>
      </c>
      <c r="D456">
        <v>1441834635</v>
      </c>
      <c r="E456">
        <v>1</v>
      </c>
      <c r="F456">
        <v>1</v>
      </c>
      <c r="G456">
        <v>15514512</v>
      </c>
      <c r="H456">
        <v>3</v>
      </c>
      <c r="I456" t="s">
        <v>710</v>
      </c>
      <c r="J456" t="s">
        <v>711</v>
      </c>
      <c r="K456" t="s">
        <v>712</v>
      </c>
      <c r="L456">
        <v>1339</v>
      </c>
      <c r="N456">
        <v>1007</v>
      </c>
      <c r="O456" t="s">
        <v>713</v>
      </c>
      <c r="P456" t="s">
        <v>713</v>
      </c>
      <c r="Q456">
        <v>1</v>
      </c>
      <c r="X456">
        <v>0.5</v>
      </c>
      <c r="Y456">
        <v>103.4</v>
      </c>
      <c r="Z456">
        <v>0</v>
      </c>
      <c r="AA456">
        <v>0</v>
      </c>
      <c r="AB456">
        <v>0</v>
      </c>
      <c r="AC456">
        <v>0</v>
      </c>
      <c r="AD456">
        <v>1</v>
      </c>
      <c r="AE456">
        <v>0</v>
      </c>
      <c r="AF456" t="s">
        <v>3</v>
      </c>
      <c r="AG456">
        <v>0.5</v>
      </c>
      <c r="AH456">
        <v>2</v>
      </c>
      <c r="AI456">
        <v>1473071613</v>
      </c>
      <c r="AJ456">
        <v>296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</row>
    <row r="457" spans="1:44" x14ac:dyDescent="0.2">
      <c r="A457">
        <f>ROW(Source!A353)</f>
        <v>353</v>
      </c>
      <c r="B457">
        <v>1473071624</v>
      </c>
      <c r="C457">
        <v>1473071608</v>
      </c>
      <c r="D457">
        <v>1441834627</v>
      </c>
      <c r="E457">
        <v>1</v>
      </c>
      <c r="F457">
        <v>1</v>
      </c>
      <c r="G457">
        <v>15514512</v>
      </c>
      <c r="H457">
        <v>3</v>
      </c>
      <c r="I457" t="s">
        <v>714</v>
      </c>
      <c r="J457" t="s">
        <v>715</v>
      </c>
      <c r="K457" t="s">
        <v>716</v>
      </c>
      <c r="L457">
        <v>1339</v>
      </c>
      <c r="N457">
        <v>1007</v>
      </c>
      <c r="O457" t="s">
        <v>713</v>
      </c>
      <c r="P457" t="s">
        <v>713</v>
      </c>
      <c r="Q457">
        <v>1</v>
      </c>
      <c r="X457">
        <v>0.3</v>
      </c>
      <c r="Y457">
        <v>875.46</v>
      </c>
      <c r="Z457">
        <v>0</v>
      </c>
      <c r="AA457">
        <v>0</v>
      </c>
      <c r="AB457">
        <v>0</v>
      </c>
      <c r="AC457">
        <v>0</v>
      </c>
      <c r="AD457">
        <v>1</v>
      </c>
      <c r="AE457">
        <v>0</v>
      </c>
      <c r="AF457" t="s">
        <v>3</v>
      </c>
      <c r="AG457">
        <v>0.3</v>
      </c>
      <c r="AH457">
        <v>2</v>
      </c>
      <c r="AI457">
        <v>1473071614</v>
      </c>
      <c r="AJ457">
        <v>297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</row>
    <row r="458" spans="1:44" x14ac:dyDescent="0.2">
      <c r="A458">
        <f>ROW(Source!A353)</f>
        <v>353</v>
      </c>
      <c r="B458">
        <v>1473071625</v>
      </c>
      <c r="C458">
        <v>1473071608</v>
      </c>
      <c r="D458">
        <v>1441834671</v>
      </c>
      <c r="E458">
        <v>1</v>
      </c>
      <c r="F458">
        <v>1</v>
      </c>
      <c r="G458">
        <v>15514512</v>
      </c>
      <c r="H458">
        <v>3</v>
      </c>
      <c r="I458" t="s">
        <v>717</v>
      </c>
      <c r="J458" t="s">
        <v>718</v>
      </c>
      <c r="K458" t="s">
        <v>719</v>
      </c>
      <c r="L458">
        <v>1348</v>
      </c>
      <c r="N458">
        <v>1009</v>
      </c>
      <c r="O458" t="s">
        <v>697</v>
      </c>
      <c r="P458" t="s">
        <v>697</v>
      </c>
      <c r="Q458">
        <v>1000</v>
      </c>
      <c r="X458">
        <v>1E-4</v>
      </c>
      <c r="Y458">
        <v>184462.17</v>
      </c>
      <c r="Z458">
        <v>0</v>
      </c>
      <c r="AA458">
        <v>0</v>
      </c>
      <c r="AB458">
        <v>0</v>
      </c>
      <c r="AC458">
        <v>0</v>
      </c>
      <c r="AD458">
        <v>1</v>
      </c>
      <c r="AE458">
        <v>0</v>
      </c>
      <c r="AF458" t="s">
        <v>3</v>
      </c>
      <c r="AG458">
        <v>1E-4</v>
      </c>
      <c r="AH458">
        <v>2</v>
      </c>
      <c r="AI458">
        <v>1473071615</v>
      </c>
      <c r="AJ458">
        <v>298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</row>
    <row r="459" spans="1:44" x14ac:dyDescent="0.2">
      <c r="A459">
        <f>ROW(Source!A353)</f>
        <v>353</v>
      </c>
      <c r="B459">
        <v>1473071626</v>
      </c>
      <c r="C459">
        <v>1473071608</v>
      </c>
      <c r="D459">
        <v>1441834634</v>
      </c>
      <c r="E459">
        <v>1</v>
      </c>
      <c r="F459">
        <v>1</v>
      </c>
      <c r="G459">
        <v>15514512</v>
      </c>
      <c r="H459">
        <v>3</v>
      </c>
      <c r="I459" t="s">
        <v>720</v>
      </c>
      <c r="J459" t="s">
        <v>721</v>
      </c>
      <c r="K459" t="s">
        <v>722</v>
      </c>
      <c r="L459">
        <v>1348</v>
      </c>
      <c r="N459">
        <v>1009</v>
      </c>
      <c r="O459" t="s">
        <v>697</v>
      </c>
      <c r="P459" t="s">
        <v>697</v>
      </c>
      <c r="Q459">
        <v>1000</v>
      </c>
      <c r="X459">
        <v>4.0000000000000002E-4</v>
      </c>
      <c r="Y459">
        <v>88053.759999999995</v>
      </c>
      <c r="Z459">
        <v>0</v>
      </c>
      <c r="AA459">
        <v>0</v>
      </c>
      <c r="AB459">
        <v>0</v>
      </c>
      <c r="AC459">
        <v>0</v>
      </c>
      <c r="AD459">
        <v>1</v>
      </c>
      <c r="AE459">
        <v>0</v>
      </c>
      <c r="AF459" t="s">
        <v>3</v>
      </c>
      <c r="AG459">
        <v>4.0000000000000002E-4</v>
      </c>
      <c r="AH459">
        <v>2</v>
      </c>
      <c r="AI459">
        <v>1473071616</v>
      </c>
      <c r="AJ459">
        <v>299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</row>
    <row r="460" spans="1:44" x14ac:dyDescent="0.2">
      <c r="A460">
        <f>ROW(Source!A353)</f>
        <v>353</v>
      </c>
      <c r="B460">
        <v>1473071627</v>
      </c>
      <c r="C460">
        <v>1473071608</v>
      </c>
      <c r="D460">
        <v>1441834836</v>
      </c>
      <c r="E460">
        <v>1</v>
      </c>
      <c r="F460">
        <v>1</v>
      </c>
      <c r="G460">
        <v>15514512</v>
      </c>
      <c r="H460">
        <v>3</v>
      </c>
      <c r="I460" t="s">
        <v>723</v>
      </c>
      <c r="J460" t="s">
        <v>724</v>
      </c>
      <c r="K460" t="s">
        <v>725</v>
      </c>
      <c r="L460">
        <v>1348</v>
      </c>
      <c r="N460">
        <v>1009</v>
      </c>
      <c r="O460" t="s">
        <v>697</v>
      </c>
      <c r="P460" t="s">
        <v>697</v>
      </c>
      <c r="Q460">
        <v>1000</v>
      </c>
      <c r="X460">
        <v>9.8999999999999999E-4</v>
      </c>
      <c r="Y460">
        <v>93194.67</v>
      </c>
      <c r="Z460">
        <v>0</v>
      </c>
      <c r="AA460">
        <v>0</v>
      </c>
      <c r="AB460">
        <v>0</v>
      </c>
      <c r="AC460">
        <v>0</v>
      </c>
      <c r="AD460">
        <v>1</v>
      </c>
      <c r="AE460">
        <v>0</v>
      </c>
      <c r="AF460" t="s">
        <v>3</v>
      </c>
      <c r="AG460">
        <v>9.8999999999999999E-4</v>
      </c>
      <c r="AH460">
        <v>2</v>
      </c>
      <c r="AI460">
        <v>1473071617</v>
      </c>
      <c r="AJ460">
        <v>300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</row>
    <row r="461" spans="1:44" x14ac:dyDescent="0.2">
      <c r="A461">
        <f>ROW(Source!A353)</f>
        <v>353</v>
      </c>
      <c r="B461">
        <v>1473071628</v>
      </c>
      <c r="C461">
        <v>1473071608</v>
      </c>
      <c r="D461">
        <v>1441822273</v>
      </c>
      <c r="E461">
        <v>15514512</v>
      </c>
      <c r="F461">
        <v>1</v>
      </c>
      <c r="G461">
        <v>15514512</v>
      </c>
      <c r="H461">
        <v>3</v>
      </c>
      <c r="I461" t="s">
        <v>729</v>
      </c>
      <c r="J461" t="s">
        <v>3</v>
      </c>
      <c r="K461" t="s">
        <v>730</v>
      </c>
      <c r="L461">
        <v>1348</v>
      </c>
      <c r="N461">
        <v>1009</v>
      </c>
      <c r="O461" t="s">
        <v>697</v>
      </c>
      <c r="P461" t="s">
        <v>697</v>
      </c>
      <c r="Q461">
        <v>1000</v>
      </c>
      <c r="X461">
        <v>1.1E-4</v>
      </c>
      <c r="Y461">
        <v>94640</v>
      </c>
      <c r="Z461">
        <v>0</v>
      </c>
      <c r="AA461">
        <v>0</v>
      </c>
      <c r="AB461">
        <v>0</v>
      </c>
      <c r="AC461">
        <v>0</v>
      </c>
      <c r="AD461">
        <v>1</v>
      </c>
      <c r="AE461">
        <v>0</v>
      </c>
      <c r="AF461" t="s">
        <v>3</v>
      </c>
      <c r="AG461">
        <v>1.1E-4</v>
      </c>
      <c r="AH461">
        <v>2</v>
      </c>
      <c r="AI461">
        <v>1473071618</v>
      </c>
      <c r="AJ461">
        <v>301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</row>
    <row r="462" spans="1:44" x14ac:dyDescent="0.2">
      <c r="A462">
        <f>ROW(Source!A354)</f>
        <v>354</v>
      </c>
      <c r="B462">
        <v>1473074506</v>
      </c>
      <c r="C462">
        <v>1473074493</v>
      </c>
      <c r="D462">
        <v>1441819193</v>
      </c>
      <c r="E462">
        <v>15514512</v>
      </c>
      <c r="F462">
        <v>1</v>
      </c>
      <c r="G462">
        <v>15514512</v>
      </c>
      <c r="H462">
        <v>1</v>
      </c>
      <c r="I462" t="s">
        <v>670</v>
      </c>
      <c r="J462" t="s">
        <v>3</v>
      </c>
      <c r="K462" t="s">
        <v>671</v>
      </c>
      <c r="L462">
        <v>1191</v>
      </c>
      <c r="N462">
        <v>1013</v>
      </c>
      <c r="O462" t="s">
        <v>672</v>
      </c>
      <c r="P462" t="s">
        <v>672</v>
      </c>
      <c r="Q462">
        <v>1</v>
      </c>
      <c r="X462">
        <v>2.78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1</v>
      </c>
      <c r="AE462">
        <v>1</v>
      </c>
      <c r="AF462" t="s">
        <v>154</v>
      </c>
      <c r="AG462">
        <v>5.56</v>
      </c>
      <c r="AH462">
        <v>2</v>
      </c>
      <c r="AI462">
        <v>1473074499</v>
      </c>
      <c r="AJ462">
        <v>302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</row>
    <row r="463" spans="1:44" x14ac:dyDescent="0.2">
      <c r="A463">
        <f>ROW(Source!A354)</f>
        <v>354</v>
      </c>
      <c r="B463">
        <v>1473074507</v>
      </c>
      <c r="C463">
        <v>1473074493</v>
      </c>
      <c r="D463">
        <v>1441836235</v>
      </c>
      <c r="E463">
        <v>1</v>
      </c>
      <c r="F463">
        <v>1</v>
      </c>
      <c r="G463">
        <v>15514512</v>
      </c>
      <c r="H463">
        <v>3</v>
      </c>
      <c r="I463" t="s">
        <v>677</v>
      </c>
      <c r="J463" t="s">
        <v>678</v>
      </c>
      <c r="K463" t="s">
        <v>679</v>
      </c>
      <c r="L463">
        <v>1346</v>
      </c>
      <c r="N463">
        <v>1009</v>
      </c>
      <c r="O463" t="s">
        <v>680</v>
      </c>
      <c r="P463" t="s">
        <v>680</v>
      </c>
      <c r="Q463">
        <v>1</v>
      </c>
      <c r="X463">
        <v>4.0000000000000001E-3</v>
      </c>
      <c r="Y463">
        <v>31.49</v>
      </c>
      <c r="Z463">
        <v>0</v>
      </c>
      <c r="AA463">
        <v>0</v>
      </c>
      <c r="AB463">
        <v>0</v>
      </c>
      <c r="AC463">
        <v>0</v>
      </c>
      <c r="AD463">
        <v>1</v>
      </c>
      <c r="AE463">
        <v>0</v>
      </c>
      <c r="AF463" t="s">
        <v>154</v>
      </c>
      <c r="AG463">
        <v>8.0000000000000002E-3</v>
      </c>
      <c r="AH463">
        <v>2</v>
      </c>
      <c r="AI463">
        <v>1473074500</v>
      </c>
      <c r="AJ463">
        <v>303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</row>
    <row r="464" spans="1:44" x14ac:dyDescent="0.2">
      <c r="A464">
        <f>ROW(Source!A355)</f>
        <v>355</v>
      </c>
      <c r="B464">
        <v>1473074497</v>
      </c>
      <c r="C464">
        <v>1473074496</v>
      </c>
      <c r="D464">
        <v>1441819193</v>
      </c>
      <c r="E464">
        <v>15514512</v>
      </c>
      <c r="F464">
        <v>1</v>
      </c>
      <c r="G464">
        <v>15514512</v>
      </c>
      <c r="H464">
        <v>1</v>
      </c>
      <c r="I464" t="s">
        <v>670</v>
      </c>
      <c r="J464" t="s">
        <v>3</v>
      </c>
      <c r="K464" t="s">
        <v>671</v>
      </c>
      <c r="L464">
        <v>1191</v>
      </c>
      <c r="N464">
        <v>1013</v>
      </c>
      <c r="O464" t="s">
        <v>672</v>
      </c>
      <c r="P464" t="s">
        <v>672</v>
      </c>
      <c r="Q464">
        <v>1</v>
      </c>
      <c r="X464">
        <v>1.5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1</v>
      </c>
      <c r="AE464">
        <v>1</v>
      </c>
      <c r="AF464" t="s">
        <v>154</v>
      </c>
      <c r="AG464">
        <v>3</v>
      </c>
      <c r="AH464">
        <v>3</v>
      </c>
      <c r="AI464">
        <v>-1</v>
      </c>
      <c r="AJ464" t="s">
        <v>3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</row>
    <row r="465" spans="1:44" x14ac:dyDescent="0.2">
      <c r="A465">
        <f>ROW(Source!A355)</f>
        <v>355</v>
      </c>
      <c r="B465">
        <v>1473074498</v>
      </c>
      <c r="C465">
        <v>1473074496</v>
      </c>
      <c r="D465">
        <v>1441836235</v>
      </c>
      <c r="E465">
        <v>1</v>
      </c>
      <c r="F465">
        <v>1</v>
      </c>
      <c r="G465">
        <v>15514512</v>
      </c>
      <c r="H465">
        <v>3</v>
      </c>
      <c r="I465" t="s">
        <v>677</v>
      </c>
      <c r="J465" t="s">
        <v>678</v>
      </c>
      <c r="K465" t="s">
        <v>679</v>
      </c>
      <c r="L465">
        <v>1346</v>
      </c>
      <c r="N465">
        <v>1009</v>
      </c>
      <c r="O465" t="s">
        <v>680</v>
      </c>
      <c r="P465" t="s">
        <v>680</v>
      </c>
      <c r="Q465">
        <v>1</v>
      </c>
      <c r="X465">
        <v>4.1999999999999997E-3</v>
      </c>
      <c r="Y465">
        <v>31.49</v>
      </c>
      <c r="Z465">
        <v>0</v>
      </c>
      <c r="AA465">
        <v>0</v>
      </c>
      <c r="AB465">
        <v>0</v>
      </c>
      <c r="AC465">
        <v>0</v>
      </c>
      <c r="AD465">
        <v>1</v>
      </c>
      <c r="AE465">
        <v>0</v>
      </c>
      <c r="AF465" t="s">
        <v>154</v>
      </c>
      <c r="AG465">
        <v>8.3999999999999995E-3</v>
      </c>
      <c r="AH465">
        <v>3</v>
      </c>
      <c r="AI465">
        <v>-1</v>
      </c>
      <c r="AJ465" t="s">
        <v>3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</row>
    <row r="466" spans="1:44" x14ac:dyDescent="0.2">
      <c r="A466">
        <f>ROW(Source!A356)</f>
        <v>356</v>
      </c>
      <c r="B466">
        <v>1473071630</v>
      </c>
      <c r="C466">
        <v>1473071629</v>
      </c>
      <c r="D466">
        <v>1441819193</v>
      </c>
      <c r="E466">
        <v>15514512</v>
      </c>
      <c r="F466">
        <v>1</v>
      </c>
      <c r="G466">
        <v>15514512</v>
      </c>
      <c r="H466">
        <v>1</v>
      </c>
      <c r="I466" t="s">
        <v>670</v>
      </c>
      <c r="J466" t="s">
        <v>3</v>
      </c>
      <c r="K466" t="s">
        <v>671</v>
      </c>
      <c r="L466">
        <v>1191</v>
      </c>
      <c r="N466">
        <v>1013</v>
      </c>
      <c r="O466" t="s">
        <v>672</v>
      </c>
      <c r="P466" t="s">
        <v>672</v>
      </c>
      <c r="Q466">
        <v>1</v>
      </c>
      <c r="X466">
        <v>7.56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1</v>
      </c>
      <c r="AE466">
        <v>1</v>
      </c>
      <c r="AF466" t="s">
        <v>66</v>
      </c>
      <c r="AG466">
        <v>30.24</v>
      </c>
      <c r="AH466">
        <v>3</v>
      </c>
      <c r="AI466">
        <v>-1</v>
      </c>
      <c r="AJ466" t="s">
        <v>3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</row>
    <row r="467" spans="1:44" x14ac:dyDescent="0.2">
      <c r="A467">
        <f>ROW(Source!A356)</f>
        <v>356</v>
      </c>
      <c r="B467">
        <v>1473071631</v>
      </c>
      <c r="C467">
        <v>1473071629</v>
      </c>
      <c r="D467">
        <v>1441833954</v>
      </c>
      <c r="E467">
        <v>1</v>
      </c>
      <c r="F467">
        <v>1</v>
      </c>
      <c r="G467">
        <v>15514512</v>
      </c>
      <c r="H467">
        <v>2</v>
      </c>
      <c r="I467" t="s">
        <v>673</v>
      </c>
      <c r="J467" t="s">
        <v>674</v>
      </c>
      <c r="K467" t="s">
        <v>675</v>
      </c>
      <c r="L467">
        <v>1368</v>
      </c>
      <c r="N467">
        <v>1011</v>
      </c>
      <c r="O467" t="s">
        <v>676</v>
      </c>
      <c r="P467" t="s">
        <v>676</v>
      </c>
      <c r="Q467">
        <v>1</v>
      </c>
      <c r="X467">
        <v>0.46</v>
      </c>
      <c r="Y467">
        <v>0</v>
      </c>
      <c r="Z467">
        <v>59.51</v>
      </c>
      <c r="AA467">
        <v>0.82</v>
      </c>
      <c r="AB467">
        <v>0</v>
      </c>
      <c r="AC467">
        <v>0</v>
      </c>
      <c r="AD467">
        <v>1</v>
      </c>
      <c r="AE467">
        <v>0</v>
      </c>
      <c r="AF467" t="s">
        <v>66</v>
      </c>
      <c r="AG467">
        <v>1.84</v>
      </c>
      <c r="AH467">
        <v>3</v>
      </c>
      <c r="AI467">
        <v>-1</v>
      </c>
      <c r="AJ467" t="s">
        <v>3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</row>
    <row r="468" spans="1:44" x14ac:dyDescent="0.2">
      <c r="A468">
        <f>ROW(Source!A356)</f>
        <v>356</v>
      </c>
      <c r="B468">
        <v>1473071632</v>
      </c>
      <c r="C468">
        <v>1473071629</v>
      </c>
      <c r="D468">
        <v>1441834258</v>
      </c>
      <c r="E468">
        <v>1</v>
      </c>
      <c r="F468">
        <v>1</v>
      </c>
      <c r="G468">
        <v>15514512</v>
      </c>
      <c r="H468">
        <v>2</v>
      </c>
      <c r="I468" t="s">
        <v>691</v>
      </c>
      <c r="J468" t="s">
        <v>692</v>
      </c>
      <c r="K468" t="s">
        <v>693</v>
      </c>
      <c r="L468">
        <v>1368</v>
      </c>
      <c r="N468">
        <v>1011</v>
      </c>
      <c r="O468" t="s">
        <v>676</v>
      </c>
      <c r="P468" t="s">
        <v>676</v>
      </c>
      <c r="Q468">
        <v>1</v>
      </c>
      <c r="X468">
        <v>2.83</v>
      </c>
      <c r="Y468">
        <v>0</v>
      </c>
      <c r="Z468">
        <v>1303.01</v>
      </c>
      <c r="AA468">
        <v>826.2</v>
      </c>
      <c r="AB468">
        <v>0</v>
      </c>
      <c r="AC468">
        <v>0</v>
      </c>
      <c r="AD468">
        <v>1</v>
      </c>
      <c r="AE468">
        <v>0</v>
      </c>
      <c r="AF468" t="s">
        <v>66</v>
      </c>
      <c r="AG468">
        <v>11.32</v>
      </c>
      <c r="AH468">
        <v>3</v>
      </c>
      <c r="AI468">
        <v>-1</v>
      </c>
      <c r="AJ468" t="s">
        <v>3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0</v>
      </c>
      <c r="AR468">
        <v>0</v>
      </c>
    </row>
    <row r="469" spans="1:44" x14ac:dyDescent="0.2">
      <c r="A469">
        <f>ROW(Source!A356)</f>
        <v>356</v>
      </c>
      <c r="B469">
        <v>1473071633</v>
      </c>
      <c r="C469">
        <v>1473071629</v>
      </c>
      <c r="D469">
        <v>1441836235</v>
      </c>
      <c r="E469">
        <v>1</v>
      </c>
      <c r="F469">
        <v>1</v>
      </c>
      <c r="G469">
        <v>15514512</v>
      </c>
      <c r="H469">
        <v>3</v>
      </c>
      <c r="I469" t="s">
        <v>677</v>
      </c>
      <c r="J469" t="s">
        <v>678</v>
      </c>
      <c r="K469" t="s">
        <v>679</v>
      </c>
      <c r="L469">
        <v>1346</v>
      </c>
      <c r="N469">
        <v>1009</v>
      </c>
      <c r="O469" t="s">
        <v>680</v>
      </c>
      <c r="P469" t="s">
        <v>680</v>
      </c>
      <c r="Q469">
        <v>1</v>
      </c>
      <c r="X469">
        <v>0.18</v>
      </c>
      <c r="Y469">
        <v>31.49</v>
      </c>
      <c r="Z469">
        <v>0</v>
      </c>
      <c r="AA469">
        <v>0</v>
      </c>
      <c r="AB469">
        <v>0</v>
      </c>
      <c r="AC469">
        <v>0</v>
      </c>
      <c r="AD469">
        <v>1</v>
      </c>
      <c r="AE469">
        <v>0</v>
      </c>
      <c r="AF469" t="s">
        <v>66</v>
      </c>
      <c r="AG469">
        <v>0.72</v>
      </c>
      <c r="AH469">
        <v>3</v>
      </c>
      <c r="AI469">
        <v>-1</v>
      </c>
      <c r="AJ469" t="s">
        <v>3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</row>
    <row r="470" spans="1:44" x14ac:dyDescent="0.2">
      <c r="A470">
        <f>ROW(Source!A357)</f>
        <v>357</v>
      </c>
      <c r="B470">
        <v>1473071645</v>
      </c>
      <c r="C470">
        <v>1473071634</v>
      </c>
      <c r="D470">
        <v>1441819193</v>
      </c>
      <c r="E470">
        <v>15514512</v>
      </c>
      <c r="F470">
        <v>1</v>
      </c>
      <c r="G470">
        <v>15514512</v>
      </c>
      <c r="H470">
        <v>1</v>
      </c>
      <c r="I470" t="s">
        <v>670</v>
      </c>
      <c r="J470" t="s">
        <v>3</v>
      </c>
      <c r="K470" t="s">
        <v>671</v>
      </c>
      <c r="L470">
        <v>1191</v>
      </c>
      <c r="N470">
        <v>1013</v>
      </c>
      <c r="O470" t="s">
        <v>672</v>
      </c>
      <c r="P470" t="s">
        <v>672</v>
      </c>
      <c r="Q470">
        <v>1</v>
      </c>
      <c r="X470">
        <v>63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1</v>
      </c>
      <c r="AE470">
        <v>1</v>
      </c>
      <c r="AF470" t="s">
        <v>3</v>
      </c>
      <c r="AG470">
        <v>63</v>
      </c>
      <c r="AH470">
        <v>2</v>
      </c>
      <c r="AI470">
        <v>1473071635</v>
      </c>
      <c r="AJ470">
        <v>305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</row>
    <row r="471" spans="1:44" x14ac:dyDescent="0.2">
      <c r="A471">
        <f>ROW(Source!A357)</f>
        <v>357</v>
      </c>
      <c r="B471">
        <v>1473071646</v>
      </c>
      <c r="C471">
        <v>1473071634</v>
      </c>
      <c r="D471">
        <v>1441835475</v>
      </c>
      <c r="E471">
        <v>1</v>
      </c>
      <c r="F471">
        <v>1</v>
      </c>
      <c r="G471">
        <v>15514512</v>
      </c>
      <c r="H471">
        <v>3</v>
      </c>
      <c r="I471" t="s">
        <v>694</v>
      </c>
      <c r="J471" t="s">
        <v>695</v>
      </c>
      <c r="K471" t="s">
        <v>696</v>
      </c>
      <c r="L471">
        <v>1348</v>
      </c>
      <c r="N471">
        <v>1009</v>
      </c>
      <c r="O471" t="s">
        <v>697</v>
      </c>
      <c r="P471" t="s">
        <v>697</v>
      </c>
      <c r="Q471">
        <v>1000</v>
      </c>
      <c r="X471">
        <v>2.9999999999999997E-4</v>
      </c>
      <c r="Y471">
        <v>155908.07999999999</v>
      </c>
      <c r="Z471">
        <v>0</v>
      </c>
      <c r="AA471">
        <v>0</v>
      </c>
      <c r="AB471">
        <v>0</v>
      </c>
      <c r="AC471">
        <v>0</v>
      </c>
      <c r="AD471">
        <v>1</v>
      </c>
      <c r="AE471">
        <v>0</v>
      </c>
      <c r="AF471" t="s">
        <v>3</v>
      </c>
      <c r="AG471">
        <v>2.9999999999999997E-4</v>
      </c>
      <c r="AH471">
        <v>2</v>
      </c>
      <c r="AI471">
        <v>1473071636</v>
      </c>
      <c r="AJ471">
        <v>306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</row>
    <row r="472" spans="1:44" x14ac:dyDescent="0.2">
      <c r="A472">
        <f>ROW(Source!A357)</f>
        <v>357</v>
      </c>
      <c r="B472">
        <v>1473071647</v>
      </c>
      <c r="C472">
        <v>1473071634</v>
      </c>
      <c r="D472">
        <v>1441835549</v>
      </c>
      <c r="E472">
        <v>1</v>
      </c>
      <c r="F472">
        <v>1</v>
      </c>
      <c r="G472">
        <v>15514512</v>
      </c>
      <c r="H472">
        <v>3</v>
      </c>
      <c r="I472" t="s">
        <v>698</v>
      </c>
      <c r="J472" t="s">
        <v>699</v>
      </c>
      <c r="K472" t="s">
        <v>700</v>
      </c>
      <c r="L472">
        <v>1348</v>
      </c>
      <c r="N472">
        <v>1009</v>
      </c>
      <c r="O472" t="s">
        <v>697</v>
      </c>
      <c r="P472" t="s">
        <v>697</v>
      </c>
      <c r="Q472">
        <v>1000</v>
      </c>
      <c r="X472">
        <v>1E-4</v>
      </c>
      <c r="Y472">
        <v>194655.19</v>
      </c>
      <c r="Z472">
        <v>0</v>
      </c>
      <c r="AA472">
        <v>0</v>
      </c>
      <c r="AB472">
        <v>0</v>
      </c>
      <c r="AC472">
        <v>0</v>
      </c>
      <c r="AD472">
        <v>1</v>
      </c>
      <c r="AE472">
        <v>0</v>
      </c>
      <c r="AF472" t="s">
        <v>3</v>
      </c>
      <c r="AG472">
        <v>1E-4</v>
      </c>
      <c r="AH472">
        <v>2</v>
      </c>
      <c r="AI472">
        <v>1473071637</v>
      </c>
      <c r="AJ472">
        <v>307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</row>
    <row r="473" spans="1:44" x14ac:dyDescent="0.2">
      <c r="A473">
        <f>ROW(Source!A357)</f>
        <v>357</v>
      </c>
      <c r="B473">
        <v>1473071648</v>
      </c>
      <c r="C473">
        <v>1473071634</v>
      </c>
      <c r="D473">
        <v>1441836250</v>
      </c>
      <c r="E473">
        <v>1</v>
      </c>
      <c r="F473">
        <v>1</v>
      </c>
      <c r="G473">
        <v>15514512</v>
      </c>
      <c r="H473">
        <v>3</v>
      </c>
      <c r="I473" t="s">
        <v>736</v>
      </c>
      <c r="J473" t="s">
        <v>737</v>
      </c>
      <c r="K473" t="s">
        <v>738</v>
      </c>
      <c r="L473">
        <v>1327</v>
      </c>
      <c r="N473">
        <v>1005</v>
      </c>
      <c r="O473" t="s">
        <v>739</v>
      </c>
      <c r="P473" t="s">
        <v>739</v>
      </c>
      <c r="Q473">
        <v>1</v>
      </c>
      <c r="X473">
        <v>1.9</v>
      </c>
      <c r="Y473">
        <v>149.25</v>
      </c>
      <c r="Z473">
        <v>0</v>
      </c>
      <c r="AA473">
        <v>0</v>
      </c>
      <c r="AB473">
        <v>0</v>
      </c>
      <c r="AC473">
        <v>0</v>
      </c>
      <c r="AD473">
        <v>1</v>
      </c>
      <c r="AE473">
        <v>0</v>
      </c>
      <c r="AF473" t="s">
        <v>3</v>
      </c>
      <c r="AG473">
        <v>1.9</v>
      </c>
      <c r="AH473">
        <v>2</v>
      </c>
      <c r="AI473">
        <v>1473071638</v>
      </c>
      <c r="AJ473">
        <v>308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0</v>
      </c>
      <c r="AR473">
        <v>0</v>
      </c>
    </row>
    <row r="474" spans="1:44" x14ac:dyDescent="0.2">
      <c r="A474">
        <f>ROW(Source!A357)</f>
        <v>357</v>
      </c>
      <c r="B474">
        <v>1473071649</v>
      </c>
      <c r="C474">
        <v>1473071634</v>
      </c>
      <c r="D474">
        <v>1441834635</v>
      </c>
      <c r="E474">
        <v>1</v>
      </c>
      <c r="F474">
        <v>1</v>
      </c>
      <c r="G474">
        <v>15514512</v>
      </c>
      <c r="H474">
        <v>3</v>
      </c>
      <c r="I474" t="s">
        <v>710</v>
      </c>
      <c r="J474" t="s">
        <v>711</v>
      </c>
      <c r="K474" t="s">
        <v>712</v>
      </c>
      <c r="L474">
        <v>1339</v>
      </c>
      <c r="N474">
        <v>1007</v>
      </c>
      <c r="O474" t="s">
        <v>713</v>
      </c>
      <c r="P474" t="s">
        <v>713</v>
      </c>
      <c r="Q474">
        <v>1</v>
      </c>
      <c r="X474">
        <v>0.5</v>
      </c>
      <c r="Y474">
        <v>103.4</v>
      </c>
      <c r="Z474">
        <v>0</v>
      </c>
      <c r="AA474">
        <v>0</v>
      </c>
      <c r="AB474">
        <v>0</v>
      </c>
      <c r="AC474">
        <v>0</v>
      </c>
      <c r="AD474">
        <v>1</v>
      </c>
      <c r="AE474">
        <v>0</v>
      </c>
      <c r="AF474" t="s">
        <v>3</v>
      </c>
      <c r="AG474">
        <v>0.5</v>
      </c>
      <c r="AH474">
        <v>2</v>
      </c>
      <c r="AI474">
        <v>1473071639</v>
      </c>
      <c r="AJ474">
        <v>309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</row>
    <row r="475" spans="1:44" x14ac:dyDescent="0.2">
      <c r="A475">
        <f>ROW(Source!A357)</f>
        <v>357</v>
      </c>
      <c r="B475">
        <v>1473071650</v>
      </c>
      <c r="C475">
        <v>1473071634</v>
      </c>
      <c r="D475">
        <v>1441834627</v>
      </c>
      <c r="E475">
        <v>1</v>
      </c>
      <c r="F475">
        <v>1</v>
      </c>
      <c r="G475">
        <v>15514512</v>
      </c>
      <c r="H475">
        <v>3</v>
      </c>
      <c r="I475" t="s">
        <v>714</v>
      </c>
      <c r="J475" t="s">
        <v>715</v>
      </c>
      <c r="K475" t="s">
        <v>716</v>
      </c>
      <c r="L475">
        <v>1339</v>
      </c>
      <c r="N475">
        <v>1007</v>
      </c>
      <c r="O475" t="s">
        <v>713</v>
      </c>
      <c r="P475" t="s">
        <v>713</v>
      </c>
      <c r="Q475">
        <v>1</v>
      </c>
      <c r="X475">
        <v>0.3</v>
      </c>
      <c r="Y475">
        <v>875.46</v>
      </c>
      <c r="Z475">
        <v>0</v>
      </c>
      <c r="AA475">
        <v>0</v>
      </c>
      <c r="AB475">
        <v>0</v>
      </c>
      <c r="AC475">
        <v>0</v>
      </c>
      <c r="AD475">
        <v>1</v>
      </c>
      <c r="AE475">
        <v>0</v>
      </c>
      <c r="AF475" t="s">
        <v>3</v>
      </c>
      <c r="AG475">
        <v>0.3</v>
      </c>
      <c r="AH475">
        <v>2</v>
      </c>
      <c r="AI475">
        <v>1473071640</v>
      </c>
      <c r="AJ475">
        <v>310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</row>
    <row r="476" spans="1:44" x14ac:dyDescent="0.2">
      <c r="A476">
        <f>ROW(Source!A357)</f>
        <v>357</v>
      </c>
      <c r="B476">
        <v>1473071651</v>
      </c>
      <c r="C476">
        <v>1473071634</v>
      </c>
      <c r="D476">
        <v>1441834671</v>
      </c>
      <c r="E476">
        <v>1</v>
      </c>
      <c r="F476">
        <v>1</v>
      </c>
      <c r="G476">
        <v>15514512</v>
      </c>
      <c r="H476">
        <v>3</v>
      </c>
      <c r="I476" t="s">
        <v>717</v>
      </c>
      <c r="J476" t="s">
        <v>718</v>
      </c>
      <c r="K476" t="s">
        <v>719</v>
      </c>
      <c r="L476">
        <v>1348</v>
      </c>
      <c r="N476">
        <v>1009</v>
      </c>
      <c r="O476" t="s">
        <v>697</v>
      </c>
      <c r="P476" t="s">
        <v>697</v>
      </c>
      <c r="Q476">
        <v>1000</v>
      </c>
      <c r="X476">
        <v>1E-4</v>
      </c>
      <c r="Y476">
        <v>184462.17</v>
      </c>
      <c r="Z476">
        <v>0</v>
      </c>
      <c r="AA476">
        <v>0</v>
      </c>
      <c r="AB476">
        <v>0</v>
      </c>
      <c r="AC476">
        <v>0</v>
      </c>
      <c r="AD476">
        <v>1</v>
      </c>
      <c r="AE476">
        <v>0</v>
      </c>
      <c r="AF476" t="s">
        <v>3</v>
      </c>
      <c r="AG476">
        <v>1E-4</v>
      </c>
      <c r="AH476">
        <v>2</v>
      </c>
      <c r="AI476">
        <v>1473071641</v>
      </c>
      <c r="AJ476">
        <v>311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</row>
    <row r="477" spans="1:44" x14ac:dyDescent="0.2">
      <c r="A477">
        <f>ROW(Source!A357)</f>
        <v>357</v>
      </c>
      <c r="B477">
        <v>1473071652</v>
      </c>
      <c r="C477">
        <v>1473071634</v>
      </c>
      <c r="D477">
        <v>1441834634</v>
      </c>
      <c r="E477">
        <v>1</v>
      </c>
      <c r="F477">
        <v>1</v>
      </c>
      <c r="G477">
        <v>15514512</v>
      </c>
      <c r="H477">
        <v>3</v>
      </c>
      <c r="I477" t="s">
        <v>720</v>
      </c>
      <c r="J477" t="s">
        <v>721</v>
      </c>
      <c r="K477" t="s">
        <v>722</v>
      </c>
      <c r="L477">
        <v>1348</v>
      </c>
      <c r="N477">
        <v>1009</v>
      </c>
      <c r="O477" t="s">
        <v>697</v>
      </c>
      <c r="P477" t="s">
        <v>697</v>
      </c>
      <c r="Q477">
        <v>1000</v>
      </c>
      <c r="X477">
        <v>4.0000000000000002E-4</v>
      </c>
      <c r="Y477">
        <v>88053.759999999995</v>
      </c>
      <c r="Z477">
        <v>0</v>
      </c>
      <c r="AA477">
        <v>0</v>
      </c>
      <c r="AB477">
        <v>0</v>
      </c>
      <c r="AC477">
        <v>0</v>
      </c>
      <c r="AD477">
        <v>1</v>
      </c>
      <c r="AE477">
        <v>0</v>
      </c>
      <c r="AF477" t="s">
        <v>3</v>
      </c>
      <c r="AG477">
        <v>4.0000000000000002E-4</v>
      </c>
      <c r="AH477">
        <v>2</v>
      </c>
      <c r="AI477">
        <v>1473071642</v>
      </c>
      <c r="AJ477">
        <v>312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</row>
    <row r="478" spans="1:44" x14ac:dyDescent="0.2">
      <c r="A478">
        <f>ROW(Source!A357)</f>
        <v>357</v>
      </c>
      <c r="B478">
        <v>1473071653</v>
      </c>
      <c r="C478">
        <v>1473071634</v>
      </c>
      <c r="D478">
        <v>1441834836</v>
      </c>
      <c r="E478">
        <v>1</v>
      </c>
      <c r="F478">
        <v>1</v>
      </c>
      <c r="G478">
        <v>15514512</v>
      </c>
      <c r="H478">
        <v>3</v>
      </c>
      <c r="I478" t="s">
        <v>723</v>
      </c>
      <c r="J478" t="s">
        <v>724</v>
      </c>
      <c r="K478" t="s">
        <v>725</v>
      </c>
      <c r="L478">
        <v>1348</v>
      </c>
      <c r="N478">
        <v>1009</v>
      </c>
      <c r="O478" t="s">
        <v>697</v>
      </c>
      <c r="P478" t="s">
        <v>697</v>
      </c>
      <c r="Q478">
        <v>1000</v>
      </c>
      <c r="X478">
        <v>9.8999999999999999E-4</v>
      </c>
      <c r="Y478">
        <v>93194.67</v>
      </c>
      <c r="Z478">
        <v>0</v>
      </c>
      <c r="AA478">
        <v>0</v>
      </c>
      <c r="AB478">
        <v>0</v>
      </c>
      <c r="AC478">
        <v>0</v>
      </c>
      <c r="AD478">
        <v>1</v>
      </c>
      <c r="AE478">
        <v>0</v>
      </c>
      <c r="AF478" t="s">
        <v>3</v>
      </c>
      <c r="AG478">
        <v>9.8999999999999999E-4</v>
      </c>
      <c r="AH478">
        <v>2</v>
      </c>
      <c r="AI478">
        <v>1473071643</v>
      </c>
      <c r="AJ478">
        <v>313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</row>
    <row r="479" spans="1:44" x14ac:dyDescent="0.2">
      <c r="A479">
        <f>ROW(Source!A357)</f>
        <v>357</v>
      </c>
      <c r="B479">
        <v>1473071654</v>
      </c>
      <c r="C479">
        <v>1473071634</v>
      </c>
      <c r="D479">
        <v>1441822273</v>
      </c>
      <c r="E479">
        <v>15514512</v>
      </c>
      <c r="F479">
        <v>1</v>
      </c>
      <c r="G479">
        <v>15514512</v>
      </c>
      <c r="H479">
        <v>3</v>
      </c>
      <c r="I479" t="s">
        <v>729</v>
      </c>
      <c r="J479" t="s">
        <v>3</v>
      </c>
      <c r="K479" t="s">
        <v>730</v>
      </c>
      <c r="L479">
        <v>1348</v>
      </c>
      <c r="N479">
        <v>1009</v>
      </c>
      <c r="O479" t="s">
        <v>697</v>
      </c>
      <c r="P479" t="s">
        <v>697</v>
      </c>
      <c r="Q479">
        <v>1000</v>
      </c>
      <c r="X479">
        <v>1.1E-4</v>
      </c>
      <c r="Y479">
        <v>94640</v>
      </c>
      <c r="Z479">
        <v>0</v>
      </c>
      <c r="AA479">
        <v>0</v>
      </c>
      <c r="AB479">
        <v>0</v>
      </c>
      <c r="AC479">
        <v>0</v>
      </c>
      <c r="AD479">
        <v>1</v>
      </c>
      <c r="AE479">
        <v>0</v>
      </c>
      <c r="AF479" t="s">
        <v>3</v>
      </c>
      <c r="AG479">
        <v>1.1E-4</v>
      </c>
      <c r="AH479">
        <v>2</v>
      </c>
      <c r="AI479">
        <v>1473071644</v>
      </c>
      <c r="AJ479">
        <v>314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</row>
    <row r="480" spans="1:44" x14ac:dyDescent="0.2">
      <c r="A480">
        <f>ROW(Source!A358)</f>
        <v>358</v>
      </c>
      <c r="B480">
        <v>1473074514</v>
      </c>
      <c r="C480">
        <v>1473074513</v>
      </c>
      <c r="D480">
        <v>1441819193</v>
      </c>
      <c r="E480">
        <v>15514512</v>
      </c>
      <c r="F480">
        <v>1</v>
      </c>
      <c r="G480">
        <v>15514512</v>
      </c>
      <c r="H480">
        <v>1</v>
      </c>
      <c r="I480" t="s">
        <v>670</v>
      </c>
      <c r="J480" t="s">
        <v>3</v>
      </c>
      <c r="K480" t="s">
        <v>671</v>
      </c>
      <c r="L480">
        <v>1191</v>
      </c>
      <c r="N480">
        <v>1013</v>
      </c>
      <c r="O480" t="s">
        <v>672</v>
      </c>
      <c r="P480" t="s">
        <v>672</v>
      </c>
      <c r="Q480">
        <v>1</v>
      </c>
      <c r="X480">
        <v>2.78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1</v>
      </c>
      <c r="AE480">
        <v>1</v>
      </c>
      <c r="AF480" t="s">
        <v>154</v>
      </c>
      <c r="AG480">
        <v>5.56</v>
      </c>
      <c r="AH480">
        <v>3</v>
      </c>
      <c r="AI480">
        <v>-1</v>
      </c>
      <c r="AJ480" t="s">
        <v>3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</row>
    <row r="481" spans="1:44" x14ac:dyDescent="0.2">
      <c r="A481">
        <f>ROW(Source!A358)</f>
        <v>358</v>
      </c>
      <c r="B481">
        <v>1473074515</v>
      </c>
      <c r="C481">
        <v>1473074513</v>
      </c>
      <c r="D481">
        <v>1441836235</v>
      </c>
      <c r="E481">
        <v>1</v>
      </c>
      <c r="F481">
        <v>1</v>
      </c>
      <c r="G481">
        <v>15514512</v>
      </c>
      <c r="H481">
        <v>3</v>
      </c>
      <c r="I481" t="s">
        <v>677</v>
      </c>
      <c r="J481" t="s">
        <v>678</v>
      </c>
      <c r="K481" t="s">
        <v>679</v>
      </c>
      <c r="L481">
        <v>1346</v>
      </c>
      <c r="N481">
        <v>1009</v>
      </c>
      <c r="O481" t="s">
        <v>680</v>
      </c>
      <c r="P481" t="s">
        <v>680</v>
      </c>
      <c r="Q481">
        <v>1</v>
      </c>
      <c r="X481">
        <v>4.0000000000000001E-3</v>
      </c>
      <c r="Y481">
        <v>31.49</v>
      </c>
      <c r="Z481">
        <v>0</v>
      </c>
      <c r="AA481">
        <v>0</v>
      </c>
      <c r="AB481">
        <v>0</v>
      </c>
      <c r="AC481">
        <v>0</v>
      </c>
      <c r="AD481">
        <v>1</v>
      </c>
      <c r="AE481">
        <v>0</v>
      </c>
      <c r="AF481" t="s">
        <v>154</v>
      </c>
      <c r="AG481">
        <v>8.0000000000000002E-3</v>
      </c>
      <c r="AH481">
        <v>3</v>
      </c>
      <c r="AI481">
        <v>-1</v>
      </c>
      <c r="AJ481" t="s">
        <v>3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</row>
    <row r="482" spans="1:44" x14ac:dyDescent="0.2">
      <c r="A482">
        <f>ROW(Source!A359)</f>
        <v>359</v>
      </c>
      <c r="B482">
        <v>1473074517</v>
      </c>
      <c r="C482">
        <v>1473074516</v>
      </c>
      <c r="D482">
        <v>1441819193</v>
      </c>
      <c r="E482">
        <v>15514512</v>
      </c>
      <c r="F482">
        <v>1</v>
      </c>
      <c r="G482">
        <v>15514512</v>
      </c>
      <c r="H482">
        <v>1</v>
      </c>
      <c r="I482" t="s">
        <v>670</v>
      </c>
      <c r="J482" t="s">
        <v>3</v>
      </c>
      <c r="K482" t="s">
        <v>671</v>
      </c>
      <c r="L482">
        <v>1191</v>
      </c>
      <c r="N482">
        <v>1013</v>
      </c>
      <c r="O482" t="s">
        <v>672</v>
      </c>
      <c r="P482" t="s">
        <v>672</v>
      </c>
      <c r="Q482">
        <v>1</v>
      </c>
      <c r="X482">
        <v>1.5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1</v>
      </c>
      <c r="AE482">
        <v>1</v>
      </c>
      <c r="AF482" t="s">
        <v>154</v>
      </c>
      <c r="AG482">
        <v>3</v>
      </c>
      <c r="AH482">
        <v>3</v>
      </c>
      <c r="AI482">
        <v>-1</v>
      </c>
      <c r="AJ482" t="s">
        <v>3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</row>
    <row r="483" spans="1:44" x14ac:dyDescent="0.2">
      <c r="A483">
        <f>ROW(Source!A359)</f>
        <v>359</v>
      </c>
      <c r="B483">
        <v>1473074518</v>
      </c>
      <c r="C483">
        <v>1473074516</v>
      </c>
      <c r="D483">
        <v>1441836235</v>
      </c>
      <c r="E483">
        <v>1</v>
      </c>
      <c r="F483">
        <v>1</v>
      </c>
      <c r="G483">
        <v>15514512</v>
      </c>
      <c r="H483">
        <v>3</v>
      </c>
      <c r="I483" t="s">
        <v>677</v>
      </c>
      <c r="J483" t="s">
        <v>678</v>
      </c>
      <c r="K483" t="s">
        <v>679</v>
      </c>
      <c r="L483">
        <v>1346</v>
      </c>
      <c r="N483">
        <v>1009</v>
      </c>
      <c r="O483" t="s">
        <v>680</v>
      </c>
      <c r="P483" t="s">
        <v>680</v>
      </c>
      <c r="Q483">
        <v>1</v>
      </c>
      <c r="X483">
        <v>4.1999999999999997E-3</v>
      </c>
      <c r="Y483">
        <v>31.49</v>
      </c>
      <c r="Z483">
        <v>0</v>
      </c>
      <c r="AA483">
        <v>0</v>
      </c>
      <c r="AB483">
        <v>0</v>
      </c>
      <c r="AC483">
        <v>0</v>
      </c>
      <c r="AD483">
        <v>1</v>
      </c>
      <c r="AE483">
        <v>0</v>
      </c>
      <c r="AF483" t="s">
        <v>154</v>
      </c>
      <c r="AG483">
        <v>8.3999999999999995E-3</v>
      </c>
      <c r="AH483">
        <v>3</v>
      </c>
      <c r="AI483">
        <v>-1</v>
      </c>
      <c r="AJ483" t="s">
        <v>3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</row>
    <row r="484" spans="1:44" x14ac:dyDescent="0.2">
      <c r="A484">
        <f>ROW(Source!A360)</f>
        <v>360</v>
      </c>
      <c r="B484">
        <v>1473071656</v>
      </c>
      <c r="C484">
        <v>1473071655</v>
      </c>
      <c r="D484">
        <v>1441819193</v>
      </c>
      <c r="E484">
        <v>15514512</v>
      </c>
      <c r="F484">
        <v>1</v>
      </c>
      <c r="G484">
        <v>15514512</v>
      </c>
      <c r="H484">
        <v>1</v>
      </c>
      <c r="I484" t="s">
        <v>670</v>
      </c>
      <c r="J484" t="s">
        <v>3</v>
      </c>
      <c r="K484" t="s">
        <v>671</v>
      </c>
      <c r="L484">
        <v>1191</v>
      </c>
      <c r="N484">
        <v>1013</v>
      </c>
      <c r="O484" t="s">
        <v>672</v>
      </c>
      <c r="P484" t="s">
        <v>672</v>
      </c>
      <c r="Q484">
        <v>1</v>
      </c>
      <c r="X484">
        <v>7.56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1</v>
      </c>
      <c r="AE484">
        <v>1</v>
      </c>
      <c r="AF484" t="s">
        <v>66</v>
      </c>
      <c r="AG484">
        <v>30.24</v>
      </c>
      <c r="AH484">
        <v>3</v>
      </c>
      <c r="AI484">
        <v>-1</v>
      </c>
      <c r="AJ484" t="s">
        <v>3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0</v>
      </c>
      <c r="AR484">
        <v>0</v>
      </c>
    </row>
    <row r="485" spans="1:44" x14ac:dyDescent="0.2">
      <c r="A485">
        <f>ROW(Source!A360)</f>
        <v>360</v>
      </c>
      <c r="B485">
        <v>1473071657</v>
      </c>
      <c r="C485">
        <v>1473071655</v>
      </c>
      <c r="D485">
        <v>1441833954</v>
      </c>
      <c r="E485">
        <v>1</v>
      </c>
      <c r="F485">
        <v>1</v>
      </c>
      <c r="G485">
        <v>15514512</v>
      </c>
      <c r="H485">
        <v>2</v>
      </c>
      <c r="I485" t="s">
        <v>673</v>
      </c>
      <c r="J485" t="s">
        <v>674</v>
      </c>
      <c r="K485" t="s">
        <v>675</v>
      </c>
      <c r="L485">
        <v>1368</v>
      </c>
      <c r="N485">
        <v>1011</v>
      </c>
      <c r="O485" t="s">
        <v>676</v>
      </c>
      <c r="P485" t="s">
        <v>676</v>
      </c>
      <c r="Q485">
        <v>1</v>
      </c>
      <c r="X485">
        <v>0.46</v>
      </c>
      <c r="Y485">
        <v>0</v>
      </c>
      <c r="Z485">
        <v>59.51</v>
      </c>
      <c r="AA485">
        <v>0.82</v>
      </c>
      <c r="AB485">
        <v>0</v>
      </c>
      <c r="AC485">
        <v>0</v>
      </c>
      <c r="AD485">
        <v>1</v>
      </c>
      <c r="AE485">
        <v>0</v>
      </c>
      <c r="AF485" t="s">
        <v>66</v>
      </c>
      <c r="AG485">
        <v>1.84</v>
      </c>
      <c r="AH485">
        <v>3</v>
      </c>
      <c r="AI485">
        <v>-1</v>
      </c>
      <c r="AJ485" t="s">
        <v>3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</row>
    <row r="486" spans="1:44" x14ac:dyDescent="0.2">
      <c r="A486">
        <f>ROW(Source!A360)</f>
        <v>360</v>
      </c>
      <c r="B486">
        <v>1473071658</v>
      </c>
      <c r="C486">
        <v>1473071655</v>
      </c>
      <c r="D486">
        <v>1441834258</v>
      </c>
      <c r="E486">
        <v>1</v>
      </c>
      <c r="F486">
        <v>1</v>
      </c>
      <c r="G486">
        <v>15514512</v>
      </c>
      <c r="H486">
        <v>2</v>
      </c>
      <c r="I486" t="s">
        <v>691</v>
      </c>
      <c r="J486" t="s">
        <v>692</v>
      </c>
      <c r="K486" t="s">
        <v>693</v>
      </c>
      <c r="L486">
        <v>1368</v>
      </c>
      <c r="N486">
        <v>1011</v>
      </c>
      <c r="O486" t="s">
        <v>676</v>
      </c>
      <c r="P486" t="s">
        <v>676</v>
      </c>
      <c r="Q486">
        <v>1</v>
      </c>
      <c r="X486">
        <v>2.83</v>
      </c>
      <c r="Y486">
        <v>0</v>
      </c>
      <c r="Z486">
        <v>1303.01</v>
      </c>
      <c r="AA486">
        <v>826.2</v>
      </c>
      <c r="AB486">
        <v>0</v>
      </c>
      <c r="AC486">
        <v>0</v>
      </c>
      <c r="AD486">
        <v>1</v>
      </c>
      <c r="AE486">
        <v>0</v>
      </c>
      <c r="AF486" t="s">
        <v>66</v>
      </c>
      <c r="AG486">
        <v>11.32</v>
      </c>
      <c r="AH486">
        <v>3</v>
      </c>
      <c r="AI486">
        <v>-1</v>
      </c>
      <c r="AJ486" t="s">
        <v>3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</row>
    <row r="487" spans="1:44" x14ac:dyDescent="0.2">
      <c r="A487">
        <f>ROW(Source!A360)</f>
        <v>360</v>
      </c>
      <c r="B487">
        <v>1473071659</v>
      </c>
      <c r="C487">
        <v>1473071655</v>
      </c>
      <c r="D487">
        <v>1441836235</v>
      </c>
      <c r="E487">
        <v>1</v>
      </c>
      <c r="F487">
        <v>1</v>
      </c>
      <c r="G487">
        <v>15514512</v>
      </c>
      <c r="H487">
        <v>3</v>
      </c>
      <c r="I487" t="s">
        <v>677</v>
      </c>
      <c r="J487" t="s">
        <v>678</v>
      </c>
      <c r="K487" t="s">
        <v>679</v>
      </c>
      <c r="L487">
        <v>1346</v>
      </c>
      <c r="N487">
        <v>1009</v>
      </c>
      <c r="O487" t="s">
        <v>680</v>
      </c>
      <c r="P487" t="s">
        <v>680</v>
      </c>
      <c r="Q487">
        <v>1</v>
      </c>
      <c r="X487">
        <v>0.18</v>
      </c>
      <c r="Y487">
        <v>31.49</v>
      </c>
      <c r="Z487">
        <v>0</v>
      </c>
      <c r="AA487">
        <v>0</v>
      </c>
      <c r="AB487">
        <v>0</v>
      </c>
      <c r="AC487">
        <v>0</v>
      </c>
      <c r="AD487">
        <v>1</v>
      </c>
      <c r="AE487">
        <v>0</v>
      </c>
      <c r="AF487" t="s">
        <v>66</v>
      </c>
      <c r="AG487">
        <v>0.72</v>
      </c>
      <c r="AH487">
        <v>3</v>
      </c>
      <c r="AI487">
        <v>-1</v>
      </c>
      <c r="AJ487" t="s">
        <v>3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</row>
    <row r="488" spans="1:44" x14ac:dyDescent="0.2">
      <c r="A488">
        <f>ROW(Source!A361)</f>
        <v>361</v>
      </c>
      <c r="B488">
        <v>1473071671</v>
      </c>
      <c r="C488">
        <v>1473071660</v>
      </c>
      <c r="D488">
        <v>1441819193</v>
      </c>
      <c r="E488">
        <v>15514512</v>
      </c>
      <c r="F488">
        <v>1</v>
      </c>
      <c r="G488">
        <v>15514512</v>
      </c>
      <c r="H488">
        <v>1</v>
      </c>
      <c r="I488" t="s">
        <v>670</v>
      </c>
      <c r="J488" t="s">
        <v>3</v>
      </c>
      <c r="K488" t="s">
        <v>671</v>
      </c>
      <c r="L488">
        <v>1191</v>
      </c>
      <c r="N488">
        <v>1013</v>
      </c>
      <c r="O488" t="s">
        <v>672</v>
      </c>
      <c r="P488" t="s">
        <v>672</v>
      </c>
      <c r="Q488">
        <v>1</v>
      </c>
      <c r="X488">
        <v>73.5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1</v>
      </c>
      <c r="AE488">
        <v>1</v>
      </c>
      <c r="AF488" t="s">
        <v>3</v>
      </c>
      <c r="AG488">
        <v>73.5</v>
      </c>
      <c r="AH488">
        <v>2</v>
      </c>
      <c r="AI488">
        <v>1473071661</v>
      </c>
      <c r="AJ488">
        <v>315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</row>
    <row r="489" spans="1:44" x14ac:dyDescent="0.2">
      <c r="A489">
        <f>ROW(Source!A361)</f>
        <v>361</v>
      </c>
      <c r="B489">
        <v>1473071672</v>
      </c>
      <c r="C489">
        <v>1473071660</v>
      </c>
      <c r="D489">
        <v>1441835475</v>
      </c>
      <c r="E489">
        <v>1</v>
      </c>
      <c r="F489">
        <v>1</v>
      </c>
      <c r="G489">
        <v>15514512</v>
      </c>
      <c r="H489">
        <v>3</v>
      </c>
      <c r="I489" t="s">
        <v>694</v>
      </c>
      <c r="J489" t="s">
        <v>695</v>
      </c>
      <c r="K489" t="s">
        <v>696</v>
      </c>
      <c r="L489">
        <v>1348</v>
      </c>
      <c r="N489">
        <v>1009</v>
      </c>
      <c r="O489" t="s">
        <v>697</v>
      </c>
      <c r="P489" t="s">
        <v>697</v>
      </c>
      <c r="Q489">
        <v>1000</v>
      </c>
      <c r="X489">
        <v>2.9999999999999997E-4</v>
      </c>
      <c r="Y489">
        <v>155908.07999999999</v>
      </c>
      <c r="Z489">
        <v>0</v>
      </c>
      <c r="AA489">
        <v>0</v>
      </c>
      <c r="AB489">
        <v>0</v>
      </c>
      <c r="AC489">
        <v>0</v>
      </c>
      <c r="AD489">
        <v>1</v>
      </c>
      <c r="AE489">
        <v>0</v>
      </c>
      <c r="AF489" t="s">
        <v>3</v>
      </c>
      <c r="AG489">
        <v>2.9999999999999997E-4</v>
      </c>
      <c r="AH489">
        <v>2</v>
      </c>
      <c r="AI489">
        <v>1473071662</v>
      </c>
      <c r="AJ489">
        <v>316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</row>
    <row r="490" spans="1:44" x14ac:dyDescent="0.2">
      <c r="A490">
        <f>ROW(Source!A361)</f>
        <v>361</v>
      </c>
      <c r="B490">
        <v>1473071673</v>
      </c>
      <c r="C490">
        <v>1473071660</v>
      </c>
      <c r="D490">
        <v>1441835549</v>
      </c>
      <c r="E490">
        <v>1</v>
      </c>
      <c r="F490">
        <v>1</v>
      </c>
      <c r="G490">
        <v>15514512</v>
      </c>
      <c r="H490">
        <v>3</v>
      </c>
      <c r="I490" t="s">
        <v>698</v>
      </c>
      <c r="J490" t="s">
        <v>699</v>
      </c>
      <c r="K490" t="s">
        <v>700</v>
      </c>
      <c r="L490">
        <v>1348</v>
      </c>
      <c r="N490">
        <v>1009</v>
      </c>
      <c r="O490" t="s">
        <v>697</v>
      </c>
      <c r="P490" t="s">
        <v>697</v>
      </c>
      <c r="Q490">
        <v>1000</v>
      </c>
      <c r="X490">
        <v>1E-4</v>
      </c>
      <c r="Y490">
        <v>194655.19</v>
      </c>
      <c r="Z490">
        <v>0</v>
      </c>
      <c r="AA490">
        <v>0</v>
      </c>
      <c r="AB490">
        <v>0</v>
      </c>
      <c r="AC490">
        <v>0</v>
      </c>
      <c r="AD490">
        <v>1</v>
      </c>
      <c r="AE490">
        <v>0</v>
      </c>
      <c r="AF490" t="s">
        <v>3</v>
      </c>
      <c r="AG490">
        <v>1E-4</v>
      </c>
      <c r="AH490">
        <v>2</v>
      </c>
      <c r="AI490">
        <v>1473071663</v>
      </c>
      <c r="AJ490">
        <v>317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</row>
    <row r="491" spans="1:44" x14ac:dyDescent="0.2">
      <c r="A491">
        <f>ROW(Source!A361)</f>
        <v>361</v>
      </c>
      <c r="B491">
        <v>1473071674</v>
      </c>
      <c r="C491">
        <v>1473071660</v>
      </c>
      <c r="D491">
        <v>1441836250</v>
      </c>
      <c r="E491">
        <v>1</v>
      </c>
      <c r="F491">
        <v>1</v>
      </c>
      <c r="G491">
        <v>15514512</v>
      </c>
      <c r="H491">
        <v>3</v>
      </c>
      <c r="I491" t="s">
        <v>736</v>
      </c>
      <c r="J491" t="s">
        <v>737</v>
      </c>
      <c r="K491" t="s">
        <v>738</v>
      </c>
      <c r="L491">
        <v>1327</v>
      </c>
      <c r="N491">
        <v>1005</v>
      </c>
      <c r="O491" t="s">
        <v>739</v>
      </c>
      <c r="P491" t="s">
        <v>739</v>
      </c>
      <c r="Q491">
        <v>1</v>
      </c>
      <c r="X491">
        <v>2.1</v>
      </c>
      <c r="Y491">
        <v>149.25</v>
      </c>
      <c r="Z491">
        <v>0</v>
      </c>
      <c r="AA491">
        <v>0</v>
      </c>
      <c r="AB491">
        <v>0</v>
      </c>
      <c r="AC491">
        <v>0</v>
      </c>
      <c r="AD491">
        <v>1</v>
      </c>
      <c r="AE491">
        <v>0</v>
      </c>
      <c r="AF491" t="s">
        <v>3</v>
      </c>
      <c r="AG491">
        <v>2.1</v>
      </c>
      <c r="AH491">
        <v>2</v>
      </c>
      <c r="AI491">
        <v>1473071664</v>
      </c>
      <c r="AJ491">
        <v>318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</row>
    <row r="492" spans="1:44" x14ac:dyDescent="0.2">
      <c r="A492">
        <f>ROW(Source!A361)</f>
        <v>361</v>
      </c>
      <c r="B492">
        <v>1473071675</v>
      </c>
      <c r="C492">
        <v>1473071660</v>
      </c>
      <c r="D492">
        <v>1441834635</v>
      </c>
      <c r="E492">
        <v>1</v>
      </c>
      <c r="F492">
        <v>1</v>
      </c>
      <c r="G492">
        <v>15514512</v>
      </c>
      <c r="H492">
        <v>3</v>
      </c>
      <c r="I492" t="s">
        <v>710</v>
      </c>
      <c r="J492" t="s">
        <v>711</v>
      </c>
      <c r="K492" t="s">
        <v>712</v>
      </c>
      <c r="L492">
        <v>1339</v>
      </c>
      <c r="N492">
        <v>1007</v>
      </c>
      <c r="O492" t="s">
        <v>713</v>
      </c>
      <c r="P492" t="s">
        <v>713</v>
      </c>
      <c r="Q492">
        <v>1</v>
      </c>
      <c r="X492">
        <v>0.5</v>
      </c>
      <c r="Y492">
        <v>103.4</v>
      </c>
      <c r="Z492">
        <v>0</v>
      </c>
      <c r="AA492">
        <v>0</v>
      </c>
      <c r="AB492">
        <v>0</v>
      </c>
      <c r="AC492">
        <v>0</v>
      </c>
      <c r="AD492">
        <v>1</v>
      </c>
      <c r="AE492">
        <v>0</v>
      </c>
      <c r="AF492" t="s">
        <v>3</v>
      </c>
      <c r="AG492">
        <v>0.5</v>
      </c>
      <c r="AH492">
        <v>2</v>
      </c>
      <c r="AI492">
        <v>1473071665</v>
      </c>
      <c r="AJ492">
        <v>319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</row>
    <row r="493" spans="1:44" x14ac:dyDescent="0.2">
      <c r="A493">
        <f>ROW(Source!A361)</f>
        <v>361</v>
      </c>
      <c r="B493">
        <v>1473071676</v>
      </c>
      <c r="C493">
        <v>1473071660</v>
      </c>
      <c r="D493">
        <v>1441834627</v>
      </c>
      <c r="E493">
        <v>1</v>
      </c>
      <c r="F493">
        <v>1</v>
      </c>
      <c r="G493">
        <v>15514512</v>
      </c>
      <c r="H493">
        <v>3</v>
      </c>
      <c r="I493" t="s">
        <v>714</v>
      </c>
      <c r="J493" t="s">
        <v>715</v>
      </c>
      <c r="K493" t="s">
        <v>716</v>
      </c>
      <c r="L493">
        <v>1339</v>
      </c>
      <c r="N493">
        <v>1007</v>
      </c>
      <c r="O493" t="s">
        <v>713</v>
      </c>
      <c r="P493" t="s">
        <v>713</v>
      </c>
      <c r="Q493">
        <v>1</v>
      </c>
      <c r="X493">
        <v>0.3</v>
      </c>
      <c r="Y493">
        <v>875.46</v>
      </c>
      <c r="Z493">
        <v>0</v>
      </c>
      <c r="AA493">
        <v>0</v>
      </c>
      <c r="AB493">
        <v>0</v>
      </c>
      <c r="AC493">
        <v>0</v>
      </c>
      <c r="AD493">
        <v>1</v>
      </c>
      <c r="AE493">
        <v>0</v>
      </c>
      <c r="AF493" t="s">
        <v>3</v>
      </c>
      <c r="AG493">
        <v>0.3</v>
      </c>
      <c r="AH493">
        <v>2</v>
      </c>
      <c r="AI493">
        <v>1473071666</v>
      </c>
      <c r="AJ493">
        <v>320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0</v>
      </c>
      <c r="AR493">
        <v>0</v>
      </c>
    </row>
    <row r="494" spans="1:44" x14ac:dyDescent="0.2">
      <c r="A494">
        <f>ROW(Source!A361)</f>
        <v>361</v>
      </c>
      <c r="B494">
        <v>1473071677</v>
      </c>
      <c r="C494">
        <v>1473071660</v>
      </c>
      <c r="D494">
        <v>1441834671</v>
      </c>
      <c r="E494">
        <v>1</v>
      </c>
      <c r="F494">
        <v>1</v>
      </c>
      <c r="G494">
        <v>15514512</v>
      </c>
      <c r="H494">
        <v>3</v>
      </c>
      <c r="I494" t="s">
        <v>717</v>
      </c>
      <c r="J494" t="s">
        <v>718</v>
      </c>
      <c r="K494" t="s">
        <v>719</v>
      </c>
      <c r="L494">
        <v>1348</v>
      </c>
      <c r="N494">
        <v>1009</v>
      </c>
      <c r="O494" t="s">
        <v>697</v>
      </c>
      <c r="P494" t="s">
        <v>697</v>
      </c>
      <c r="Q494">
        <v>1000</v>
      </c>
      <c r="X494">
        <v>1E-4</v>
      </c>
      <c r="Y494">
        <v>184462.17</v>
      </c>
      <c r="Z494">
        <v>0</v>
      </c>
      <c r="AA494">
        <v>0</v>
      </c>
      <c r="AB494">
        <v>0</v>
      </c>
      <c r="AC494">
        <v>0</v>
      </c>
      <c r="AD494">
        <v>1</v>
      </c>
      <c r="AE494">
        <v>0</v>
      </c>
      <c r="AF494" t="s">
        <v>3</v>
      </c>
      <c r="AG494">
        <v>1E-4</v>
      </c>
      <c r="AH494">
        <v>2</v>
      </c>
      <c r="AI494">
        <v>1473071667</v>
      </c>
      <c r="AJ494">
        <v>321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</row>
    <row r="495" spans="1:44" x14ac:dyDescent="0.2">
      <c r="A495">
        <f>ROW(Source!A361)</f>
        <v>361</v>
      </c>
      <c r="B495">
        <v>1473071678</v>
      </c>
      <c r="C495">
        <v>1473071660</v>
      </c>
      <c r="D495">
        <v>1441834634</v>
      </c>
      <c r="E495">
        <v>1</v>
      </c>
      <c r="F495">
        <v>1</v>
      </c>
      <c r="G495">
        <v>15514512</v>
      </c>
      <c r="H495">
        <v>3</v>
      </c>
      <c r="I495" t="s">
        <v>720</v>
      </c>
      <c r="J495" t="s">
        <v>721</v>
      </c>
      <c r="K495" t="s">
        <v>722</v>
      </c>
      <c r="L495">
        <v>1348</v>
      </c>
      <c r="N495">
        <v>1009</v>
      </c>
      <c r="O495" t="s">
        <v>697</v>
      </c>
      <c r="P495" t="s">
        <v>697</v>
      </c>
      <c r="Q495">
        <v>1000</v>
      </c>
      <c r="X495">
        <v>5.9999999999999995E-4</v>
      </c>
      <c r="Y495">
        <v>88053.759999999995</v>
      </c>
      <c r="Z495">
        <v>0</v>
      </c>
      <c r="AA495">
        <v>0</v>
      </c>
      <c r="AB495">
        <v>0</v>
      </c>
      <c r="AC495">
        <v>0</v>
      </c>
      <c r="AD495">
        <v>1</v>
      </c>
      <c r="AE495">
        <v>0</v>
      </c>
      <c r="AF495" t="s">
        <v>3</v>
      </c>
      <c r="AG495">
        <v>5.9999999999999995E-4</v>
      </c>
      <c r="AH495">
        <v>2</v>
      </c>
      <c r="AI495">
        <v>1473071668</v>
      </c>
      <c r="AJ495">
        <v>322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0</v>
      </c>
      <c r="AR495">
        <v>0</v>
      </c>
    </row>
    <row r="496" spans="1:44" x14ac:dyDescent="0.2">
      <c r="A496">
        <f>ROW(Source!A361)</f>
        <v>361</v>
      </c>
      <c r="B496">
        <v>1473071679</v>
      </c>
      <c r="C496">
        <v>1473071660</v>
      </c>
      <c r="D496">
        <v>1441834836</v>
      </c>
      <c r="E496">
        <v>1</v>
      </c>
      <c r="F496">
        <v>1</v>
      </c>
      <c r="G496">
        <v>15514512</v>
      </c>
      <c r="H496">
        <v>3</v>
      </c>
      <c r="I496" t="s">
        <v>723</v>
      </c>
      <c r="J496" t="s">
        <v>724</v>
      </c>
      <c r="K496" t="s">
        <v>725</v>
      </c>
      <c r="L496">
        <v>1348</v>
      </c>
      <c r="N496">
        <v>1009</v>
      </c>
      <c r="O496" t="s">
        <v>697</v>
      </c>
      <c r="P496" t="s">
        <v>697</v>
      </c>
      <c r="Q496">
        <v>1000</v>
      </c>
      <c r="X496">
        <v>1.4400000000000001E-3</v>
      </c>
      <c r="Y496">
        <v>93194.67</v>
      </c>
      <c r="Z496">
        <v>0</v>
      </c>
      <c r="AA496">
        <v>0</v>
      </c>
      <c r="AB496">
        <v>0</v>
      </c>
      <c r="AC496">
        <v>0</v>
      </c>
      <c r="AD496">
        <v>1</v>
      </c>
      <c r="AE496">
        <v>0</v>
      </c>
      <c r="AF496" t="s">
        <v>3</v>
      </c>
      <c r="AG496">
        <v>1.4400000000000001E-3</v>
      </c>
      <c r="AH496">
        <v>2</v>
      </c>
      <c r="AI496">
        <v>1473071669</v>
      </c>
      <c r="AJ496">
        <v>323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</row>
    <row r="497" spans="1:44" x14ac:dyDescent="0.2">
      <c r="A497">
        <f>ROW(Source!A361)</f>
        <v>361</v>
      </c>
      <c r="B497">
        <v>1473071680</v>
      </c>
      <c r="C497">
        <v>1473071660</v>
      </c>
      <c r="D497">
        <v>1441822273</v>
      </c>
      <c r="E497">
        <v>15514512</v>
      </c>
      <c r="F497">
        <v>1</v>
      </c>
      <c r="G497">
        <v>15514512</v>
      </c>
      <c r="H497">
        <v>3</v>
      </c>
      <c r="I497" t="s">
        <v>729</v>
      </c>
      <c r="J497" t="s">
        <v>3</v>
      </c>
      <c r="K497" t="s">
        <v>730</v>
      </c>
      <c r="L497">
        <v>1348</v>
      </c>
      <c r="N497">
        <v>1009</v>
      </c>
      <c r="O497" t="s">
        <v>697</v>
      </c>
      <c r="P497" t="s">
        <v>697</v>
      </c>
      <c r="Q497">
        <v>1000</v>
      </c>
      <c r="X497">
        <v>1.6000000000000001E-4</v>
      </c>
      <c r="Y497">
        <v>94640</v>
      </c>
      <c r="Z497">
        <v>0</v>
      </c>
      <c r="AA497">
        <v>0</v>
      </c>
      <c r="AB497">
        <v>0</v>
      </c>
      <c r="AC497">
        <v>0</v>
      </c>
      <c r="AD497">
        <v>1</v>
      </c>
      <c r="AE497">
        <v>0</v>
      </c>
      <c r="AF497" t="s">
        <v>3</v>
      </c>
      <c r="AG497">
        <v>1.6000000000000001E-4</v>
      </c>
      <c r="AH497">
        <v>2</v>
      </c>
      <c r="AI497">
        <v>1473071670</v>
      </c>
      <c r="AJ497">
        <v>324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</row>
    <row r="498" spans="1:44" x14ac:dyDescent="0.2">
      <c r="A498">
        <f>ROW(Source!A362)</f>
        <v>362</v>
      </c>
      <c r="B498">
        <v>1473074522</v>
      </c>
      <c r="C498">
        <v>1473074520</v>
      </c>
      <c r="D498">
        <v>1441819193</v>
      </c>
      <c r="E498">
        <v>15514512</v>
      </c>
      <c r="F498">
        <v>1</v>
      </c>
      <c r="G498">
        <v>15514512</v>
      </c>
      <c r="H498">
        <v>1</v>
      </c>
      <c r="I498" t="s">
        <v>670</v>
      </c>
      <c r="J498" t="s">
        <v>3</v>
      </c>
      <c r="K498" t="s">
        <v>671</v>
      </c>
      <c r="L498">
        <v>1191</v>
      </c>
      <c r="N498">
        <v>1013</v>
      </c>
      <c r="O498" t="s">
        <v>672</v>
      </c>
      <c r="P498" t="s">
        <v>672</v>
      </c>
      <c r="Q498">
        <v>1</v>
      </c>
      <c r="X498">
        <v>2.78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1</v>
      </c>
      <c r="AE498">
        <v>1</v>
      </c>
      <c r="AF498" t="s">
        <v>154</v>
      </c>
      <c r="AG498">
        <v>5.56</v>
      </c>
      <c r="AH498">
        <v>3</v>
      </c>
      <c r="AI498">
        <v>-1</v>
      </c>
      <c r="AJ498" t="s">
        <v>3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</row>
    <row r="499" spans="1:44" x14ac:dyDescent="0.2">
      <c r="A499">
        <f>ROW(Source!A362)</f>
        <v>362</v>
      </c>
      <c r="B499">
        <v>1473074523</v>
      </c>
      <c r="C499">
        <v>1473074520</v>
      </c>
      <c r="D499">
        <v>1441836235</v>
      </c>
      <c r="E499">
        <v>1</v>
      </c>
      <c r="F499">
        <v>1</v>
      </c>
      <c r="G499">
        <v>15514512</v>
      </c>
      <c r="H499">
        <v>3</v>
      </c>
      <c r="I499" t="s">
        <v>677</v>
      </c>
      <c r="J499" t="s">
        <v>678</v>
      </c>
      <c r="K499" t="s">
        <v>679</v>
      </c>
      <c r="L499">
        <v>1346</v>
      </c>
      <c r="N499">
        <v>1009</v>
      </c>
      <c r="O499" t="s">
        <v>680</v>
      </c>
      <c r="P499" t="s">
        <v>680</v>
      </c>
      <c r="Q499">
        <v>1</v>
      </c>
      <c r="X499">
        <v>4.0000000000000001E-3</v>
      </c>
      <c r="Y499">
        <v>31.49</v>
      </c>
      <c r="Z499">
        <v>0</v>
      </c>
      <c r="AA499">
        <v>0</v>
      </c>
      <c r="AB499">
        <v>0</v>
      </c>
      <c r="AC499">
        <v>0</v>
      </c>
      <c r="AD499">
        <v>1</v>
      </c>
      <c r="AE499">
        <v>0</v>
      </c>
      <c r="AF499" t="s">
        <v>154</v>
      </c>
      <c r="AG499">
        <v>8.0000000000000002E-3</v>
      </c>
      <c r="AH499">
        <v>3</v>
      </c>
      <c r="AI499">
        <v>-1</v>
      </c>
      <c r="AJ499" t="s">
        <v>3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0</v>
      </c>
      <c r="AR499">
        <v>0</v>
      </c>
    </row>
    <row r="500" spans="1:44" x14ac:dyDescent="0.2">
      <c r="A500">
        <f>ROW(Source!A363)</f>
        <v>363</v>
      </c>
      <c r="B500">
        <v>1473074525</v>
      </c>
      <c r="C500">
        <v>1473074524</v>
      </c>
      <c r="D500">
        <v>1441819193</v>
      </c>
      <c r="E500">
        <v>15514512</v>
      </c>
      <c r="F500">
        <v>1</v>
      </c>
      <c r="G500">
        <v>15514512</v>
      </c>
      <c r="H500">
        <v>1</v>
      </c>
      <c r="I500" t="s">
        <v>670</v>
      </c>
      <c r="J500" t="s">
        <v>3</v>
      </c>
      <c r="K500" t="s">
        <v>671</v>
      </c>
      <c r="L500">
        <v>1191</v>
      </c>
      <c r="N500">
        <v>1013</v>
      </c>
      <c r="O500" t="s">
        <v>672</v>
      </c>
      <c r="P500" t="s">
        <v>672</v>
      </c>
      <c r="Q500">
        <v>1</v>
      </c>
      <c r="X500">
        <v>1.5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1</v>
      </c>
      <c r="AE500">
        <v>1</v>
      </c>
      <c r="AF500" t="s">
        <v>154</v>
      </c>
      <c r="AG500">
        <v>3</v>
      </c>
      <c r="AH500">
        <v>3</v>
      </c>
      <c r="AI500">
        <v>-1</v>
      </c>
      <c r="AJ500" t="s">
        <v>3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</row>
    <row r="501" spans="1:44" x14ac:dyDescent="0.2">
      <c r="A501">
        <f>ROW(Source!A363)</f>
        <v>363</v>
      </c>
      <c r="B501">
        <v>1473074526</v>
      </c>
      <c r="C501">
        <v>1473074524</v>
      </c>
      <c r="D501">
        <v>1441836235</v>
      </c>
      <c r="E501">
        <v>1</v>
      </c>
      <c r="F501">
        <v>1</v>
      </c>
      <c r="G501">
        <v>15514512</v>
      </c>
      <c r="H501">
        <v>3</v>
      </c>
      <c r="I501" t="s">
        <v>677</v>
      </c>
      <c r="J501" t="s">
        <v>678</v>
      </c>
      <c r="K501" t="s">
        <v>679</v>
      </c>
      <c r="L501">
        <v>1346</v>
      </c>
      <c r="N501">
        <v>1009</v>
      </c>
      <c r="O501" t="s">
        <v>680</v>
      </c>
      <c r="P501" t="s">
        <v>680</v>
      </c>
      <c r="Q501">
        <v>1</v>
      </c>
      <c r="X501">
        <v>4.1999999999999997E-3</v>
      </c>
      <c r="Y501">
        <v>31.49</v>
      </c>
      <c r="Z501">
        <v>0</v>
      </c>
      <c r="AA501">
        <v>0</v>
      </c>
      <c r="AB501">
        <v>0</v>
      </c>
      <c r="AC501">
        <v>0</v>
      </c>
      <c r="AD501">
        <v>1</v>
      </c>
      <c r="AE501">
        <v>0</v>
      </c>
      <c r="AF501" t="s">
        <v>154</v>
      </c>
      <c r="AG501">
        <v>8.3999999999999995E-3</v>
      </c>
      <c r="AH501">
        <v>3</v>
      </c>
      <c r="AI501">
        <v>-1</v>
      </c>
      <c r="AJ501" t="s">
        <v>3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</row>
    <row r="502" spans="1:44" x14ac:dyDescent="0.2">
      <c r="A502">
        <f>ROW(Source!A364)</f>
        <v>364</v>
      </c>
      <c r="B502">
        <v>1473071682</v>
      </c>
      <c r="C502">
        <v>1473071681</v>
      </c>
      <c r="D502">
        <v>1441819193</v>
      </c>
      <c r="E502">
        <v>15514512</v>
      </c>
      <c r="F502">
        <v>1</v>
      </c>
      <c r="G502">
        <v>15514512</v>
      </c>
      <c r="H502">
        <v>1</v>
      </c>
      <c r="I502" t="s">
        <v>670</v>
      </c>
      <c r="J502" t="s">
        <v>3</v>
      </c>
      <c r="K502" t="s">
        <v>671</v>
      </c>
      <c r="L502">
        <v>1191</v>
      </c>
      <c r="N502">
        <v>1013</v>
      </c>
      <c r="O502" t="s">
        <v>672</v>
      </c>
      <c r="P502" t="s">
        <v>672</v>
      </c>
      <c r="Q502">
        <v>1</v>
      </c>
      <c r="X502">
        <v>7.56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1</v>
      </c>
      <c r="AE502">
        <v>1</v>
      </c>
      <c r="AF502" t="s">
        <v>66</v>
      </c>
      <c r="AG502">
        <v>30.24</v>
      </c>
      <c r="AH502">
        <v>3</v>
      </c>
      <c r="AI502">
        <v>-1</v>
      </c>
      <c r="AJ502" t="s">
        <v>3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</row>
    <row r="503" spans="1:44" x14ac:dyDescent="0.2">
      <c r="A503">
        <f>ROW(Source!A364)</f>
        <v>364</v>
      </c>
      <c r="B503">
        <v>1473071683</v>
      </c>
      <c r="C503">
        <v>1473071681</v>
      </c>
      <c r="D503">
        <v>1441833954</v>
      </c>
      <c r="E503">
        <v>1</v>
      </c>
      <c r="F503">
        <v>1</v>
      </c>
      <c r="G503">
        <v>15514512</v>
      </c>
      <c r="H503">
        <v>2</v>
      </c>
      <c r="I503" t="s">
        <v>673</v>
      </c>
      <c r="J503" t="s">
        <v>674</v>
      </c>
      <c r="K503" t="s">
        <v>675</v>
      </c>
      <c r="L503">
        <v>1368</v>
      </c>
      <c r="N503">
        <v>1011</v>
      </c>
      <c r="O503" t="s">
        <v>676</v>
      </c>
      <c r="P503" t="s">
        <v>676</v>
      </c>
      <c r="Q503">
        <v>1</v>
      </c>
      <c r="X503">
        <v>0.46</v>
      </c>
      <c r="Y503">
        <v>0</v>
      </c>
      <c r="Z503">
        <v>59.51</v>
      </c>
      <c r="AA503">
        <v>0.82</v>
      </c>
      <c r="AB503">
        <v>0</v>
      </c>
      <c r="AC503">
        <v>0</v>
      </c>
      <c r="AD503">
        <v>1</v>
      </c>
      <c r="AE503">
        <v>0</v>
      </c>
      <c r="AF503" t="s">
        <v>66</v>
      </c>
      <c r="AG503">
        <v>1.84</v>
      </c>
      <c r="AH503">
        <v>3</v>
      </c>
      <c r="AI503">
        <v>-1</v>
      </c>
      <c r="AJ503" t="s">
        <v>3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0</v>
      </c>
      <c r="AR503">
        <v>0</v>
      </c>
    </row>
    <row r="504" spans="1:44" x14ac:dyDescent="0.2">
      <c r="A504">
        <f>ROW(Source!A364)</f>
        <v>364</v>
      </c>
      <c r="B504">
        <v>1473071684</v>
      </c>
      <c r="C504">
        <v>1473071681</v>
      </c>
      <c r="D504">
        <v>1441834258</v>
      </c>
      <c r="E504">
        <v>1</v>
      </c>
      <c r="F504">
        <v>1</v>
      </c>
      <c r="G504">
        <v>15514512</v>
      </c>
      <c r="H504">
        <v>2</v>
      </c>
      <c r="I504" t="s">
        <v>691</v>
      </c>
      <c r="J504" t="s">
        <v>692</v>
      </c>
      <c r="K504" t="s">
        <v>693</v>
      </c>
      <c r="L504">
        <v>1368</v>
      </c>
      <c r="N504">
        <v>1011</v>
      </c>
      <c r="O504" t="s">
        <v>676</v>
      </c>
      <c r="P504" t="s">
        <v>676</v>
      </c>
      <c r="Q504">
        <v>1</v>
      </c>
      <c r="X504">
        <v>2.83</v>
      </c>
      <c r="Y504">
        <v>0</v>
      </c>
      <c r="Z504">
        <v>1303.01</v>
      </c>
      <c r="AA504">
        <v>826.2</v>
      </c>
      <c r="AB504">
        <v>0</v>
      </c>
      <c r="AC504">
        <v>0</v>
      </c>
      <c r="AD504">
        <v>1</v>
      </c>
      <c r="AE504">
        <v>0</v>
      </c>
      <c r="AF504" t="s">
        <v>66</v>
      </c>
      <c r="AG504">
        <v>11.32</v>
      </c>
      <c r="AH504">
        <v>3</v>
      </c>
      <c r="AI504">
        <v>-1</v>
      </c>
      <c r="AJ504" t="s">
        <v>3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0</v>
      </c>
      <c r="AR504">
        <v>0</v>
      </c>
    </row>
    <row r="505" spans="1:44" x14ac:dyDescent="0.2">
      <c r="A505">
        <f>ROW(Source!A364)</f>
        <v>364</v>
      </c>
      <c r="B505">
        <v>1473071685</v>
      </c>
      <c r="C505">
        <v>1473071681</v>
      </c>
      <c r="D505">
        <v>1441836235</v>
      </c>
      <c r="E505">
        <v>1</v>
      </c>
      <c r="F505">
        <v>1</v>
      </c>
      <c r="G505">
        <v>15514512</v>
      </c>
      <c r="H505">
        <v>3</v>
      </c>
      <c r="I505" t="s">
        <v>677</v>
      </c>
      <c r="J505" t="s">
        <v>678</v>
      </c>
      <c r="K505" t="s">
        <v>679</v>
      </c>
      <c r="L505">
        <v>1346</v>
      </c>
      <c r="N505">
        <v>1009</v>
      </c>
      <c r="O505" t="s">
        <v>680</v>
      </c>
      <c r="P505" t="s">
        <v>680</v>
      </c>
      <c r="Q505">
        <v>1</v>
      </c>
      <c r="X505">
        <v>0.18</v>
      </c>
      <c r="Y505">
        <v>31.49</v>
      </c>
      <c r="Z505">
        <v>0</v>
      </c>
      <c r="AA505">
        <v>0</v>
      </c>
      <c r="AB505">
        <v>0</v>
      </c>
      <c r="AC505">
        <v>0</v>
      </c>
      <c r="AD505">
        <v>1</v>
      </c>
      <c r="AE505">
        <v>0</v>
      </c>
      <c r="AF505" t="s">
        <v>66</v>
      </c>
      <c r="AG505">
        <v>0.72</v>
      </c>
      <c r="AH505">
        <v>3</v>
      </c>
      <c r="AI505">
        <v>-1</v>
      </c>
      <c r="AJ505" t="s">
        <v>3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0</v>
      </c>
      <c r="AR505">
        <v>0</v>
      </c>
    </row>
    <row r="506" spans="1:44" x14ac:dyDescent="0.2">
      <c r="A506">
        <f>ROW(Source!A365)</f>
        <v>365</v>
      </c>
      <c r="B506">
        <v>1473071690</v>
      </c>
      <c r="C506">
        <v>1473071686</v>
      </c>
      <c r="D506">
        <v>1441819193</v>
      </c>
      <c r="E506">
        <v>15514512</v>
      </c>
      <c r="F506">
        <v>1</v>
      </c>
      <c r="G506">
        <v>15514512</v>
      </c>
      <c r="H506">
        <v>1</v>
      </c>
      <c r="I506" t="s">
        <v>670</v>
      </c>
      <c r="J506" t="s">
        <v>3</v>
      </c>
      <c r="K506" t="s">
        <v>671</v>
      </c>
      <c r="L506">
        <v>1191</v>
      </c>
      <c r="N506">
        <v>1013</v>
      </c>
      <c r="O506" t="s">
        <v>672</v>
      </c>
      <c r="P506" t="s">
        <v>672</v>
      </c>
      <c r="Q506">
        <v>1</v>
      </c>
      <c r="X506">
        <v>1.02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1</v>
      </c>
      <c r="AE506">
        <v>1</v>
      </c>
      <c r="AF506" t="s">
        <v>3</v>
      </c>
      <c r="AG506">
        <v>1.02</v>
      </c>
      <c r="AH506">
        <v>2</v>
      </c>
      <c r="AI506">
        <v>1473071687</v>
      </c>
      <c r="AJ506">
        <v>325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</row>
    <row r="507" spans="1:44" x14ac:dyDescent="0.2">
      <c r="A507">
        <f>ROW(Source!A365)</f>
        <v>365</v>
      </c>
      <c r="B507">
        <v>1473071691</v>
      </c>
      <c r="C507">
        <v>1473071686</v>
      </c>
      <c r="D507">
        <v>1441833954</v>
      </c>
      <c r="E507">
        <v>1</v>
      </c>
      <c r="F507">
        <v>1</v>
      </c>
      <c r="G507">
        <v>15514512</v>
      </c>
      <c r="H507">
        <v>2</v>
      </c>
      <c r="I507" t="s">
        <v>673</v>
      </c>
      <c r="J507" t="s">
        <v>674</v>
      </c>
      <c r="K507" t="s">
        <v>675</v>
      </c>
      <c r="L507">
        <v>1368</v>
      </c>
      <c r="N507">
        <v>1011</v>
      </c>
      <c r="O507" t="s">
        <v>676</v>
      </c>
      <c r="P507" t="s">
        <v>676</v>
      </c>
      <c r="Q507">
        <v>1</v>
      </c>
      <c r="X507">
        <v>0.06</v>
      </c>
      <c r="Y507">
        <v>0</v>
      </c>
      <c r="Z507">
        <v>59.51</v>
      </c>
      <c r="AA507">
        <v>0.82</v>
      </c>
      <c r="AB507">
        <v>0</v>
      </c>
      <c r="AC507">
        <v>0</v>
      </c>
      <c r="AD507">
        <v>1</v>
      </c>
      <c r="AE507">
        <v>0</v>
      </c>
      <c r="AF507" t="s">
        <v>3</v>
      </c>
      <c r="AG507">
        <v>0.06</v>
      </c>
      <c r="AH507">
        <v>2</v>
      </c>
      <c r="AI507">
        <v>1473071688</v>
      </c>
      <c r="AJ507">
        <v>326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</row>
    <row r="508" spans="1:44" x14ac:dyDescent="0.2">
      <c r="A508">
        <f>ROW(Source!A365)</f>
        <v>365</v>
      </c>
      <c r="B508">
        <v>1473071692</v>
      </c>
      <c r="C508">
        <v>1473071686</v>
      </c>
      <c r="D508">
        <v>1441836235</v>
      </c>
      <c r="E508">
        <v>1</v>
      </c>
      <c r="F508">
        <v>1</v>
      </c>
      <c r="G508">
        <v>15514512</v>
      </c>
      <c r="H508">
        <v>3</v>
      </c>
      <c r="I508" t="s">
        <v>677</v>
      </c>
      <c r="J508" t="s">
        <v>678</v>
      </c>
      <c r="K508" t="s">
        <v>679</v>
      </c>
      <c r="L508">
        <v>1346</v>
      </c>
      <c r="N508">
        <v>1009</v>
      </c>
      <c r="O508" t="s">
        <v>680</v>
      </c>
      <c r="P508" t="s">
        <v>680</v>
      </c>
      <c r="Q508">
        <v>1</v>
      </c>
      <c r="X508">
        <v>0.02</v>
      </c>
      <c r="Y508">
        <v>31.49</v>
      </c>
      <c r="Z508">
        <v>0</v>
      </c>
      <c r="AA508">
        <v>0</v>
      </c>
      <c r="AB508">
        <v>0</v>
      </c>
      <c r="AC508">
        <v>0</v>
      </c>
      <c r="AD508">
        <v>1</v>
      </c>
      <c r="AE508">
        <v>0</v>
      </c>
      <c r="AF508" t="s">
        <v>3</v>
      </c>
      <c r="AG508">
        <v>0.02</v>
      </c>
      <c r="AH508">
        <v>2</v>
      </c>
      <c r="AI508">
        <v>1473071689</v>
      </c>
      <c r="AJ508">
        <v>327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</row>
    <row r="509" spans="1:44" x14ac:dyDescent="0.2">
      <c r="A509">
        <f>ROW(Source!A366)</f>
        <v>366</v>
      </c>
      <c r="B509">
        <v>1473071697</v>
      </c>
      <c r="C509">
        <v>1473071693</v>
      </c>
      <c r="D509">
        <v>1441819193</v>
      </c>
      <c r="E509">
        <v>15514512</v>
      </c>
      <c r="F509">
        <v>1</v>
      </c>
      <c r="G509">
        <v>15514512</v>
      </c>
      <c r="H509">
        <v>1</v>
      </c>
      <c r="I509" t="s">
        <v>670</v>
      </c>
      <c r="J509" t="s">
        <v>3</v>
      </c>
      <c r="K509" t="s">
        <v>671</v>
      </c>
      <c r="L509">
        <v>1191</v>
      </c>
      <c r="N509">
        <v>1013</v>
      </c>
      <c r="O509" t="s">
        <v>672</v>
      </c>
      <c r="P509" t="s">
        <v>672</v>
      </c>
      <c r="Q509">
        <v>1</v>
      </c>
      <c r="X509">
        <v>2.5299999999999998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1</v>
      </c>
      <c r="AE509">
        <v>1</v>
      </c>
      <c r="AF509" t="s">
        <v>3</v>
      </c>
      <c r="AG509">
        <v>2.5299999999999998</v>
      </c>
      <c r="AH509">
        <v>2</v>
      </c>
      <c r="AI509">
        <v>1473071694</v>
      </c>
      <c r="AJ509">
        <v>328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0</v>
      </c>
      <c r="AR509">
        <v>0</v>
      </c>
    </row>
    <row r="510" spans="1:44" x14ac:dyDescent="0.2">
      <c r="A510">
        <f>ROW(Source!A366)</f>
        <v>366</v>
      </c>
      <c r="B510">
        <v>1473071698</v>
      </c>
      <c r="C510">
        <v>1473071693</v>
      </c>
      <c r="D510">
        <v>1441834124</v>
      </c>
      <c r="E510">
        <v>1</v>
      </c>
      <c r="F510">
        <v>1</v>
      </c>
      <c r="G510">
        <v>15514512</v>
      </c>
      <c r="H510">
        <v>2</v>
      </c>
      <c r="I510" t="s">
        <v>740</v>
      </c>
      <c r="J510" t="s">
        <v>741</v>
      </c>
      <c r="K510" t="s">
        <v>742</v>
      </c>
      <c r="L510">
        <v>1368</v>
      </c>
      <c r="N510">
        <v>1011</v>
      </c>
      <c r="O510" t="s">
        <v>676</v>
      </c>
      <c r="P510" t="s">
        <v>676</v>
      </c>
      <c r="Q510">
        <v>1</v>
      </c>
      <c r="X510">
        <v>0.44600000000000001</v>
      </c>
      <c r="Y510">
        <v>0</v>
      </c>
      <c r="Z510">
        <v>18.41</v>
      </c>
      <c r="AA510">
        <v>0.27</v>
      </c>
      <c r="AB510">
        <v>0</v>
      </c>
      <c r="AC510">
        <v>0</v>
      </c>
      <c r="AD510">
        <v>1</v>
      </c>
      <c r="AE510">
        <v>0</v>
      </c>
      <c r="AF510" t="s">
        <v>3</v>
      </c>
      <c r="AG510">
        <v>0.44600000000000001</v>
      </c>
      <c r="AH510">
        <v>2</v>
      </c>
      <c r="AI510">
        <v>1473071695</v>
      </c>
      <c r="AJ510">
        <v>329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</row>
    <row r="511" spans="1:44" x14ac:dyDescent="0.2">
      <c r="A511">
        <f>ROW(Source!A366)</f>
        <v>366</v>
      </c>
      <c r="B511">
        <v>1473071699</v>
      </c>
      <c r="C511">
        <v>1473071693</v>
      </c>
      <c r="D511">
        <v>1441836235</v>
      </c>
      <c r="E511">
        <v>1</v>
      </c>
      <c r="F511">
        <v>1</v>
      </c>
      <c r="G511">
        <v>15514512</v>
      </c>
      <c r="H511">
        <v>3</v>
      </c>
      <c r="I511" t="s">
        <v>677</v>
      </c>
      <c r="J511" t="s">
        <v>678</v>
      </c>
      <c r="K511" t="s">
        <v>679</v>
      </c>
      <c r="L511">
        <v>1346</v>
      </c>
      <c r="N511">
        <v>1009</v>
      </c>
      <c r="O511" t="s">
        <v>680</v>
      </c>
      <c r="P511" t="s">
        <v>680</v>
      </c>
      <c r="Q511">
        <v>1</v>
      </c>
      <c r="X511">
        <v>0.08</v>
      </c>
      <c r="Y511">
        <v>31.49</v>
      </c>
      <c r="Z511">
        <v>0</v>
      </c>
      <c r="AA511">
        <v>0</v>
      </c>
      <c r="AB511">
        <v>0</v>
      </c>
      <c r="AC511">
        <v>0</v>
      </c>
      <c r="AD511">
        <v>1</v>
      </c>
      <c r="AE511">
        <v>0</v>
      </c>
      <c r="AF511" t="s">
        <v>3</v>
      </c>
      <c r="AG511">
        <v>0.08</v>
      </c>
      <c r="AH511">
        <v>2</v>
      </c>
      <c r="AI511">
        <v>1473071696</v>
      </c>
      <c r="AJ511">
        <v>330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</row>
    <row r="512" spans="1:44" x14ac:dyDescent="0.2">
      <c r="A512">
        <f>ROW(Source!A367)</f>
        <v>367</v>
      </c>
      <c r="B512">
        <v>1473071701</v>
      </c>
      <c r="C512">
        <v>1473071700</v>
      </c>
      <c r="D512">
        <v>1441819193</v>
      </c>
      <c r="E512">
        <v>15514512</v>
      </c>
      <c r="F512">
        <v>1</v>
      </c>
      <c r="G512">
        <v>15514512</v>
      </c>
      <c r="H512">
        <v>1</v>
      </c>
      <c r="I512" t="s">
        <v>670</v>
      </c>
      <c r="J512" t="s">
        <v>3</v>
      </c>
      <c r="K512" t="s">
        <v>671</v>
      </c>
      <c r="L512">
        <v>1191</v>
      </c>
      <c r="N512">
        <v>1013</v>
      </c>
      <c r="O512" t="s">
        <v>672</v>
      </c>
      <c r="P512" t="s">
        <v>672</v>
      </c>
      <c r="Q512">
        <v>1</v>
      </c>
      <c r="X512">
        <v>0.4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1</v>
      </c>
      <c r="AE512">
        <v>1</v>
      </c>
      <c r="AF512" t="s">
        <v>66</v>
      </c>
      <c r="AG512">
        <v>1.6</v>
      </c>
      <c r="AH512">
        <v>3</v>
      </c>
      <c r="AI512">
        <v>-1</v>
      </c>
      <c r="AJ512" t="s">
        <v>3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</row>
    <row r="513" spans="1:44" x14ac:dyDescent="0.2">
      <c r="A513">
        <f>ROW(Source!A368)</f>
        <v>368</v>
      </c>
      <c r="B513">
        <v>1473071703</v>
      </c>
      <c r="C513">
        <v>1473071702</v>
      </c>
      <c r="D513">
        <v>1441819193</v>
      </c>
      <c r="E513">
        <v>15514512</v>
      </c>
      <c r="F513">
        <v>1</v>
      </c>
      <c r="G513">
        <v>15514512</v>
      </c>
      <c r="H513">
        <v>1</v>
      </c>
      <c r="I513" t="s">
        <v>670</v>
      </c>
      <c r="J513" t="s">
        <v>3</v>
      </c>
      <c r="K513" t="s">
        <v>671</v>
      </c>
      <c r="L513">
        <v>1191</v>
      </c>
      <c r="N513">
        <v>1013</v>
      </c>
      <c r="O513" t="s">
        <v>672</v>
      </c>
      <c r="P513" t="s">
        <v>672</v>
      </c>
      <c r="Q513">
        <v>1</v>
      </c>
      <c r="X513">
        <v>0.8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1</v>
      </c>
      <c r="AE513">
        <v>1</v>
      </c>
      <c r="AF513" t="s">
        <v>154</v>
      </c>
      <c r="AG513">
        <v>1.6</v>
      </c>
      <c r="AH513">
        <v>3</v>
      </c>
      <c r="AI513">
        <v>-1</v>
      </c>
      <c r="AJ513" t="s">
        <v>3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0</v>
      </c>
      <c r="AR513">
        <v>0</v>
      </c>
    </row>
    <row r="514" spans="1:44" x14ac:dyDescent="0.2">
      <c r="A514">
        <f>ROW(Source!A368)</f>
        <v>368</v>
      </c>
      <c r="B514">
        <v>1473071704</v>
      </c>
      <c r="C514">
        <v>1473071702</v>
      </c>
      <c r="D514">
        <v>1441834258</v>
      </c>
      <c r="E514">
        <v>1</v>
      </c>
      <c r="F514">
        <v>1</v>
      </c>
      <c r="G514">
        <v>15514512</v>
      </c>
      <c r="H514">
        <v>2</v>
      </c>
      <c r="I514" t="s">
        <v>691</v>
      </c>
      <c r="J514" t="s">
        <v>692</v>
      </c>
      <c r="K514" t="s">
        <v>693</v>
      </c>
      <c r="L514">
        <v>1368</v>
      </c>
      <c r="N514">
        <v>1011</v>
      </c>
      <c r="O514" t="s">
        <v>676</v>
      </c>
      <c r="P514" t="s">
        <v>676</v>
      </c>
      <c r="Q514">
        <v>1</v>
      </c>
      <c r="X514">
        <v>0.04</v>
      </c>
      <c r="Y514">
        <v>0</v>
      </c>
      <c r="Z514">
        <v>1303.01</v>
      </c>
      <c r="AA514">
        <v>826.2</v>
      </c>
      <c r="AB514">
        <v>0</v>
      </c>
      <c r="AC514">
        <v>0</v>
      </c>
      <c r="AD514">
        <v>1</v>
      </c>
      <c r="AE514">
        <v>0</v>
      </c>
      <c r="AF514" t="s">
        <v>154</v>
      </c>
      <c r="AG514">
        <v>0.08</v>
      </c>
      <c r="AH514">
        <v>3</v>
      </c>
      <c r="AI514">
        <v>-1</v>
      </c>
      <c r="AJ514" t="s">
        <v>3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</row>
    <row r="515" spans="1:44" x14ac:dyDescent="0.2">
      <c r="A515">
        <f>ROW(Source!A368)</f>
        <v>368</v>
      </c>
      <c r="B515">
        <v>1473071705</v>
      </c>
      <c r="C515">
        <v>1473071702</v>
      </c>
      <c r="D515">
        <v>1441836235</v>
      </c>
      <c r="E515">
        <v>1</v>
      </c>
      <c r="F515">
        <v>1</v>
      </c>
      <c r="G515">
        <v>15514512</v>
      </c>
      <c r="H515">
        <v>3</v>
      </c>
      <c r="I515" t="s">
        <v>677</v>
      </c>
      <c r="J515" t="s">
        <v>678</v>
      </c>
      <c r="K515" t="s">
        <v>679</v>
      </c>
      <c r="L515">
        <v>1346</v>
      </c>
      <c r="N515">
        <v>1009</v>
      </c>
      <c r="O515" t="s">
        <v>680</v>
      </c>
      <c r="P515" t="s">
        <v>680</v>
      </c>
      <c r="Q515">
        <v>1</v>
      </c>
      <c r="X515">
        <v>2.5000000000000001E-2</v>
      </c>
      <c r="Y515">
        <v>31.49</v>
      </c>
      <c r="Z515">
        <v>0</v>
      </c>
      <c r="AA515">
        <v>0</v>
      </c>
      <c r="AB515">
        <v>0</v>
      </c>
      <c r="AC515">
        <v>0</v>
      </c>
      <c r="AD515">
        <v>1</v>
      </c>
      <c r="AE515">
        <v>0</v>
      </c>
      <c r="AF515" t="s">
        <v>154</v>
      </c>
      <c r="AG515">
        <v>0.05</v>
      </c>
      <c r="AH515">
        <v>3</v>
      </c>
      <c r="AI515">
        <v>-1</v>
      </c>
      <c r="AJ515" t="s">
        <v>3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</row>
    <row r="516" spans="1:44" x14ac:dyDescent="0.2">
      <c r="A516">
        <f>ROW(Source!A369)</f>
        <v>369</v>
      </c>
      <c r="B516">
        <v>1473071707</v>
      </c>
      <c r="C516">
        <v>1473071706</v>
      </c>
      <c r="D516">
        <v>1441819193</v>
      </c>
      <c r="E516">
        <v>15514512</v>
      </c>
      <c r="F516">
        <v>1</v>
      </c>
      <c r="G516">
        <v>15514512</v>
      </c>
      <c r="H516">
        <v>1</v>
      </c>
      <c r="I516" t="s">
        <v>670</v>
      </c>
      <c r="J516" t="s">
        <v>3</v>
      </c>
      <c r="K516" t="s">
        <v>671</v>
      </c>
      <c r="L516">
        <v>1191</v>
      </c>
      <c r="N516">
        <v>1013</v>
      </c>
      <c r="O516" t="s">
        <v>672</v>
      </c>
      <c r="P516" t="s">
        <v>672</v>
      </c>
      <c r="Q516">
        <v>1</v>
      </c>
      <c r="X516">
        <v>13.13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1</v>
      </c>
      <c r="AE516">
        <v>1</v>
      </c>
      <c r="AF516" t="s">
        <v>3</v>
      </c>
      <c r="AG516">
        <v>13.13</v>
      </c>
      <c r="AH516">
        <v>3</v>
      </c>
      <c r="AI516">
        <v>-1</v>
      </c>
      <c r="AJ516" t="s">
        <v>3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</row>
    <row r="517" spans="1:44" x14ac:dyDescent="0.2">
      <c r="A517">
        <f>ROW(Source!A369)</f>
        <v>369</v>
      </c>
      <c r="B517">
        <v>1473071708</v>
      </c>
      <c r="C517">
        <v>1473071706</v>
      </c>
      <c r="D517">
        <v>1441834138</v>
      </c>
      <c r="E517">
        <v>1</v>
      </c>
      <c r="F517">
        <v>1</v>
      </c>
      <c r="G517">
        <v>15514512</v>
      </c>
      <c r="H517">
        <v>2</v>
      </c>
      <c r="I517" t="s">
        <v>832</v>
      </c>
      <c r="J517" t="s">
        <v>833</v>
      </c>
      <c r="K517" t="s">
        <v>834</v>
      </c>
      <c r="L517">
        <v>1368</v>
      </c>
      <c r="N517">
        <v>1011</v>
      </c>
      <c r="O517" t="s">
        <v>676</v>
      </c>
      <c r="P517" t="s">
        <v>676</v>
      </c>
      <c r="Q517">
        <v>1</v>
      </c>
      <c r="X517">
        <v>1.7</v>
      </c>
      <c r="Y517">
        <v>0</v>
      </c>
      <c r="Z517">
        <v>45.56</v>
      </c>
      <c r="AA517">
        <v>0.57999999999999996</v>
      </c>
      <c r="AB517">
        <v>0</v>
      </c>
      <c r="AC517">
        <v>0</v>
      </c>
      <c r="AD517">
        <v>1</v>
      </c>
      <c r="AE517">
        <v>0</v>
      </c>
      <c r="AF517" t="s">
        <v>3</v>
      </c>
      <c r="AG517">
        <v>1.7</v>
      </c>
      <c r="AH517">
        <v>3</v>
      </c>
      <c r="AI517">
        <v>-1</v>
      </c>
      <c r="AJ517" t="s">
        <v>3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</row>
    <row r="518" spans="1:44" x14ac:dyDescent="0.2">
      <c r="A518">
        <f>ROW(Source!A369)</f>
        <v>369</v>
      </c>
      <c r="B518">
        <v>1473071709</v>
      </c>
      <c r="C518">
        <v>1473071706</v>
      </c>
      <c r="D518">
        <v>1441834143</v>
      </c>
      <c r="E518">
        <v>1</v>
      </c>
      <c r="F518">
        <v>1</v>
      </c>
      <c r="G518">
        <v>15514512</v>
      </c>
      <c r="H518">
        <v>2</v>
      </c>
      <c r="I518" t="s">
        <v>835</v>
      </c>
      <c r="J518" t="s">
        <v>836</v>
      </c>
      <c r="K518" t="s">
        <v>837</v>
      </c>
      <c r="L518">
        <v>1368</v>
      </c>
      <c r="N518">
        <v>1011</v>
      </c>
      <c r="O518" t="s">
        <v>676</v>
      </c>
      <c r="P518" t="s">
        <v>676</v>
      </c>
      <c r="Q518">
        <v>1</v>
      </c>
      <c r="X518">
        <v>1.7</v>
      </c>
      <c r="Y518">
        <v>0</v>
      </c>
      <c r="Z518">
        <v>61.25</v>
      </c>
      <c r="AA518">
        <v>3.11</v>
      </c>
      <c r="AB518">
        <v>0</v>
      </c>
      <c r="AC518">
        <v>0</v>
      </c>
      <c r="AD518">
        <v>1</v>
      </c>
      <c r="AE518">
        <v>0</v>
      </c>
      <c r="AF518" t="s">
        <v>3</v>
      </c>
      <c r="AG518">
        <v>1.7</v>
      </c>
      <c r="AH518">
        <v>3</v>
      </c>
      <c r="AI518">
        <v>-1</v>
      </c>
      <c r="AJ518" t="s">
        <v>3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</row>
    <row r="519" spans="1:44" x14ac:dyDescent="0.2">
      <c r="A519">
        <f>ROW(Source!A369)</f>
        <v>369</v>
      </c>
      <c r="B519">
        <v>1473071710</v>
      </c>
      <c r="C519">
        <v>1473071706</v>
      </c>
      <c r="D519">
        <v>1441834258</v>
      </c>
      <c r="E519">
        <v>1</v>
      </c>
      <c r="F519">
        <v>1</v>
      </c>
      <c r="G519">
        <v>15514512</v>
      </c>
      <c r="H519">
        <v>2</v>
      </c>
      <c r="I519" t="s">
        <v>691</v>
      </c>
      <c r="J519" t="s">
        <v>692</v>
      </c>
      <c r="K519" t="s">
        <v>693</v>
      </c>
      <c r="L519">
        <v>1368</v>
      </c>
      <c r="N519">
        <v>1011</v>
      </c>
      <c r="O519" t="s">
        <v>676</v>
      </c>
      <c r="P519" t="s">
        <v>676</v>
      </c>
      <c r="Q519">
        <v>1</v>
      </c>
      <c r="X519">
        <v>3.31</v>
      </c>
      <c r="Y519">
        <v>0</v>
      </c>
      <c r="Z519">
        <v>1303.01</v>
      </c>
      <c r="AA519">
        <v>826.2</v>
      </c>
      <c r="AB519">
        <v>0</v>
      </c>
      <c r="AC519">
        <v>0</v>
      </c>
      <c r="AD519">
        <v>1</v>
      </c>
      <c r="AE519">
        <v>0</v>
      </c>
      <c r="AF519" t="s">
        <v>3</v>
      </c>
      <c r="AG519">
        <v>3.31</v>
      </c>
      <c r="AH519">
        <v>3</v>
      </c>
      <c r="AI519">
        <v>-1</v>
      </c>
      <c r="AJ519" t="s">
        <v>3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0</v>
      </c>
      <c r="AR519">
        <v>0</v>
      </c>
    </row>
    <row r="520" spans="1:44" x14ac:dyDescent="0.2">
      <c r="A520">
        <f>ROW(Source!A369)</f>
        <v>369</v>
      </c>
      <c r="B520">
        <v>1473071711</v>
      </c>
      <c r="C520">
        <v>1473071706</v>
      </c>
      <c r="D520">
        <v>1441834334</v>
      </c>
      <c r="E520">
        <v>1</v>
      </c>
      <c r="F520">
        <v>1</v>
      </c>
      <c r="G520">
        <v>15514512</v>
      </c>
      <c r="H520">
        <v>2</v>
      </c>
      <c r="I520" t="s">
        <v>813</v>
      </c>
      <c r="J520" t="s">
        <v>814</v>
      </c>
      <c r="K520" t="s">
        <v>815</v>
      </c>
      <c r="L520">
        <v>1368</v>
      </c>
      <c r="N520">
        <v>1011</v>
      </c>
      <c r="O520" t="s">
        <v>676</v>
      </c>
      <c r="P520" t="s">
        <v>676</v>
      </c>
      <c r="Q520">
        <v>1</v>
      </c>
      <c r="X520">
        <v>0.4</v>
      </c>
      <c r="Y520">
        <v>0</v>
      </c>
      <c r="Z520">
        <v>10.66</v>
      </c>
      <c r="AA520">
        <v>0.12</v>
      </c>
      <c r="AB520">
        <v>0</v>
      </c>
      <c r="AC520">
        <v>0</v>
      </c>
      <c r="AD520">
        <v>1</v>
      </c>
      <c r="AE520">
        <v>0</v>
      </c>
      <c r="AF520" t="s">
        <v>3</v>
      </c>
      <c r="AG520">
        <v>0.4</v>
      </c>
      <c r="AH520">
        <v>3</v>
      </c>
      <c r="AI520">
        <v>-1</v>
      </c>
      <c r="AJ520" t="s">
        <v>3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0</v>
      </c>
      <c r="AR520">
        <v>0</v>
      </c>
    </row>
    <row r="521" spans="1:44" x14ac:dyDescent="0.2">
      <c r="A521">
        <f>ROW(Source!A369)</f>
        <v>369</v>
      </c>
      <c r="B521">
        <v>1473071712</v>
      </c>
      <c r="C521">
        <v>1473071706</v>
      </c>
      <c r="D521">
        <v>1441836235</v>
      </c>
      <c r="E521">
        <v>1</v>
      </c>
      <c r="F521">
        <v>1</v>
      </c>
      <c r="G521">
        <v>15514512</v>
      </c>
      <c r="H521">
        <v>3</v>
      </c>
      <c r="I521" t="s">
        <v>677</v>
      </c>
      <c r="J521" t="s">
        <v>678</v>
      </c>
      <c r="K521" t="s">
        <v>679</v>
      </c>
      <c r="L521">
        <v>1346</v>
      </c>
      <c r="N521">
        <v>1009</v>
      </c>
      <c r="O521" t="s">
        <v>680</v>
      </c>
      <c r="P521" t="s">
        <v>680</v>
      </c>
      <c r="Q521">
        <v>1</v>
      </c>
      <c r="X521">
        <v>0.15</v>
      </c>
      <c r="Y521">
        <v>31.49</v>
      </c>
      <c r="Z521">
        <v>0</v>
      </c>
      <c r="AA521">
        <v>0</v>
      </c>
      <c r="AB521">
        <v>0</v>
      </c>
      <c r="AC521">
        <v>0</v>
      </c>
      <c r="AD521">
        <v>1</v>
      </c>
      <c r="AE521">
        <v>0</v>
      </c>
      <c r="AF521" t="s">
        <v>3</v>
      </c>
      <c r="AG521">
        <v>0.15</v>
      </c>
      <c r="AH521">
        <v>3</v>
      </c>
      <c r="AI521">
        <v>-1</v>
      </c>
      <c r="AJ521" t="s">
        <v>3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0</v>
      </c>
      <c r="AR521">
        <v>0</v>
      </c>
    </row>
    <row r="522" spans="1:44" x14ac:dyDescent="0.2">
      <c r="A522">
        <f>ROW(Source!A370)</f>
        <v>370</v>
      </c>
      <c r="B522">
        <v>1473071714</v>
      </c>
      <c r="C522">
        <v>1473071713</v>
      </c>
      <c r="D522">
        <v>1441819193</v>
      </c>
      <c r="E522">
        <v>15514512</v>
      </c>
      <c r="F522">
        <v>1</v>
      </c>
      <c r="G522">
        <v>15514512</v>
      </c>
      <c r="H522">
        <v>1</v>
      </c>
      <c r="I522" t="s">
        <v>670</v>
      </c>
      <c r="J522" t="s">
        <v>3</v>
      </c>
      <c r="K522" t="s">
        <v>671</v>
      </c>
      <c r="L522">
        <v>1191</v>
      </c>
      <c r="N522">
        <v>1013</v>
      </c>
      <c r="O522" t="s">
        <v>672</v>
      </c>
      <c r="P522" t="s">
        <v>672</v>
      </c>
      <c r="Q522">
        <v>1</v>
      </c>
      <c r="X522">
        <v>2.1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1</v>
      </c>
      <c r="AE522">
        <v>1</v>
      </c>
      <c r="AF522" t="s">
        <v>154</v>
      </c>
      <c r="AG522">
        <v>4.2</v>
      </c>
      <c r="AH522">
        <v>3</v>
      </c>
      <c r="AI522">
        <v>-1</v>
      </c>
      <c r="AJ522" t="s">
        <v>3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0</v>
      </c>
      <c r="AR522">
        <v>0</v>
      </c>
    </row>
    <row r="523" spans="1:44" x14ac:dyDescent="0.2">
      <c r="A523">
        <f>ROW(Source!A370)</f>
        <v>370</v>
      </c>
      <c r="B523">
        <v>1473071715</v>
      </c>
      <c r="C523">
        <v>1473071713</v>
      </c>
      <c r="D523">
        <v>1441834139</v>
      </c>
      <c r="E523">
        <v>1</v>
      </c>
      <c r="F523">
        <v>1</v>
      </c>
      <c r="G523">
        <v>15514512</v>
      </c>
      <c r="H523">
        <v>2</v>
      </c>
      <c r="I523" t="s">
        <v>826</v>
      </c>
      <c r="J523" t="s">
        <v>827</v>
      </c>
      <c r="K523" t="s">
        <v>828</v>
      </c>
      <c r="L523">
        <v>1368</v>
      </c>
      <c r="N523">
        <v>1011</v>
      </c>
      <c r="O523" t="s">
        <v>676</v>
      </c>
      <c r="P523" t="s">
        <v>676</v>
      </c>
      <c r="Q523">
        <v>1</v>
      </c>
      <c r="X523">
        <v>0.3</v>
      </c>
      <c r="Y523">
        <v>0</v>
      </c>
      <c r="Z523">
        <v>8.82</v>
      </c>
      <c r="AA523">
        <v>0.11</v>
      </c>
      <c r="AB523">
        <v>0</v>
      </c>
      <c r="AC523">
        <v>0</v>
      </c>
      <c r="AD523">
        <v>1</v>
      </c>
      <c r="AE523">
        <v>0</v>
      </c>
      <c r="AF523" t="s">
        <v>154</v>
      </c>
      <c r="AG523">
        <v>0.6</v>
      </c>
      <c r="AH523">
        <v>3</v>
      </c>
      <c r="AI523">
        <v>-1</v>
      </c>
      <c r="AJ523" t="s">
        <v>3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0</v>
      </c>
      <c r="AR523">
        <v>0</v>
      </c>
    </row>
    <row r="524" spans="1:44" x14ac:dyDescent="0.2">
      <c r="A524">
        <f>ROW(Source!A370)</f>
        <v>370</v>
      </c>
      <c r="B524">
        <v>1473071716</v>
      </c>
      <c r="C524">
        <v>1473071713</v>
      </c>
      <c r="D524">
        <v>1441834258</v>
      </c>
      <c r="E524">
        <v>1</v>
      </c>
      <c r="F524">
        <v>1</v>
      </c>
      <c r="G524">
        <v>15514512</v>
      </c>
      <c r="H524">
        <v>2</v>
      </c>
      <c r="I524" t="s">
        <v>691</v>
      </c>
      <c r="J524" t="s">
        <v>692</v>
      </c>
      <c r="K524" t="s">
        <v>693</v>
      </c>
      <c r="L524">
        <v>1368</v>
      </c>
      <c r="N524">
        <v>1011</v>
      </c>
      <c r="O524" t="s">
        <v>676</v>
      </c>
      <c r="P524" t="s">
        <v>676</v>
      </c>
      <c r="Q524">
        <v>1</v>
      </c>
      <c r="X524">
        <v>0.52</v>
      </c>
      <c r="Y524">
        <v>0</v>
      </c>
      <c r="Z524">
        <v>1303.01</v>
      </c>
      <c r="AA524">
        <v>826.2</v>
      </c>
      <c r="AB524">
        <v>0</v>
      </c>
      <c r="AC524">
        <v>0</v>
      </c>
      <c r="AD524">
        <v>1</v>
      </c>
      <c r="AE524">
        <v>0</v>
      </c>
      <c r="AF524" t="s">
        <v>154</v>
      </c>
      <c r="AG524">
        <v>1.04</v>
      </c>
      <c r="AH524">
        <v>3</v>
      </c>
      <c r="AI524">
        <v>-1</v>
      </c>
      <c r="AJ524" t="s">
        <v>3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0</v>
      </c>
      <c r="AR524">
        <v>0</v>
      </c>
    </row>
    <row r="525" spans="1:44" x14ac:dyDescent="0.2">
      <c r="A525">
        <f>ROW(Source!A370)</f>
        <v>370</v>
      </c>
      <c r="B525">
        <v>1473071717</v>
      </c>
      <c r="C525">
        <v>1473071713</v>
      </c>
      <c r="D525">
        <v>1441836393</v>
      </c>
      <c r="E525">
        <v>1</v>
      </c>
      <c r="F525">
        <v>1</v>
      </c>
      <c r="G525">
        <v>15514512</v>
      </c>
      <c r="H525">
        <v>3</v>
      </c>
      <c r="I525" t="s">
        <v>829</v>
      </c>
      <c r="J525" t="s">
        <v>830</v>
      </c>
      <c r="K525" t="s">
        <v>831</v>
      </c>
      <c r="L525">
        <v>1296</v>
      </c>
      <c r="N525">
        <v>1002</v>
      </c>
      <c r="O525" t="s">
        <v>690</v>
      </c>
      <c r="P525" t="s">
        <v>690</v>
      </c>
      <c r="Q525">
        <v>1</v>
      </c>
      <c r="X525">
        <v>3.8E-3</v>
      </c>
      <c r="Y525">
        <v>4241.6400000000003</v>
      </c>
      <c r="Z525">
        <v>0</v>
      </c>
      <c r="AA525">
        <v>0</v>
      </c>
      <c r="AB525">
        <v>0</v>
      </c>
      <c r="AC525">
        <v>0</v>
      </c>
      <c r="AD525">
        <v>1</v>
      </c>
      <c r="AE525">
        <v>0</v>
      </c>
      <c r="AF525" t="s">
        <v>154</v>
      </c>
      <c r="AG525">
        <v>7.6E-3</v>
      </c>
      <c r="AH525">
        <v>3</v>
      </c>
      <c r="AI525">
        <v>-1</v>
      </c>
      <c r="AJ525" t="s">
        <v>3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0</v>
      </c>
      <c r="AR525">
        <v>0</v>
      </c>
    </row>
    <row r="526" spans="1:44" x14ac:dyDescent="0.2">
      <c r="A526">
        <f>ROW(Source!A370)</f>
        <v>370</v>
      </c>
      <c r="B526">
        <v>1473071718</v>
      </c>
      <c r="C526">
        <v>1473071713</v>
      </c>
      <c r="D526">
        <v>1441836514</v>
      </c>
      <c r="E526">
        <v>1</v>
      </c>
      <c r="F526">
        <v>1</v>
      </c>
      <c r="G526">
        <v>15514512</v>
      </c>
      <c r="H526">
        <v>3</v>
      </c>
      <c r="I526" t="s">
        <v>772</v>
      </c>
      <c r="J526" t="s">
        <v>773</v>
      </c>
      <c r="K526" t="s">
        <v>774</v>
      </c>
      <c r="L526">
        <v>1339</v>
      </c>
      <c r="N526">
        <v>1007</v>
      </c>
      <c r="O526" t="s">
        <v>713</v>
      </c>
      <c r="P526" t="s">
        <v>713</v>
      </c>
      <c r="Q526">
        <v>1</v>
      </c>
      <c r="X526">
        <v>3.8E-3</v>
      </c>
      <c r="Y526">
        <v>54.81</v>
      </c>
      <c r="Z526">
        <v>0</v>
      </c>
      <c r="AA526">
        <v>0</v>
      </c>
      <c r="AB526">
        <v>0</v>
      </c>
      <c r="AC526">
        <v>0</v>
      </c>
      <c r="AD526">
        <v>1</v>
      </c>
      <c r="AE526">
        <v>0</v>
      </c>
      <c r="AF526" t="s">
        <v>154</v>
      </c>
      <c r="AG526">
        <v>7.6E-3</v>
      </c>
      <c r="AH526">
        <v>3</v>
      </c>
      <c r="AI526">
        <v>-1</v>
      </c>
      <c r="AJ526" t="s">
        <v>3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0</v>
      </c>
      <c r="AR526">
        <v>0</v>
      </c>
    </row>
    <row r="527" spans="1:44" x14ac:dyDescent="0.2">
      <c r="A527">
        <f>ROW(Source!A406)</f>
        <v>406</v>
      </c>
      <c r="B527">
        <v>1473071723</v>
      </c>
      <c r="C527">
        <v>1473071719</v>
      </c>
      <c r="D527">
        <v>1441819193</v>
      </c>
      <c r="E527">
        <v>15514512</v>
      </c>
      <c r="F527">
        <v>1</v>
      </c>
      <c r="G527">
        <v>15514512</v>
      </c>
      <c r="H527">
        <v>1</v>
      </c>
      <c r="I527" t="s">
        <v>670</v>
      </c>
      <c r="J527" t="s">
        <v>3</v>
      </c>
      <c r="K527" t="s">
        <v>671</v>
      </c>
      <c r="L527">
        <v>1191</v>
      </c>
      <c r="N527">
        <v>1013</v>
      </c>
      <c r="O527" t="s">
        <v>672</v>
      </c>
      <c r="P527" t="s">
        <v>672</v>
      </c>
      <c r="Q527">
        <v>1</v>
      </c>
      <c r="X527">
        <v>2.98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1</v>
      </c>
      <c r="AE527">
        <v>1</v>
      </c>
      <c r="AF527" t="s">
        <v>3</v>
      </c>
      <c r="AG527">
        <v>2.98</v>
      </c>
      <c r="AH527">
        <v>2</v>
      </c>
      <c r="AI527">
        <v>1473071720</v>
      </c>
      <c r="AJ527">
        <v>331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0</v>
      </c>
      <c r="AR527">
        <v>0</v>
      </c>
    </row>
    <row r="528" spans="1:44" x14ac:dyDescent="0.2">
      <c r="A528">
        <f>ROW(Source!A406)</f>
        <v>406</v>
      </c>
      <c r="B528">
        <v>1473071724</v>
      </c>
      <c r="C528">
        <v>1473071719</v>
      </c>
      <c r="D528">
        <v>1441834146</v>
      </c>
      <c r="E528">
        <v>1</v>
      </c>
      <c r="F528">
        <v>1</v>
      </c>
      <c r="G528">
        <v>15514512</v>
      </c>
      <c r="H528">
        <v>2</v>
      </c>
      <c r="I528" t="s">
        <v>743</v>
      </c>
      <c r="J528" t="s">
        <v>744</v>
      </c>
      <c r="K528" t="s">
        <v>745</v>
      </c>
      <c r="L528">
        <v>1368</v>
      </c>
      <c r="N528">
        <v>1011</v>
      </c>
      <c r="O528" t="s">
        <v>676</v>
      </c>
      <c r="P528" t="s">
        <v>676</v>
      </c>
      <c r="Q528">
        <v>1</v>
      </c>
      <c r="X528">
        <v>0.34</v>
      </c>
      <c r="Y528">
        <v>0</v>
      </c>
      <c r="Z528">
        <v>20.55</v>
      </c>
      <c r="AA528">
        <v>0.31</v>
      </c>
      <c r="AB528">
        <v>0</v>
      </c>
      <c r="AC528">
        <v>0</v>
      </c>
      <c r="AD528">
        <v>1</v>
      </c>
      <c r="AE528">
        <v>0</v>
      </c>
      <c r="AF528" t="s">
        <v>3</v>
      </c>
      <c r="AG528">
        <v>0.34</v>
      </c>
      <c r="AH528">
        <v>2</v>
      </c>
      <c r="AI528">
        <v>1473071721</v>
      </c>
      <c r="AJ528">
        <v>332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0</v>
      </c>
      <c r="AR528">
        <v>0</v>
      </c>
    </row>
    <row r="529" spans="1:44" x14ac:dyDescent="0.2">
      <c r="A529">
        <f>ROW(Source!A406)</f>
        <v>406</v>
      </c>
      <c r="B529">
        <v>1473071725</v>
      </c>
      <c r="C529">
        <v>1473071719</v>
      </c>
      <c r="D529">
        <v>1441836235</v>
      </c>
      <c r="E529">
        <v>1</v>
      </c>
      <c r="F529">
        <v>1</v>
      </c>
      <c r="G529">
        <v>15514512</v>
      </c>
      <c r="H529">
        <v>3</v>
      </c>
      <c r="I529" t="s">
        <v>677</v>
      </c>
      <c r="J529" t="s">
        <v>678</v>
      </c>
      <c r="K529" t="s">
        <v>679</v>
      </c>
      <c r="L529">
        <v>1346</v>
      </c>
      <c r="N529">
        <v>1009</v>
      </c>
      <c r="O529" t="s">
        <v>680</v>
      </c>
      <c r="P529" t="s">
        <v>680</v>
      </c>
      <c r="Q529">
        <v>1</v>
      </c>
      <c r="X529">
        <v>7.0000000000000007E-2</v>
      </c>
      <c r="Y529">
        <v>31.49</v>
      </c>
      <c r="Z529">
        <v>0</v>
      </c>
      <c r="AA529">
        <v>0</v>
      </c>
      <c r="AB529">
        <v>0</v>
      </c>
      <c r="AC529">
        <v>0</v>
      </c>
      <c r="AD529">
        <v>1</v>
      </c>
      <c r="AE529">
        <v>0</v>
      </c>
      <c r="AF529" t="s">
        <v>3</v>
      </c>
      <c r="AG529">
        <v>7.0000000000000007E-2</v>
      </c>
      <c r="AH529">
        <v>2</v>
      </c>
      <c r="AI529">
        <v>1473071722</v>
      </c>
      <c r="AJ529">
        <v>333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0</v>
      </c>
      <c r="AR529">
        <v>0</v>
      </c>
    </row>
    <row r="530" spans="1:44" x14ac:dyDescent="0.2">
      <c r="A530">
        <f>ROW(Source!A407)</f>
        <v>407</v>
      </c>
      <c r="B530">
        <v>1473071730</v>
      </c>
      <c r="C530">
        <v>1473071726</v>
      </c>
      <c r="D530">
        <v>1441819193</v>
      </c>
      <c r="E530">
        <v>15514512</v>
      </c>
      <c r="F530">
        <v>1</v>
      </c>
      <c r="G530">
        <v>15514512</v>
      </c>
      <c r="H530">
        <v>1</v>
      </c>
      <c r="I530" t="s">
        <v>670</v>
      </c>
      <c r="J530" t="s">
        <v>3</v>
      </c>
      <c r="K530" t="s">
        <v>671</v>
      </c>
      <c r="L530">
        <v>1191</v>
      </c>
      <c r="N530">
        <v>1013</v>
      </c>
      <c r="O530" t="s">
        <v>672</v>
      </c>
      <c r="P530" t="s">
        <v>672</v>
      </c>
      <c r="Q530">
        <v>1</v>
      </c>
      <c r="X530">
        <v>2.38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1</v>
      </c>
      <c r="AE530">
        <v>1</v>
      </c>
      <c r="AF530" t="s">
        <v>28</v>
      </c>
      <c r="AG530">
        <v>7.14</v>
      </c>
      <c r="AH530">
        <v>2</v>
      </c>
      <c r="AI530">
        <v>1473071727</v>
      </c>
      <c r="AJ530">
        <v>334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0</v>
      </c>
      <c r="AR530">
        <v>0</v>
      </c>
    </row>
    <row r="531" spans="1:44" x14ac:dyDescent="0.2">
      <c r="A531">
        <f>ROW(Source!A407)</f>
        <v>407</v>
      </c>
      <c r="B531">
        <v>1473071731</v>
      </c>
      <c r="C531">
        <v>1473071726</v>
      </c>
      <c r="D531">
        <v>1441834146</v>
      </c>
      <c r="E531">
        <v>1</v>
      </c>
      <c r="F531">
        <v>1</v>
      </c>
      <c r="G531">
        <v>15514512</v>
      </c>
      <c r="H531">
        <v>2</v>
      </c>
      <c r="I531" t="s">
        <v>743</v>
      </c>
      <c r="J531" t="s">
        <v>744</v>
      </c>
      <c r="K531" t="s">
        <v>745</v>
      </c>
      <c r="L531">
        <v>1368</v>
      </c>
      <c r="N531">
        <v>1011</v>
      </c>
      <c r="O531" t="s">
        <v>676</v>
      </c>
      <c r="P531" t="s">
        <v>676</v>
      </c>
      <c r="Q531">
        <v>1</v>
      </c>
      <c r="X531">
        <v>0.34</v>
      </c>
      <c r="Y531">
        <v>0</v>
      </c>
      <c r="Z531">
        <v>20.55</v>
      </c>
      <c r="AA531">
        <v>0.31</v>
      </c>
      <c r="AB531">
        <v>0</v>
      </c>
      <c r="AC531">
        <v>0</v>
      </c>
      <c r="AD531">
        <v>1</v>
      </c>
      <c r="AE531">
        <v>0</v>
      </c>
      <c r="AF531" t="s">
        <v>28</v>
      </c>
      <c r="AG531">
        <v>1.02</v>
      </c>
      <c r="AH531">
        <v>2</v>
      </c>
      <c r="AI531">
        <v>1473071728</v>
      </c>
      <c r="AJ531">
        <v>335</v>
      </c>
      <c r="AK531">
        <v>0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0</v>
      </c>
      <c r="AR531">
        <v>0</v>
      </c>
    </row>
    <row r="532" spans="1:44" x14ac:dyDescent="0.2">
      <c r="A532">
        <f>ROW(Source!A407)</f>
        <v>407</v>
      </c>
      <c r="B532">
        <v>1473071732</v>
      </c>
      <c r="C532">
        <v>1473071726</v>
      </c>
      <c r="D532">
        <v>1441836235</v>
      </c>
      <c r="E532">
        <v>1</v>
      </c>
      <c r="F532">
        <v>1</v>
      </c>
      <c r="G532">
        <v>15514512</v>
      </c>
      <c r="H532">
        <v>3</v>
      </c>
      <c r="I532" t="s">
        <v>677</v>
      </c>
      <c r="J532" t="s">
        <v>678</v>
      </c>
      <c r="K532" t="s">
        <v>679</v>
      </c>
      <c r="L532">
        <v>1346</v>
      </c>
      <c r="N532">
        <v>1009</v>
      </c>
      <c r="O532" t="s">
        <v>680</v>
      </c>
      <c r="P532" t="s">
        <v>680</v>
      </c>
      <c r="Q532">
        <v>1</v>
      </c>
      <c r="X532">
        <v>7.0000000000000007E-2</v>
      </c>
      <c r="Y532">
        <v>31.49</v>
      </c>
      <c r="Z532">
        <v>0</v>
      </c>
      <c r="AA532">
        <v>0</v>
      </c>
      <c r="AB532">
        <v>0</v>
      </c>
      <c r="AC532">
        <v>0</v>
      </c>
      <c r="AD532">
        <v>1</v>
      </c>
      <c r="AE532">
        <v>0</v>
      </c>
      <c r="AF532" t="s">
        <v>28</v>
      </c>
      <c r="AG532">
        <v>0.21000000000000002</v>
      </c>
      <c r="AH532">
        <v>2</v>
      </c>
      <c r="AI532">
        <v>1473071729</v>
      </c>
      <c r="AJ532">
        <v>336</v>
      </c>
      <c r="AK532">
        <v>0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0</v>
      </c>
      <c r="AR532">
        <v>0</v>
      </c>
    </row>
    <row r="533" spans="1:44" x14ac:dyDescent="0.2">
      <c r="A533">
        <f>ROW(Source!A408)</f>
        <v>408</v>
      </c>
      <c r="B533">
        <v>1473071734</v>
      </c>
      <c r="C533">
        <v>1473071733</v>
      </c>
      <c r="D533">
        <v>1441819193</v>
      </c>
      <c r="E533">
        <v>15514512</v>
      </c>
      <c r="F533">
        <v>1</v>
      </c>
      <c r="G533">
        <v>15514512</v>
      </c>
      <c r="H533">
        <v>1</v>
      </c>
      <c r="I533" t="s">
        <v>670</v>
      </c>
      <c r="J533" t="s">
        <v>3</v>
      </c>
      <c r="K533" t="s">
        <v>671</v>
      </c>
      <c r="L533">
        <v>1191</v>
      </c>
      <c r="N533">
        <v>1013</v>
      </c>
      <c r="O533" t="s">
        <v>672</v>
      </c>
      <c r="P533" t="s">
        <v>672</v>
      </c>
      <c r="Q533">
        <v>1</v>
      </c>
      <c r="X533">
        <v>1.34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1</v>
      </c>
      <c r="AE533">
        <v>1</v>
      </c>
      <c r="AF533" t="s">
        <v>3</v>
      </c>
      <c r="AG533">
        <v>1.34</v>
      </c>
      <c r="AH533">
        <v>3</v>
      </c>
      <c r="AI533">
        <v>-1</v>
      </c>
      <c r="AJ533" t="s">
        <v>3</v>
      </c>
      <c r="AK533">
        <v>0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0</v>
      </c>
      <c r="AR533">
        <v>0</v>
      </c>
    </row>
    <row r="534" spans="1:44" x14ac:dyDescent="0.2">
      <c r="A534">
        <f>ROW(Source!A408)</f>
        <v>408</v>
      </c>
      <c r="B534">
        <v>1473071735</v>
      </c>
      <c r="C534">
        <v>1473071733</v>
      </c>
      <c r="D534">
        <v>1441834146</v>
      </c>
      <c r="E534">
        <v>1</v>
      </c>
      <c r="F534">
        <v>1</v>
      </c>
      <c r="G534">
        <v>15514512</v>
      </c>
      <c r="H534">
        <v>2</v>
      </c>
      <c r="I534" t="s">
        <v>743</v>
      </c>
      <c r="J534" t="s">
        <v>744</v>
      </c>
      <c r="K534" t="s">
        <v>745</v>
      </c>
      <c r="L534">
        <v>1368</v>
      </c>
      <c r="N534">
        <v>1011</v>
      </c>
      <c r="O534" t="s">
        <v>676</v>
      </c>
      <c r="P534" t="s">
        <v>676</v>
      </c>
      <c r="Q534">
        <v>1</v>
      </c>
      <c r="X534">
        <v>0.09</v>
      </c>
      <c r="Y534">
        <v>0</v>
      </c>
      <c r="Z534">
        <v>20.55</v>
      </c>
      <c r="AA534">
        <v>0.31</v>
      </c>
      <c r="AB534">
        <v>0</v>
      </c>
      <c r="AC534">
        <v>0</v>
      </c>
      <c r="AD534">
        <v>1</v>
      </c>
      <c r="AE534">
        <v>0</v>
      </c>
      <c r="AF534" t="s">
        <v>3</v>
      </c>
      <c r="AG534">
        <v>0.09</v>
      </c>
      <c r="AH534">
        <v>3</v>
      </c>
      <c r="AI534">
        <v>-1</v>
      </c>
      <c r="AJ534" t="s">
        <v>3</v>
      </c>
      <c r="AK534">
        <v>0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0</v>
      </c>
      <c r="AR534">
        <v>0</v>
      </c>
    </row>
    <row r="535" spans="1:44" x14ac:dyDescent="0.2">
      <c r="A535">
        <f>ROW(Source!A408)</f>
        <v>408</v>
      </c>
      <c r="B535">
        <v>1473071736</v>
      </c>
      <c r="C535">
        <v>1473071733</v>
      </c>
      <c r="D535">
        <v>1441836235</v>
      </c>
      <c r="E535">
        <v>1</v>
      </c>
      <c r="F535">
        <v>1</v>
      </c>
      <c r="G535">
        <v>15514512</v>
      </c>
      <c r="H535">
        <v>3</v>
      </c>
      <c r="I535" t="s">
        <v>677</v>
      </c>
      <c r="J535" t="s">
        <v>678</v>
      </c>
      <c r="K535" t="s">
        <v>679</v>
      </c>
      <c r="L535">
        <v>1346</v>
      </c>
      <c r="N535">
        <v>1009</v>
      </c>
      <c r="O535" t="s">
        <v>680</v>
      </c>
      <c r="P535" t="s">
        <v>680</v>
      </c>
      <c r="Q535">
        <v>1</v>
      </c>
      <c r="X535">
        <v>0.03</v>
      </c>
      <c r="Y535">
        <v>31.49</v>
      </c>
      <c r="Z535">
        <v>0</v>
      </c>
      <c r="AA535">
        <v>0</v>
      </c>
      <c r="AB535">
        <v>0</v>
      </c>
      <c r="AC535">
        <v>0</v>
      </c>
      <c r="AD535">
        <v>1</v>
      </c>
      <c r="AE535">
        <v>0</v>
      </c>
      <c r="AF535" t="s">
        <v>3</v>
      </c>
      <c r="AG535">
        <v>0.03</v>
      </c>
      <c r="AH535">
        <v>3</v>
      </c>
      <c r="AI535">
        <v>-1</v>
      </c>
      <c r="AJ535" t="s">
        <v>3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0</v>
      </c>
      <c r="AR535">
        <v>0</v>
      </c>
    </row>
    <row r="536" spans="1:44" x14ac:dyDescent="0.2">
      <c r="A536">
        <f>ROW(Source!A408)</f>
        <v>408</v>
      </c>
      <c r="B536">
        <v>1473071737</v>
      </c>
      <c r="C536">
        <v>1473071733</v>
      </c>
      <c r="D536">
        <v>1441836393</v>
      </c>
      <c r="E536">
        <v>1</v>
      </c>
      <c r="F536">
        <v>1</v>
      </c>
      <c r="G536">
        <v>15514512</v>
      </c>
      <c r="H536">
        <v>3</v>
      </c>
      <c r="I536" t="s">
        <v>829</v>
      </c>
      <c r="J536" t="s">
        <v>830</v>
      </c>
      <c r="K536" t="s">
        <v>831</v>
      </c>
      <c r="L536">
        <v>1296</v>
      </c>
      <c r="N536">
        <v>1002</v>
      </c>
      <c r="O536" t="s">
        <v>690</v>
      </c>
      <c r="P536" t="s">
        <v>690</v>
      </c>
      <c r="Q536">
        <v>1</v>
      </c>
      <c r="X536">
        <v>2.9999999999999997E-4</v>
      </c>
      <c r="Y536">
        <v>4241.6400000000003</v>
      </c>
      <c r="Z536">
        <v>0</v>
      </c>
      <c r="AA536">
        <v>0</v>
      </c>
      <c r="AB536">
        <v>0</v>
      </c>
      <c r="AC536">
        <v>0</v>
      </c>
      <c r="AD536">
        <v>1</v>
      </c>
      <c r="AE536">
        <v>0</v>
      </c>
      <c r="AF536" t="s">
        <v>3</v>
      </c>
      <c r="AG536">
        <v>2.9999999999999997E-4</v>
      </c>
      <c r="AH536">
        <v>3</v>
      </c>
      <c r="AI536">
        <v>-1</v>
      </c>
      <c r="AJ536" t="s">
        <v>3</v>
      </c>
      <c r="AK536">
        <v>0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0</v>
      </c>
      <c r="AR536">
        <v>0</v>
      </c>
    </row>
    <row r="537" spans="1:44" x14ac:dyDescent="0.2">
      <c r="A537">
        <f>ROW(Source!A409)</f>
        <v>409</v>
      </c>
      <c r="B537">
        <v>1473071739</v>
      </c>
      <c r="C537">
        <v>1473071738</v>
      </c>
      <c r="D537">
        <v>1441819193</v>
      </c>
      <c r="E537">
        <v>15514512</v>
      </c>
      <c r="F537">
        <v>1</v>
      </c>
      <c r="G537">
        <v>15514512</v>
      </c>
      <c r="H537">
        <v>1</v>
      </c>
      <c r="I537" t="s">
        <v>670</v>
      </c>
      <c r="J537" t="s">
        <v>3</v>
      </c>
      <c r="K537" t="s">
        <v>671</v>
      </c>
      <c r="L537">
        <v>1191</v>
      </c>
      <c r="N537">
        <v>1013</v>
      </c>
      <c r="O537" t="s">
        <v>672</v>
      </c>
      <c r="P537" t="s">
        <v>672</v>
      </c>
      <c r="Q537">
        <v>1</v>
      </c>
      <c r="X537">
        <v>0.74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1</v>
      </c>
      <c r="AE537">
        <v>1</v>
      </c>
      <c r="AF537" t="s">
        <v>28</v>
      </c>
      <c r="AG537">
        <v>2.2199999999999998</v>
      </c>
      <c r="AH537">
        <v>3</v>
      </c>
      <c r="AI537">
        <v>-1</v>
      </c>
      <c r="AJ537" t="s">
        <v>3</v>
      </c>
      <c r="AK537">
        <v>0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0</v>
      </c>
      <c r="AR537">
        <v>0</v>
      </c>
    </row>
    <row r="538" spans="1:44" x14ac:dyDescent="0.2">
      <c r="A538">
        <f>ROW(Source!A409)</f>
        <v>409</v>
      </c>
      <c r="B538">
        <v>1473071740</v>
      </c>
      <c r="C538">
        <v>1473071738</v>
      </c>
      <c r="D538">
        <v>1441836235</v>
      </c>
      <c r="E538">
        <v>1</v>
      </c>
      <c r="F538">
        <v>1</v>
      </c>
      <c r="G538">
        <v>15514512</v>
      </c>
      <c r="H538">
        <v>3</v>
      </c>
      <c r="I538" t="s">
        <v>677</v>
      </c>
      <c r="J538" t="s">
        <v>678</v>
      </c>
      <c r="K538" t="s">
        <v>679</v>
      </c>
      <c r="L538">
        <v>1346</v>
      </c>
      <c r="N538">
        <v>1009</v>
      </c>
      <c r="O538" t="s">
        <v>680</v>
      </c>
      <c r="P538" t="s">
        <v>680</v>
      </c>
      <c r="Q538">
        <v>1</v>
      </c>
      <c r="X538">
        <v>0.01</v>
      </c>
      <c r="Y538">
        <v>31.49</v>
      </c>
      <c r="Z538">
        <v>0</v>
      </c>
      <c r="AA538">
        <v>0</v>
      </c>
      <c r="AB538">
        <v>0</v>
      </c>
      <c r="AC538">
        <v>0</v>
      </c>
      <c r="AD538">
        <v>1</v>
      </c>
      <c r="AE538">
        <v>0</v>
      </c>
      <c r="AF538" t="s">
        <v>28</v>
      </c>
      <c r="AG538">
        <v>0.03</v>
      </c>
      <c r="AH538">
        <v>3</v>
      </c>
      <c r="AI538">
        <v>-1</v>
      </c>
      <c r="AJ538" t="s">
        <v>3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0</v>
      </c>
      <c r="AR538">
        <v>0</v>
      </c>
    </row>
    <row r="539" spans="1:44" x14ac:dyDescent="0.2">
      <c r="A539">
        <f>ROW(Source!A410)</f>
        <v>410</v>
      </c>
      <c r="B539">
        <v>1473071745</v>
      </c>
      <c r="C539">
        <v>1473071741</v>
      </c>
      <c r="D539">
        <v>1441819193</v>
      </c>
      <c r="E539">
        <v>15514512</v>
      </c>
      <c r="F539">
        <v>1</v>
      </c>
      <c r="G539">
        <v>15514512</v>
      </c>
      <c r="H539">
        <v>1</v>
      </c>
      <c r="I539" t="s">
        <v>670</v>
      </c>
      <c r="J539" t="s">
        <v>3</v>
      </c>
      <c r="K539" t="s">
        <v>671</v>
      </c>
      <c r="L539">
        <v>1191</v>
      </c>
      <c r="N539">
        <v>1013</v>
      </c>
      <c r="O539" t="s">
        <v>672</v>
      </c>
      <c r="P539" t="s">
        <v>672</v>
      </c>
      <c r="Q539">
        <v>1</v>
      </c>
      <c r="X539">
        <v>2.98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1</v>
      </c>
      <c r="AE539">
        <v>1</v>
      </c>
      <c r="AF539" t="s">
        <v>3</v>
      </c>
      <c r="AG539">
        <v>2.98</v>
      </c>
      <c r="AH539">
        <v>2</v>
      </c>
      <c r="AI539">
        <v>1473071742</v>
      </c>
      <c r="AJ539">
        <v>337</v>
      </c>
      <c r="AK539">
        <v>0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0</v>
      </c>
      <c r="AR539">
        <v>0</v>
      </c>
    </row>
    <row r="540" spans="1:44" x14ac:dyDescent="0.2">
      <c r="A540">
        <f>ROW(Source!A410)</f>
        <v>410</v>
      </c>
      <c r="B540">
        <v>1473071746</v>
      </c>
      <c r="C540">
        <v>1473071741</v>
      </c>
      <c r="D540">
        <v>1441834146</v>
      </c>
      <c r="E540">
        <v>1</v>
      </c>
      <c r="F540">
        <v>1</v>
      </c>
      <c r="G540">
        <v>15514512</v>
      </c>
      <c r="H540">
        <v>2</v>
      </c>
      <c r="I540" t="s">
        <v>743</v>
      </c>
      <c r="J540" t="s">
        <v>744</v>
      </c>
      <c r="K540" t="s">
        <v>745</v>
      </c>
      <c r="L540">
        <v>1368</v>
      </c>
      <c r="N540">
        <v>1011</v>
      </c>
      <c r="O540" t="s">
        <v>676</v>
      </c>
      <c r="P540" t="s">
        <v>676</v>
      </c>
      <c r="Q540">
        <v>1</v>
      </c>
      <c r="X540">
        <v>0.34</v>
      </c>
      <c r="Y540">
        <v>0</v>
      </c>
      <c r="Z540">
        <v>20.55</v>
      </c>
      <c r="AA540">
        <v>0.31</v>
      </c>
      <c r="AB540">
        <v>0</v>
      </c>
      <c r="AC540">
        <v>0</v>
      </c>
      <c r="AD540">
        <v>1</v>
      </c>
      <c r="AE540">
        <v>0</v>
      </c>
      <c r="AF540" t="s">
        <v>3</v>
      </c>
      <c r="AG540">
        <v>0.34</v>
      </c>
      <c r="AH540">
        <v>2</v>
      </c>
      <c r="AI540">
        <v>1473071743</v>
      </c>
      <c r="AJ540">
        <v>338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0</v>
      </c>
      <c r="AR540">
        <v>0</v>
      </c>
    </row>
    <row r="541" spans="1:44" x14ac:dyDescent="0.2">
      <c r="A541">
        <f>ROW(Source!A410)</f>
        <v>410</v>
      </c>
      <c r="B541">
        <v>1473071747</v>
      </c>
      <c r="C541">
        <v>1473071741</v>
      </c>
      <c r="D541">
        <v>1441836235</v>
      </c>
      <c r="E541">
        <v>1</v>
      </c>
      <c r="F541">
        <v>1</v>
      </c>
      <c r="G541">
        <v>15514512</v>
      </c>
      <c r="H541">
        <v>3</v>
      </c>
      <c r="I541" t="s">
        <v>677</v>
      </c>
      <c r="J541" t="s">
        <v>678</v>
      </c>
      <c r="K541" t="s">
        <v>679</v>
      </c>
      <c r="L541">
        <v>1346</v>
      </c>
      <c r="N541">
        <v>1009</v>
      </c>
      <c r="O541" t="s">
        <v>680</v>
      </c>
      <c r="P541" t="s">
        <v>680</v>
      </c>
      <c r="Q541">
        <v>1</v>
      </c>
      <c r="X541">
        <v>7.0000000000000007E-2</v>
      </c>
      <c r="Y541">
        <v>31.49</v>
      </c>
      <c r="Z541">
        <v>0</v>
      </c>
      <c r="AA541">
        <v>0</v>
      </c>
      <c r="AB541">
        <v>0</v>
      </c>
      <c r="AC541">
        <v>0</v>
      </c>
      <c r="AD541">
        <v>1</v>
      </c>
      <c r="AE541">
        <v>0</v>
      </c>
      <c r="AF541" t="s">
        <v>3</v>
      </c>
      <c r="AG541">
        <v>7.0000000000000007E-2</v>
      </c>
      <c r="AH541">
        <v>2</v>
      </c>
      <c r="AI541">
        <v>1473071744</v>
      </c>
      <c r="AJ541">
        <v>339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0</v>
      </c>
      <c r="AR541">
        <v>0</v>
      </c>
    </row>
    <row r="542" spans="1:44" x14ac:dyDescent="0.2">
      <c r="A542">
        <f>ROW(Source!A411)</f>
        <v>411</v>
      </c>
      <c r="B542">
        <v>1473071752</v>
      </c>
      <c r="C542">
        <v>1473071748</v>
      </c>
      <c r="D542">
        <v>1441819193</v>
      </c>
      <c r="E542">
        <v>15514512</v>
      </c>
      <c r="F542">
        <v>1</v>
      </c>
      <c r="G542">
        <v>15514512</v>
      </c>
      <c r="H542">
        <v>1</v>
      </c>
      <c r="I542" t="s">
        <v>670</v>
      </c>
      <c r="J542" t="s">
        <v>3</v>
      </c>
      <c r="K542" t="s">
        <v>671</v>
      </c>
      <c r="L542">
        <v>1191</v>
      </c>
      <c r="N542">
        <v>1013</v>
      </c>
      <c r="O542" t="s">
        <v>672</v>
      </c>
      <c r="P542" t="s">
        <v>672</v>
      </c>
      <c r="Q542">
        <v>1</v>
      </c>
      <c r="X542">
        <v>2.38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1</v>
      </c>
      <c r="AE542">
        <v>1</v>
      </c>
      <c r="AF542" t="s">
        <v>28</v>
      </c>
      <c r="AG542">
        <v>7.14</v>
      </c>
      <c r="AH542">
        <v>2</v>
      </c>
      <c r="AI542">
        <v>1473071749</v>
      </c>
      <c r="AJ542">
        <v>340</v>
      </c>
      <c r="AK542">
        <v>0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0</v>
      </c>
      <c r="AR542">
        <v>0</v>
      </c>
    </row>
    <row r="543" spans="1:44" x14ac:dyDescent="0.2">
      <c r="A543">
        <f>ROW(Source!A411)</f>
        <v>411</v>
      </c>
      <c r="B543">
        <v>1473071753</v>
      </c>
      <c r="C543">
        <v>1473071748</v>
      </c>
      <c r="D543">
        <v>1441834146</v>
      </c>
      <c r="E543">
        <v>1</v>
      </c>
      <c r="F543">
        <v>1</v>
      </c>
      <c r="G543">
        <v>15514512</v>
      </c>
      <c r="H543">
        <v>2</v>
      </c>
      <c r="I543" t="s">
        <v>743</v>
      </c>
      <c r="J543" t="s">
        <v>744</v>
      </c>
      <c r="K543" t="s">
        <v>745</v>
      </c>
      <c r="L543">
        <v>1368</v>
      </c>
      <c r="N543">
        <v>1011</v>
      </c>
      <c r="O543" t="s">
        <v>676</v>
      </c>
      <c r="P543" t="s">
        <v>676</v>
      </c>
      <c r="Q543">
        <v>1</v>
      </c>
      <c r="X543">
        <v>0.34</v>
      </c>
      <c r="Y543">
        <v>0</v>
      </c>
      <c r="Z543">
        <v>20.55</v>
      </c>
      <c r="AA543">
        <v>0.31</v>
      </c>
      <c r="AB543">
        <v>0</v>
      </c>
      <c r="AC543">
        <v>0</v>
      </c>
      <c r="AD543">
        <v>1</v>
      </c>
      <c r="AE543">
        <v>0</v>
      </c>
      <c r="AF543" t="s">
        <v>28</v>
      </c>
      <c r="AG543">
        <v>1.02</v>
      </c>
      <c r="AH543">
        <v>2</v>
      </c>
      <c r="AI543">
        <v>1473071750</v>
      </c>
      <c r="AJ543">
        <v>341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0</v>
      </c>
      <c r="AR543">
        <v>0</v>
      </c>
    </row>
    <row r="544" spans="1:44" x14ac:dyDescent="0.2">
      <c r="A544">
        <f>ROW(Source!A411)</f>
        <v>411</v>
      </c>
      <c r="B544">
        <v>1473071754</v>
      </c>
      <c r="C544">
        <v>1473071748</v>
      </c>
      <c r="D544">
        <v>1441836235</v>
      </c>
      <c r="E544">
        <v>1</v>
      </c>
      <c r="F544">
        <v>1</v>
      </c>
      <c r="G544">
        <v>15514512</v>
      </c>
      <c r="H544">
        <v>3</v>
      </c>
      <c r="I544" t="s">
        <v>677</v>
      </c>
      <c r="J544" t="s">
        <v>678</v>
      </c>
      <c r="K544" t="s">
        <v>679</v>
      </c>
      <c r="L544">
        <v>1346</v>
      </c>
      <c r="N544">
        <v>1009</v>
      </c>
      <c r="O544" t="s">
        <v>680</v>
      </c>
      <c r="P544" t="s">
        <v>680</v>
      </c>
      <c r="Q544">
        <v>1</v>
      </c>
      <c r="X544">
        <v>7.0000000000000007E-2</v>
      </c>
      <c r="Y544">
        <v>31.49</v>
      </c>
      <c r="Z544">
        <v>0</v>
      </c>
      <c r="AA544">
        <v>0</v>
      </c>
      <c r="AB544">
        <v>0</v>
      </c>
      <c r="AC544">
        <v>0</v>
      </c>
      <c r="AD544">
        <v>1</v>
      </c>
      <c r="AE544">
        <v>0</v>
      </c>
      <c r="AF544" t="s">
        <v>28</v>
      </c>
      <c r="AG544">
        <v>0.21000000000000002</v>
      </c>
      <c r="AH544">
        <v>2</v>
      </c>
      <c r="AI544">
        <v>1473071751</v>
      </c>
      <c r="AJ544">
        <v>342</v>
      </c>
      <c r="AK544">
        <v>0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0</v>
      </c>
      <c r="AR544">
        <v>0</v>
      </c>
    </row>
    <row r="545" spans="1:44" x14ac:dyDescent="0.2">
      <c r="A545">
        <f>ROW(Source!A412)</f>
        <v>412</v>
      </c>
      <c r="B545">
        <v>1473071756</v>
      </c>
      <c r="C545">
        <v>1473071755</v>
      </c>
      <c r="D545">
        <v>1441819193</v>
      </c>
      <c r="E545">
        <v>15514512</v>
      </c>
      <c r="F545">
        <v>1</v>
      </c>
      <c r="G545">
        <v>15514512</v>
      </c>
      <c r="H545">
        <v>1</v>
      </c>
      <c r="I545" t="s">
        <v>670</v>
      </c>
      <c r="J545" t="s">
        <v>3</v>
      </c>
      <c r="K545" t="s">
        <v>671</v>
      </c>
      <c r="L545">
        <v>1191</v>
      </c>
      <c r="N545">
        <v>1013</v>
      </c>
      <c r="O545" t="s">
        <v>672</v>
      </c>
      <c r="P545" t="s">
        <v>672</v>
      </c>
      <c r="Q545">
        <v>1</v>
      </c>
      <c r="X545">
        <v>1.34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1</v>
      </c>
      <c r="AE545">
        <v>1</v>
      </c>
      <c r="AF545" t="s">
        <v>3</v>
      </c>
      <c r="AG545">
        <v>1.34</v>
      </c>
      <c r="AH545">
        <v>3</v>
      </c>
      <c r="AI545">
        <v>-1</v>
      </c>
      <c r="AJ545" t="s">
        <v>3</v>
      </c>
      <c r="AK545">
        <v>0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0</v>
      </c>
      <c r="AR545">
        <v>0</v>
      </c>
    </row>
    <row r="546" spans="1:44" x14ac:dyDescent="0.2">
      <c r="A546">
        <f>ROW(Source!A412)</f>
        <v>412</v>
      </c>
      <c r="B546">
        <v>1473071757</v>
      </c>
      <c r="C546">
        <v>1473071755</v>
      </c>
      <c r="D546">
        <v>1441834146</v>
      </c>
      <c r="E546">
        <v>1</v>
      </c>
      <c r="F546">
        <v>1</v>
      </c>
      <c r="G546">
        <v>15514512</v>
      </c>
      <c r="H546">
        <v>2</v>
      </c>
      <c r="I546" t="s">
        <v>743</v>
      </c>
      <c r="J546" t="s">
        <v>744</v>
      </c>
      <c r="K546" t="s">
        <v>745</v>
      </c>
      <c r="L546">
        <v>1368</v>
      </c>
      <c r="N546">
        <v>1011</v>
      </c>
      <c r="O546" t="s">
        <v>676</v>
      </c>
      <c r="P546" t="s">
        <v>676</v>
      </c>
      <c r="Q546">
        <v>1</v>
      </c>
      <c r="X546">
        <v>0.09</v>
      </c>
      <c r="Y546">
        <v>0</v>
      </c>
      <c r="Z546">
        <v>20.55</v>
      </c>
      <c r="AA546">
        <v>0.31</v>
      </c>
      <c r="AB546">
        <v>0</v>
      </c>
      <c r="AC546">
        <v>0</v>
      </c>
      <c r="AD546">
        <v>1</v>
      </c>
      <c r="AE546">
        <v>0</v>
      </c>
      <c r="AF546" t="s">
        <v>3</v>
      </c>
      <c r="AG546">
        <v>0.09</v>
      </c>
      <c r="AH546">
        <v>3</v>
      </c>
      <c r="AI546">
        <v>-1</v>
      </c>
      <c r="AJ546" t="s">
        <v>3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0</v>
      </c>
      <c r="AR546">
        <v>0</v>
      </c>
    </row>
    <row r="547" spans="1:44" x14ac:dyDescent="0.2">
      <c r="A547">
        <f>ROW(Source!A412)</f>
        <v>412</v>
      </c>
      <c r="B547">
        <v>1473071758</v>
      </c>
      <c r="C547">
        <v>1473071755</v>
      </c>
      <c r="D547">
        <v>1441836235</v>
      </c>
      <c r="E547">
        <v>1</v>
      </c>
      <c r="F547">
        <v>1</v>
      </c>
      <c r="G547">
        <v>15514512</v>
      </c>
      <c r="H547">
        <v>3</v>
      </c>
      <c r="I547" t="s">
        <v>677</v>
      </c>
      <c r="J547" t="s">
        <v>678</v>
      </c>
      <c r="K547" t="s">
        <v>679</v>
      </c>
      <c r="L547">
        <v>1346</v>
      </c>
      <c r="N547">
        <v>1009</v>
      </c>
      <c r="O547" t="s">
        <v>680</v>
      </c>
      <c r="P547" t="s">
        <v>680</v>
      </c>
      <c r="Q547">
        <v>1</v>
      </c>
      <c r="X547">
        <v>0.03</v>
      </c>
      <c r="Y547">
        <v>31.49</v>
      </c>
      <c r="Z547">
        <v>0</v>
      </c>
      <c r="AA547">
        <v>0</v>
      </c>
      <c r="AB547">
        <v>0</v>
      </c>
      <c r="AC547">
        <v>0</v>
      </c>
      <c r="AD547">
        <v>1</v>
      </c>
      <c r="AE547">
        <v>0</v>
      </c>
      <c r="AF547" t="s">
        <v>3</v>
      </c>
      <c r="AG547">
        <v>0.03</v>
      </c>
      <c r="AH547">
        <v>3</v>
      </c>
      <c r="AI547">
        <v>-1</v>
      </c>
      <c r="AJ547" t="s">
        <v>3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0</v>
      </c>
      <c r="AR547">
        <v>0</v>
      </c>
    </row>
    <row r="548" spans="1:44" x14ac:dyDescent="0.2">
      <c r="A548">
        <f>ROW(Source!A412)</f>
        <v>412</v>
      </c>
      <c r="B548">
        <v>1473071759</v>
      </c>
      <c r="C548">
        <v>1473071755</v>
      </c>
      <c r="D548">
        <v>1441836393</v>
      </c>
      <c r="E548">
        <v>1</v>
      </c>
      <c r="F548">
        <v>1</v>
      </c>
      <c r="G548">
        <v>15514512</v>
      </c>
      <c r="H548">
        <v>3</v>
      </c>
      <c r="I548" t="s">
        <v>829</v>
      </c>
      <c r="J548" t="s">
        <v>830</v>
      </c>
      <c r="K548" t="s">
        <v>831</v>
      </c>
      <c r="L548">
        <v>1296</v>
      </c>
      <c r="N548">
        <v>1002</v>
      </c>
      <c r="O548" t="s">
        <v>690</v>
      </c>
      <c r="P548" t="s">
        <v>690</v>
      </c>
      <c r="Q548">
        <v>1</v>
      </c>
      <c r="X548">
        <v>2.9999999999999997E-4</v>
      </c>
      <c r="Y548">
        <v>4241.6400000000003</v>
      </c>
      <c r="Z548">
        <v>0</v>
      </c>
      <c r="AA548">
        <v>0</v>
      </c>
      <c r="AB548">
        <v>0</v>
      </c>
      <c r="AC548">
        <v>0</v>
      </c>
      <c r="AD548">
        <v>1</v>
      </c>
      <c r="AE548">
        <v>0</v>
      </c>
      <c r="AF548" t="s">
        <v>3</v>
      </c>
      <c r="AG548">
        <v>2.9999999999999997E-4</v>
      </c>
      <c r="AH548">
        <v>3</v>
      </c>
      <c r="AI548">
        <v>-1</v>
      </c>
      <c r="AJ548" t="s">
        <v>3</v>
      </c>
      <c r="AK548">
        <v>0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0</v>
      </c>
      <c r="AR548">
        <v>0</v>
      </c>
    </row>
    <row r="549" spans="1:44" x14ac:dyDescent="0.2">
      <c r="A549">
        <f>ROW(Source!A413)</f>
        <v>413</v>
      </c>
      <c r="B549">
        <v>1473071761</v>
      </c>
      <c r="C549">
        <v>1473071760</v>
      </c>
      <c r="D549">
        <v>1441819193</v>
      </c>
      <c r="E549">
        <v>15514512</v>
      </c>
      <c r="F549">
        <v>1</v>
      </c>
      <c r="G549">
        <v>15514512</v>
      </c>
      <c r="H549">
        <v>1</v>
      </c>
      <c r="I549" t="s">
        <v>670</v>
      </c>
      <c r="J549" t="s">
        <v>3</v>
      </c>
      <c r="K549" t="s">
        <v>671</v>
      </c>
      <c r="L549">
        <v>1191</v>
      </c>
      <c r="N549">
        <v>1013</v>
      </c>
      <c r="O549" t="s">
        <v>672</v>
      </c>
      <c r="P549" t="s">
        <v>672</v>
      </c>
      <c r="Q549">
        <v>1</v>
      </c>
      <c r="X549">
        <v>0.74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1</v>
      </c>
      <c r="AE549">
        <v>1</v>
      </c>
      <c r="AF549" t="s">
        <v>28</v>
      </c>
      <c r="AG549">
        <v>2.2199999999999998</v>
      </c>
      <c r="AH549">
        <v>3</v>
      </c>
      <c r="AI549">
        <v>-1</v>
      </c>
      <c r="AJ549" t="s">
        <v>3</v>
      </c>
      <c r="AK549">
        <v>0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0</v>
      </c>
      <c r="AR549">
        <v>0</v>
      </c>
    </row>
    <row r="550" spans="1:44" x14ac:dyDescent="0.2">
      <c r="A550">
        <f>ROW(Source!A413)</f>
        <v>413</v>
      </c>
      <c r="B550">
        <v>1473071762</v>
      </c>
      <c r="C550">
        <v>1473071760</v>
      </c>
      <c r="D550">
        <v>1441836235</v>
      </c>
      <c r="E550">
        <v>1</v>
      </c>
      <c r="F550">
        <v>1</v>
      </c>
      <c r="G550">
        <v>15514512</v>
      </c>
      <c r="H550">
        <v>3</v>
      </c>
      <c r="I550" t="s">
        <v>677</v>
      </c>
      <c r="J550" t="s">
        <v>678</v>
      </c>
      <c r="K550" t="s">
        <v>679</v>
      </c>
      <c r="L550">
        <v>1346</v>
      </c>
      <c r="N550">
        <v>1009</v>
      </c>
      <c r="O550" t="s">
        <v>680</v>
      </c>
      <c r="P550" t="s">
        <v>680</v>
      </c>
      <c r="Q550">
        <v>1</v>
      </c>
      <c r="X550">
        <v>0.01</v>
      </c>
      <c r="Y550">
        <v>31.49</v>
      </c>
      <c r="Z550">
        <v>0</v>
      </c>
      <c r="AA550">
        <v>0</v>
      </c>
      <c r="AB550">
        <v>0</v>
      </c>
      <c r="AC550">
        <v>0</v>
      </c>
      <c r="AD550">
        <v>1</v>
      </c>
      <c r="AE550">
        <v>0</v>
      </c>
      <c r="AF550" t="s">
        <v>28</v>
      </c>
      <c r="AG550">
        <v>0.03</v>
      </c>
      <c r="AH550">
        <v>3</v>
      </c>
      <c r="AI550">
        <v>-1</v>
      </c>
      <c r="AJ550" t="s">
        <v>3</v>
      </c>
      <c r="AK550">
        <v>0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0</v>
      </c>
      <c r="AR550">
        <v>0</v>
      </c>
    </row>
    <row r="551" spans="1:44" x14ac:dyDescent="0.2">
      <c r="A551">
        <f>ROW(Source!A414)</f>
        <v>414</v>
      </c>
      <c r="B551">
        <v>1473071765</v>
      </c>
      <c r="C551">
        <v>1473071763</v>
      </c>
      <c r="D551">
        <v>1441819193</v>
      </c>
      <c r="E551">
        <v>15514512</v>
      </c>
      <c r="F551">
        <v>1</v>
      </c>
      <c r="G551">
        <v>15514512</v>
      </c>
      <c r="H551">
        <v>1</v>
      </c>
      <c r="I551" t="s">
        <v>670</v>
      </c>
      <c r="J551" t="s">
        <v>3</v>
      </c>
      <c r="K551" t="s">
        <v>671</v>
      </c>
      <c r="L551">
        <v>1191</v>
      </c>
      <c r="N551">
        <v>1013</v>
      </c>
      <c r="O551" t="s">
        <v>672</v>
      </c>
      <c r="P551" t="s">
        <v>672</v>
      </c>
      <c r="Q551">
        <v>1</v>
      </c>
      <c r="X551">
        <v>42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1</v>
      </c>
      <c r="AE551">
        <v>1</v>
      </c>
      <c r="AF551" t="s">
        <v>3</v>
      </c>
      <c r="AG551">
        <v>42</v>
      </c>
      <c r="AH551">
        <v>2</v>
      </c>
      <c r="AI551">
        <v>1473071764</v>
      </c>
      <c r="AJ551">
        <v>343</v>
      </c>
      <c r="AK551">
        <v>0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0</v>
      </c>
      <c r="AR551">
        <v>0</v>
      </c>
    </row>
    <row r="552" spans="1:44" x14ac:dyDescent="0.2">
      <c r="A552">
        <f>ROW(Source!A415)</f>
        <v>415</v>
      </c>
      <c r="B552">
        <v>1473071767</v>
      </c>
      <c r="C552">
        <v>1473071766</v>
      </c>
      <c r="D552">
        <v>1441819193</v>
      </c>
      <c r="E552">
        <v>15514512</v>
      </c>
      <c r="F552">
        <v>1</v>
      </c>
      <c r="G552">
        <v>15514512</v>
      </c>
      <c r="H552">
        <v>1</v>
      </c>
      <c r="I552" t="s">
        <v>670</v>
      </c>
      <c r="J552" t="s">
        <v>3</v>
      </c>
      <c r="K552" t="s">
        <v>671</v>
      </c>
      <c r="L552">
        <v>1191</v>
      </c>
      <c r="N552">
        <v>1013</v>
      </c>
      <c r="O552" t="s">
        <v>672</v>
      </c>
      <c r="P552" t="s">
        <v>672</v>
      </c>
      <c r="Q552">
        <v>1</v>
      </c>
      <c r="X552">
        <v>53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1</v>
      </c>
      <c r="AE552">
        <v>1</v>
      </c>
      <c r="AF552" t="s">
        <v>3</v>
      </c>
      <c r="AG552">
        <v>53</v>
      </c>
      <c r="AH552">
        <v>3</v>
      </c>
      <c r="AI552">
        <v>-1</v>
      </c>
      <c r="AJ552" t="s">
        <v>3</v>
      </c>
      <c r="AK552">
        <v>0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0</v>
      </c>
      <c r="AR552">
        <v>0</v>
      </c>
    </row>
    <row r="553" spans="1:44" x14ac:dyDescent="0.2">
      <c r="A553">
        <f>ROW(Source!A415)</f>
        <v>415</v>
      </c>
      <c r="B553">
        <v>1473071768</v>
      </c>
      <c r="C553">
        <v>1473071766</v>
      </c>
      <c r="D553">
        <v>1441835475</v>
      </c>
      <c r="E553">
        <v>1</v>
      </c>
      <c r="F553">
        <v>1</v>
      </c>
      <c r="G553">
        <v>15514512</v>
      </c>
      <c r="H553">
        <v>3</v>
      </c>
      <c r="I553" t="s">
        <v>694</v>
      </c>
      <c r="J553" t="s">
        <v>695</v>
      </c>
      <c r="K553" t="s">
        <v>696</v>
      </c>
      <c r="L553">
        <v>1348</v>
      </c>
      <c r="N553">
        <v>1009</v>
      </c>
      <c r="O553" t="s">
        <v>697</v>
      </c>
      <c r="P553" t="s">
        <v>697</v>
      </c>
      <c r="Q553">
        <v>1000</v>
      </c>
      <c r="X553">
        <v>1.8E-3</v>
      </c>
      <c r="Y553">
        <v>155908.07999999999</v>
      </c>
      <c r="Z553">
        <v>0</v>
      </c>
      <c r="AA553">
        <v>0</v>
      </c>
      <c r="AB553">
        <v>0</v>
      </c>
      <c r="AC553">
        <v>0</v>
      </c>
      <c r="AD553">
        <v>1</v>
      </c>
      <c r="AE553">
        <v>0</v>
      </c>
      <c r="AF553" t="s">
        <v>3</v>
      </c>
      <c r="AG553">
        <v>1.8E-3</v>
      </c>
      <c r="AH553">
        <v>3</v>
      </c>
      <c r="AI553">
        <v>-1</v>
      </c>
      <c r="AJ553" t="s">
        <v>3</v>
      </c>
      <c r="AK553">
        <v>0</v>
      </c>
      <c r="AL553">
        <v>0</v>
      </c>
      <c r="AM553">
        <v>0</v>
      </c>
      <c r="AN553">
        <v>0</v>
      </c>
      <c r="AO553">
        <v>0</v>
      </c>
      <c r="AP553">
        <v>0</v>
      </c>
      <c r="AQ553">
        <v>0</v>
      </c>
      <c r="AR553">
        <v>0</v>
      </c>
    </row>
    <row r="554" spans="1:44" x14ac:dyDescent="0.2">
      <c r="A554">
        <f>ROW(Source!A415)</f>
        <v>415</v>
      </c>
      <c r="B554">
        <v>1473071769</v>
      </c>
      <c r="C554">
        <v>1473071766</v>
      </c>
      <c r="D554">
        <v>1441835549</v>
      </c>
      <c r="E554">
        <v>1</v>
      </c>
      <c r="F554">
        <v>1</v>
      </c>
      <c r="G554">
        <v>15514512</v>
      </c>
      <c r="H554">
        <v>3</v>
      </c>
      <c r="I554" t="s">
        <v>698</v>
      </c>
      <c r="J554" t="s">
        <v>699</v>
      </c>
      <c r="K554" t="s">
        <v>700</v>
      </c>
      <c r="L554">
        <v>1348</v>
      </c>
      <c r="N554">
        <v>1009</v>
      </c>
      <c r="O554" t="s">
        <v>697</v>
      </c>
      <c r="P554" t="s">
        <v>697</v>
      </c>
      <c r="Q554">
        <v>1000</v>
      </c>
      <c r="X554">
        <v>2.9999999999999997E-4</v>
      </c>
      <c r="Y554">
        <v>194655.19</v>
      </c>
      <c r="Z554">
        <v>0</v>
      </c>
      <c r="AA554">
        <v>0</v>
      </c>
      <c r="AB554">
        <v>0</v>
      </c>
      <c r="AC554">
        <v>0</v>
      </c>
      <c r="AD554">
        <v>1</v>
      </c>
      <c r="AE554">
        <v>0</v>
      </c>
      <c r="AF554" t="s">
        <v>3</v>
      </c>
      <c r="AG554">
        <v>2.9999999999999997E-4</v>
      </c>
      <c r="AH554">
        <v>3</v>
      </c>
      <c r="AI554">
        <v>-1</v>
      </c>
      <c r="AJ554" t="s">
        <v>3</v>
      </c>
      <c r="AK554">
        <v>0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0</v>
      </c>
      <c r="AR554">
        <v>0</v>
      </c>
    </row>
    <row r="555" spans="1:44" x14ac:dyDescent="0.2">
      <c r="A555">
        <f>ROW(Source!A415)</f>
        <v>415</v>
      </c>
      <c r="B555">
        <v>1473071770</v>
      </c>
      <c r="C555">
        <v>1473071766</v>
      </c>
      <c r="D555">
        <v>1441838531</v>
      </c>
      <c r="E555">
        <v>1</v>
      </c>
      <c r="F555">
        <v>1</v>
      </c>
      <c r="G555">
        <v>15514512</v>
      </c>
      <c r="H555">
        <v>3</v>
      </c>
      <c r="I555" t="s">
        <v>704</v>
      </c>
      <c r="J555" t="s">
        <v>705</v>
      </c>
      <c r="K555" t="s">
        <v>706</v>
      </c>
      <c r="L555">
        <v>1348</v>
      </c>
      <c r="N555">
        <v>1009</v>
      </c>
      <c r="O555" t="s">
        <v>697</v>
      </c>
      <c r="P555" t="s">
        <v>697</v>
      </c>
      <c r="Q555">
        <v>1000</v>
      </c>
      <c r="X555">
        <v>8.0000000000000004E-4</v>
      </c>
      <c r="Y555">
        <v>370783.55</v>
      </c>
      <c r="Z555">
        <v>0</v>
      </c>
      <c r="AA555">
        <v>0</v>
      </c>
      <c r="AB555">
        <v>0</v>
      </c>
      <c r="AC555">
        <v>0</v>
      </c>
      <c r="AD555">
        <v>1</v>
      </c>
      <c r="AE555">
        <v>0</v>
      </c>
      <c r="AF555" t="s">
        <v>3</v>
      </c>
      <c r="AG555">
        <v>8.0000000000000004E-4</v>
      </c>
      <c r="AH555">
        <v>3</v>
      </c>
      <c r="AI555">
        <v>-1</v>
      </c>
      <c r="AJ555" t="s">
        <v>3</v>
      </c>
      <c r="AK555">
        <v>0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0</v>
      </c>
      <c r="AR555">
        <v>0</v>
      </c>
    </row>
    <row r="556" spans="1:44" x14ac:dyDescent="0.2">
      <c r="A556">
        <f>ROW(Source!A416)</f>
        <v>416</v>
      </c>
      <c r="B556">
        <v>1473071772</v>
      </c>
      <c r="C556">
        <v>1473071771</v>
      </c>
      <c r="D556">
        <v>1441819193</v>
      </c>
      <c r="E556">
        <v>15514512</v>
      </c>
      <c r="F556">
        <v>1</v>
      </c>
      <c r="G556">
        <v>15514512</v>
      </c>
      <c r="H556">
        <v>1</v>
      </c>
      <c r="I556" t="s">
        <v>670</v>
      </c>
      <c r="J556" t="s">
        <v>3</v>
      </c>
      <c r="K556" t="s">
        <v>671</v>
      </c>
      <c r="L556">
        <v>1191</v>
      </c>
      <c r="N556">
        <v>1013</v>
      </c>
      <c r="O556" t="s">
        <v>672</v>
      </c>
      <c r="P556" t="s">
        <v>672</v>
      </c>
      <c r="Q556">
        <v>1</v>
      </c>
      <c r="X556">
        <v>3.96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1</v>
      </c>
      <c r="AE556">
        <v>1</v>
      </c>
      <c r="AF556" t="s">
        <v>393</v>
      </c>
      <c r="AG556">
        <v>23.759999999999998</v>
      </c>
      <c r="AH556">
        <v>3</v>
      </c>
      <c r="AI556">
        <v>-1</v>
      </c>
      <c r="AJ556" t="s">
        <v>3</v>
      </c>
      <c r="AK556">
        <v>0</v>
      </c>
      <c r="AL556">
        <v>0</v>
      </c>
      <c r="AM556">
        <v>0</v>
      </c>
      <c r="AN556">
        <v>0</v>
      </c>
      <c r="AO556">
        <v>0</v>
      </c>
      <c r="AP556">
        <v>0</v>
      </c>
      <c r="AQ556">
        <v>0</v>
      </c>
      <c r="AR556">
        <v>0</v>
      </c>
    </row>
    <row r="557" spans="1:44" x14ac:dyDescent="0.2">
      <c r="A557">
        <f>ROW(Source!A416)</f>
        <v>416</v>
      </c>
      <c r="B557">
        <v>1473071773</v>
      </c>
      <c r="C557">
        <v>1473071771</v>
      </c>
      <c r="D557">
        <v>1441833845</v>
      </c>
      <c r="E557">
        <v>1</v>
      </c>
      <c r="F557">
        <v>1</v>
      </c>
      <c r="G557">
        <v>15514512</v>
      </c>
      <c r="H557">
        <v>2</v>
      </c>
      <c r="I557" t="s">
        <v>769</v>
      </c>
      <c r="J557" t="s">
        <v>770</v>
      </c>
      <c r="K557" t="s">
        <v>771</v>
      </c>
      <c r="L557">
        <v>1368</v>
      </c>
      <c r="N557">
        <v>1011</v>
      </c>
      <c r="O557" t="s">
        <v>676</v>
      </c>
      <c r="P557" t="s">
        <v>676</v>
      </c>
      <c r="Q557">
        <v>1</v>
      </c>
      <c r="X557">
        <v>0.46</v>
      </c>
      <c r="Y557">
        <v>0</v>
      </c>
      <c r="Z557">
        <v>17.95</v>
      </c>
      <c r="AA557">
        <v>0.05</v>
      </c>
      <c r="AB557">
        <v>0</v>
      </c>
      <c r="AC557">
        <v>0</v>
      </c>
      <c r="AD557">
        <v>1</v>
      </c>
      <c r="AE557">
        <v>0</v>
      </c>
      <c r="AF557" t="s">
        <v>393</v>
      </c>
      <c r="AG557">
        <v>2.7600000000000002</v>
      </c>
      <c r="AH557">
        <v>3</v>
      </c>
      <c r="AI557">
        <v>-1</v>
      </c>
      <c r="AJ557" t="s">
        <v>3</v>
      </c>
      <c r="AK557">
        <v>0</v>
      </c>
      <c r="AL557">
        <v>0</v>
      </c>
      <c r="AM557">
        <v>0</v>
      </c>
      <c r="AN557">
        <v>0</v>
      </c>
      <c r="AO557">
        <v>0</v>
      </c>
      <c r="AP557">
        <v>0</v>
      </c>
      <c r="AQ557">
        <v>0</v>
      </c>
      <c r="AR557">
        <v>0</v>
      </c>
    </row>
    <row r="558" spans="1:44" x14ac:dyDescent="0.2">
      <c r="A558">
        <f>ROW(Source!A416)</f>
        <v>416</v>
      </c>
      <c r="B558">
        <v>1473071774</v>
      </c>
      <c r="C558">
        <v>1473071771</v>
      </c>
      <c r="D558">
        <v>1441834258</v>
      </c>
      <c r="E558">
        <v>1</v>
      </c>
      <c r="F558">
        <v>1</v>
      </c>
      <c r="G558">
        <v>15514512</v>
      </c>
      <c r="H558">
        <v>2</v>
      </c>
      <c r="I558" t="s">
        <v>691</v>
      </c>
      <c r="J558" t="s">
        <v>692</v>
      </c>
      <c r="K558" t="s">
        <v>693</v>
      </c>
      <c r="L558">
        <v>1368</v>
      </c>
      <c r="N558">
        <v>1011</v>
      </c>
      <c r="O558" t="s">
        <v>676</v>
      </c>
      <c r="P558" t="s">
        <v>676</v>
      </c>
      <c r="Q558">
        <v>1</v>
      </c>
      <c r="X558">
        <v>0.33</v>
      </c>
      <c r="Y558">
        <v>0</v>
      </c>
      <c r="Z558">
        <v>1303.01</v>
      </c>
      <c r="AA558">
        <v>826.2</v>
      </c>
      <c r="AB558">
        <v>0</v>
      </c>
      <c r="AC558">
        <v>0</v>
      </c>
      <c r="AD558">
        <v>1</v>
      </c>
      <c r="AE558">
        <v>0</v>
      </c>
      <c r="AF558" t="s">
        <v>393</v>
      </c>
      <c r="AG558">
        <v>1.98</v>
      </c>
      <c r="AH558">
        <v>3</v>
      </c>
      <c r="AI558">
        <v>-1</v>
      </c>
      <c r="AJ558" t="s">
        <v>3</v>
      </c>
      <c r="AK558">
        <v>0</v>
      </c>
      <c r="AL558">
        <v>0</v>
      </c>
      <c r="AM558">
        <v>0</v>
      </c>
      <c r="AN558">
        <v>0</v>
      </c>
      <c r="AO558">
        <v>0</v>
      </c>
      <c r="AP558">
        <v>0</v>
      </c>
      <c r="AQ558">
        <v>0</v>
      </c>
      <c r="AR558">
        <v>0</v>
      </c>
    </row>
    <row r="559" spans="1:44" x14ac:dyDescent="0.2">
      <c r="A559">
        <f>ROW(Source!A416)</f>
        <v>416</v>
      </c>
      <c r="B559">
        <v>1473071775</v>
      </c>
      <c r="C559">
        <v>1473071771</v>
      </c>
      <c r="D559">
        <v>1441836235</v>
      </c>
      <c r="E559">
        <v>1</v>
      </c>
      <c r="F559">
        <v>1</v>
      </c>
      <c r="G559">
        <v>15514512</v>
      </c>
      <c r="H559">
        <v>3</v>
      </c>
      <c r="I559" t="s">
        <v>677</v>
      </c>
      <c r="J559" t="s">
        <v>678</v>
      </c>
      <c r="K559" t="s">
        <v>679</v>
      </c>
      <c r="L559">
        <v>1346</v>
      </c>
      <c r="N559">
        <v>1009</v>
      </c>
      <c r="O559" t="s">
        <v>680</v>
      </c>
      <c r="P559" t="s">
        <v>680</v>
      </c>
      <c r="Q559">
        <v>1</v>
      </c>
      <c r="X559">
        <v>0.4</v>
      </c>
      <c r="Y559">
        <v>31.49</v>
      </c>
      <c r="Z559">
        <v>0</v>
      </c>
      <c r="AA559">
        <v>0</v>
      </c>
      <c r="AB559">
        <v>0</v>
      </c>
      <c r="AC559">
        <v>0</v>
      </c>
      <c r="AD559">
        <v>1</v>
      </c>
      <c r="AE559">
        <v>0</v>
      </c>
      <c r="AF559" t="s">
        <v>393</v>
      </c>
      <c r="AG559">
        <v>2.4000000000000004</v>
      </c>
      <c r="AH559">
        <v>3</v>
      </c>
      <c r="AI559">
        <v>-1</v>
      </c>
      <c r="AJ559" t="s">
        <v>3</v>
      </c>
      <c r="AK559">
        <v>0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0</v>
      </c>
      <c r="AR559">
        <v>0</v>
      </c>
    </row>
    <row r="560" spans="1:44" x14ac:dyDescent="0.2">
      <c r="A560">
        <f>ROW(Source!A417)</f>
        <v>417</v>
      </c>
      <c r="B560">
        <v>1473071777</v>
      </c>
      <c r="C560">
        <v>1473071776</v>
      </c>
      <c r="D560">
        <v>1441819193</v>
      </c>
      <c r="E560">
        <v>15514512</v>
      </c>
      <c r="F560">
        <v>1</v>
      </c>
      <c r="G560">
        <v>15514512</v>
      </c>
      <c r="H560">
        <v>1</v>
      </c>
      <c r="I560" t="s">
        <v>670</v>
      </c>
      <c r="J560" t="s">
        <v>3</v>
      </c>
      <c r="K560" t="s">
        <v>671</v>
      </c>
      <c r="L560">
        <v>1191</v>
      </c>
      <c r="N560">
        <v>1013</v>
      </c>
      <c r="O560" t="s">
        <v>672</v>
      </c>
      <c r="P560" t="s">
        <v>672</v>
      </c>
      <c r="Q560">
        <v>1</v>
      </c>
      <c r="X560">
        <v>6.54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1</v>
      </c>
      <c r="AE560">
        <v>1</v>
      </c>
      <c r="AF560" t="s">
        <v>154</v>
      </c>
      <c r="AG560">
        <v>13.08</v>
      </c>
      <c r="AH560">
        <v>3</v>
      </c>
      <c r="AI560">
        <v>-1</v>
      </c>
      <c r="AJ560" t="s">
        <v>3</v>
      </c>
      <c r="AK560">
        <v>0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0</v>
      </c>
      <c r="AR560">
        <v>0</v>
      </c>
    </row>
    <row r="561" spans="1:44" x14ac:dyDescent="0.2">
      <c r="A561">
        <f>ROW(Source!A417)</f>
        <v>417</v>
      </c>
      <c r="B561">
        <v>1473071778</v>
      </c>
      <c r="C561">
        <v>1473071776</v>
      </c>
      <c r="D561">
        <v>1441833845</v>
      </c>
      <c r="E561">
        <v>1</v>
      </c>
      <c r="F561">
        <v>1</v>
      </c>
      <c r="G561">
        <v>15514512</v>
      </c>
      <c r="H561">
        <v>2</v>
      </c>
      <c r="I561" t="s">
        <v>769</v>
      </c>
      <c r="J561" t="s">
        <v>770</v>
      </c>
      <c r="K561" t="s">
        <v>771</v>
      </c>
      <c r="L561">
        <v>1368</v>
      </c>
      <c r="N561">
        <v>1011</v>
      </c>
      <c r="O561" t="s">
        <v>676</v>
      </c>
      <c r="P561" t="s">
        <v>676</v>
      </c>
      <c r="Q561">
        <v>1</v>
      </c>
      <c r="X561">
        <v>0.46</v>
      </c>
      <c r="Y561">
        <v>0</v>
      </c>
      <c r="Z561">
        <v>17.95</v>
      </c>
      <c r="AA561">
        <v>0.05</v>
      </c>
      <c r="AB561">
        <v>0</v>
      </c>
      <c r="AC561">
        <v>0</v>
      </c>
      <c r="AD561">
        <v>1</v>
      </c>
      <c r="AE561">
        <v>0</v>
      </c>
      <c r="AF561" t="s">
        <v>154</v>
      </c>
      <c r="AG561">
        <v>0.92</v>
      </c>
      <c r="AH561">
        <v>3</v>
      </c>
      <c r="AI561">
        <v>-1</v>
      </c>
      <c r="AJ561" t="s">
        <v>3</v>
      </c>
      <c r="AK561">
        <v>0</v>
      </c>
      <c r="AL561">
        <v>0</v>
      </c>
      <c r="AM561">
        <v>0</v>
      </c>
      <c r="AN561">
        <v>0</v>
      </c>
      <c r="AO561">
        <v>0</v>
      </c>
      <c r="AP561">
        <v>0</v>
      </c>
      <c r="AQ561">
        <v>0</v>
      </c>
      <c r="AR561">
        <v>0</v>
      </c>
    </row>
    <row r="562" spans="1:44" x14ac:dyDescent="0.2">
      <c r="A562">
        <f>ROW(Source!A417)</f>
        <v>417</v>
      </c>
      <c r="B562">
        <v>1473071779</v>
      </c>
      <c r="C562">
        <v>1473071776</v>
      </c>
      <c r="D562">
        <v>1441834146</v>
      </c>
      <c r="E562">
        <v>1</v>
      </c>
      <c r="F562">
        <v>1</v>
      </c>
      <c r="G562">
        <v>15514512</v>
      </c>
      <c r="H562">
        <v>2</v>
      </c>
      <c r="I562" t="s">
        <v>743</v>
      </c>
      <c r="J562" t="s">
        <v>744</v>
      </c>
      <c r="K562" t="s">
        <v>745</v>
      </c>
      <c r="L562">
        <v>1368</v>
      </c>
      <c r="N562">
        <v>1011</v>
      </c>
      <c r="O562" t="s">
        <v>676</v>
      </c>
      <c r="P562" t="s">
        <v>676</v>
      </c>
      <c r="Q562">
        <v>1</v>
      </c>
      <c r="X562">
        <v>0.61</v>
      </c>
      <c r="Y562">
        <v>0</v>
      </c>
      <c r="Z562">
        <v>20.55</v>
      </c>
      <c r="AA562">
        <v>0.31</v>
      </c>
      <c r="AB562">
        <v>0</v>
      </c>
      <c r="AC562">
        <v>0</v>
      </c>
      <c r="AD562">
        <v>1</v>
      </c>
      <c r="AE562">
        <v>0</v>
      </c>
      <c r="AF562" t="s">
        <v>154</v>
      </c>
      <c r="AG562">
        <v>1.22</v>
      </c>
      <c r="AH562">
        <v>3</v>
      </c>
      <c r="AI562">
        <v>-1</v>
      </c>
      <c r="AJ562" t="s">
        <v>3</v>
      </c>
      <c r="AK562">
        <v>0</v>
      </c>
      <c r="AL562">
        <v>0</v>
      </c>
      <c r="AM562">
        <v>0</v>
      </c>
      <c r="AN562">
        <v>0</v>
      </c>
      <c r="AO562">
        <v>0</v>
      </c>
      <c r="AP562">
        <v>0</v>
      </c>
      <c r="AQ562">
        <v>0</v>
      </c>
      <c r="AR562">
        <v>0</v>
      </c>
    </row>
    <row r="563" spans="1:44" x14ac:dyDescent="0.2">
      <c r="A563">
        <f>ROW(Source!A417)</f>
        <v>417</v>
      </c>
      <c r="B563">
        <v>1473071780</v>
      </c>
      <c r="C563">
        <v>1473071776</v>
      </c>
      <c r="D563">
        <v>1441834258</v>
      </c>
      <c r="E563">
        <v>1</v>
      </c>
      <c r="F563">
        <v>1</v>
      </c>
      <c r="G563">
        <v>15514512</v>
      </c>
      <c r="H563">
        <v>2</v>
      </c>
      <c r="I563" t="s">
        <v>691</v>
      </c>
      <c r="J563" t="s">
        <v>692</v>
      </c>
      <c r="K563" t="s">
        <v>693</v>
      </c>
      <c r="L563">
        <v>1368</v>
      </c>
      <c r="N563">
        <v>1011</v>
      </c>
      <c r="O563" t="s">
        <v>676</v>
      </c>
      <c r="P563" t="s">
        <v>676</v>
      </c>
      <c r="Q563">
        <v>1</v>
      </c>
      <c r="X563">
        <v>0.33</v>
      </c>
      <c r="Y563">
        <v>0</v>
      </c>
      <c r="Z563">
        <v>1303.01</v>
      </c>
      <c r="AA563">
        <v>826.2</v>
      </c>
      <c r="AB563">
        <v>0</v>
      </c>
      <c r="AC563">
        <v>0</v>
      </c>
      <c r="AD563">
        <v>1</v>
      </c>
      <c r="AE563">
        <v>0</v>
      </c>
      <c r="AF563" t="s">
        <v>154</v>
      </c>
      <c r="AG563">
        <v>0.66</v>
      </c>
      <c r="AH563">
        <v>3</v>
      </c>
      <c r="AI563">
        <v>-1</v>
      </c>
      <c r="AJ563" t="s">
        <v>3</v>
      </c>
      <c r="AK563">
        <v>0</v>
      </c>
      <c r="AL563">
        <v>0</v>
      </c>
      <c r="AM563">
        <v>0</v>
      </c>
      <c r="AN563">
        <v>0</v>
      </c>
      <c r="AO563">
        <v>0</v>
      </c>
      <c r="AP563">
        <v>0</v>
      </c>
      <c r="AQ563">
        <v>0</v>
      </c>
      <c r="AR563">
        <v>0</v>
      </c>
    </row>
    <row r="564" spans="1:44" x14ac:dyDescent="0.2">
      <c r="A564">
        <f>ROW(Source!A417)</f>
        <v>417</v>
      </c>
      <c r="B564">
        <v>1473071781</v>
      </c>
      <c r="C564">
        <v>1473071776</v>
      </c>
      <c r="D564">
        <v>1441836235</v>
      </c>
      <c r="E564">
        <v>1</v>
      </c>
      <c r="F564">
        <v>1</v>
      </c>
      <c r="G564">
        <v>15514512</v>
      </c>
      <c r="H564">
        <v>3</v>
      </c>
      <c r="I564" t="s">
        <v>677</v>
      </c>
      <c r="J564" t="s">
        <v>678</v>
      </c>
      <c r="K564" t="s">
        <v>679</v>
      </c>
      <c r="L564">
        <v>1346</v>
      </c>
      <c r="N564">
        <v>1009</v>
      </c>
      <c r="O564" t="s">
        <v>680</v>
      </c>
      <c r="P564" t="s">
        <v>680</v>
      </c>
      <c r="Q564">
        <v>1</v>
      </c>
      <c r="X564">
        <v>0.8</v>
      </c>
      <c r="Y564">
        <v>31.49</v>
      </c>
      <c r="Z564">
        <v>0</v>
      </c>
      <c r="AA564">
        <v>0</v>
      </c>
      <c r="AB564">
        <v>0</v>
      </c>
      <c r="AC564">
        <v>0</v>
      </c>
      <c r="AD564">
        <v>1</v>
      </c>
      <c r="AE564">
        <v>0</v>
      </c>
      <c r="AF564" t="s">
        <v>154</v>
      </c>
      <c r="AG564">
        <v>1.6</v>
      </c>
      <c r="AH564">
        <v>3</v>
      </c>
      <c r="AI564">
        <v>-1</v>
      </c>
      <c r="AJ564" t="s">
        <v>3</v>
      </c>
      <c r="AK564">
        <v>0</v>
      </c>
      <c r="AL564">
        <v>0</v>
      </c>
      <c r="AM564">
        <v>0</v>
      </c>
      <c r="AN564">
        <v>0</v>
      </c>
      <c r="AO564">
        <v>0</v>
      </c>
      <c r="AP564">
        <v>0</v>
      </c>
      <c r="AQ564">
        <v>0</v>
      </c>
      <c r="AR564">
        <v>0</v>
      </c>
    </row>
    <row r="565" spans="1:44" x14ac:dyDescent="0.2">
      <c r="A565">
        <f>ROW(Source!A417)</f>
        <v>417</v>
      </c>
      <c r="B565">
        <v>1473071782</v>
      </c>
      <c r="C565">
        <v>1473071776</v>
      </c>
      <c r="D565">
        <v>1441836381</v>
      </c>
      <c r="E565">
        <v>1</v>
      </c>
      <c r="F565">
        <v>1</v>
      </c>
      <c r="G565">
        <v>15514512</v>
      </c>
      <c r="H565">
        <v>3</v>
      </c>
      <c r="I565" t="s">
        <v>838</v>
      </c>
      <c r="J565" t="s">
        <v>839</v>
      </c>
      <c r="K565" t="s">
        <v>840</v>
      </c>
      <c r="L565">
        <v>1296</v>
      </c>
      <c r="N565">
        <v>1002</v>
      </c>
      <c r="O565" t="s">
        <v>690</v>
      </c>
      <c r="P565" t="s">
        <v>690</v>
      </c>
      <c r="Q565">
        <v>1</v>
      </c>
      <c r="X565">
        <v>1.8</v>
      </c>
      <c r="Y565">
        <v>256.36</v>
      </c>
      <c r="Z565">
        <v>0</v>
      </c>
      <c r="AA565">
        <v>0</v>
      </c>
      <c r="AB565">
        <v>0</v>
      </c>
      <c r="AC565">
        <v>0</v>
      </c>
      <c r="AD565">
        <v>1</v>
      </c>
      <c r="AE565">
        <v>0</v>
      </c>
      <c r="AF565" t="s">
        <v>154</v>
      </c>
      <c r="AG565">
        <v>3.6</v>
      </c>
      <c r="AH565">
        <v>3</v>
      </c>
      <c r="AI565">
        <v>-1</v>
      </c>
      <c r="AJ565" t="s">
        <v>3</v>
      </c>
      <c r="AK565">
        <v>0</v>
      </c>
      <c r="AL565">
        <v>0</v>
      </c>
      <c r="AM565">
        <v>0</v>
      </c>
      <c r="AN565">
        <v>0</v>
      </c>
      <c r="AO565">
        <v>0</v>
      </c>
      <c r="AP565">
        <v>0</v>
      </c>
      <c r="AQ565">
        <v>0</v>
      </c>
      <c r="AR565">
        <v>0</v>
      </c>
    </row>
    <row r="566" spans="1:44" x14ac:dyDescent="0.2">
      <c r="A566">
        <f>ROW(Source!A417)</f>
        <v>417</v>
      </c>
      <c r="B566">
        <v>1473071783</v>
      </c>
      <c r="C566">
        <v>1473071776</v>
      </c>
      <c r="D566">
        <v>1441836514</v>
      </c>
      <c r="E566">
        <v>1</v>
      </c>
      <c r="F566">
        <v>1</v>
      </c>
      <c r="G566">
        <v>15514512</v>
      </c>
      <c r="H566">
        <v>3</v>
      </c>
      <c r="I566" t="s">
        <v>772</v>
      </c>
      <c r="J566" t="s">
        <v>773</v>
      </c>
      <c r="K566" t="s">
        <v>774</v>
      </c>
      <c r="L566">
        <v>1339</v>
      </c>
      <c r="N566">
        <v>1007</v>
      </c>
      <c r="O566" t="s">
        <v>713</v>
      </c>
      <c r="P566" t="s">
        <v>713</v>
      </c>
      <c r="Q566">
        <v>1</v>
      </c>
      <c r="X566">
        <v>8.5000000000000006E-2</v>
      </c>
      <c r="Y566">
        <v>54.81</v>
      </c>
      <c r="Z566">
        <v>0</v>
      </c>
      <c r="AA566">
        <v>0</v>
      </c>
      <c r="AB566">
        <v>0</v>
      </c>
      <c r="AC566">
        <v>0</v>
      </c>
      <c r="AD566">
        <v>1</v>
      </c>
      <c r="AE566">
        <v>0</v>
      </c>
      <c r="AF566" t="s">
        <v>154</v>
      </c>
      <c r="AG566">
        <v>0.17</v>
      </c>
      <c r="AH566">
        <v>3</v>
      </c>
      <c r="AI566">
        <v>-1</v>
      </c>
      <c r="AJ566" t="s">
        <v>3</v>
      </c>
      <c r="AK566">
        <v>0</v>
      </c>
      <c r="AL566">
        <v>0</v>
      </c>
      <c r="AM566">
        <v>0</v>
      </c>
      <c r="AN566">
        <v>0</v>
      </c>
      <c r="AO566">
        <v>0</v>
      </c>
      <c r="AP566">
        <v>0</v>
      </c>
      <c r="AQ566">
        <v>0</v>
      </c>
      <c r="AR566">
        <v>0</v>
      </c>
    </row>
    <row r="567" spans="1:44" x14ac:dyDescent="0.2">
      <c r="A567">
        <f>ROW(Source!A418)</f>
        <v>418</v>
      </c>
      <c r="B567">
        <v>1473071785</v>
      </c>
      <c r="C567">
        <v>1473071784</v>
      </c>
      <c r="D567">
        <v>1441819193</v>
      </c>
      <c r="E567">
        <v>15514512</v>
      </c>
      <c r="F567">
        <v>1</v>
      </c>
      <c r="G567">
        <v>15514512</v>
      </c>
      <c r="H567">
        <v>1</v>
      </c>
      <c r="I567" t="s">
        <v>670</v>
      </c>
      <c r="J567" t="s">
        <v>3</v>
      </c>
      <c r="K567" t="s">
        <v>671</v>
      </c>
      <c r="L567">
        <v>1191</v>
      </c>
      <c r="N567">
        <v>1013</v>
      </c>
      <c r="O567" t="s">
        <v>672</v>
      </c>
      <c r="P567" t="s">
        <v>672</v>
      </c>
      <c r="Q567">
        <v>1</v>
      </c>
      <c r="X567">
        <v>0.34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1</v>
      </c>
      <c r="AE567">
        <v>1</v>
      </c>
      <c r="AF567" t="s">
        <v>400</v>
      </c>
      <c r="AG567">
        <v>3.4000000000000004</v>
      </c>
      <c r="AH567">
        <v>3</v>
      </c>
      <c r="AI567">
        <v>-1</v>
      </c>
      <c r="AJ567" t="s">
        <v>3</v>
      </c>
      <c r="AK567">
        <v>0</v>
      </c>
      <c r="AL567">
        <v>0</v>
      </c>
      <c r="AM567">
        <v>0</v>
      </c>
      <c r="AN567">
        <v>0</v>
      </c>
      <c r="AO567">
        <v>0</v>
      </c>
      <c r="AP567">
        <v>0</v>
      </c>
      <c r="AQ567">
        <v>0</v>
      </c>
      <c r="AR567">
        <v>0</v>
      </c>
    </row>
    <row r="568" spans="1:44" x14ac:dyDescent="0.2">
      <c r="A568">
        <f>ROW(Source!A419)</f>
        <v>419</v>
      </c>
      <c r="B568">
        <v>1473071787</v>
      </c>
      <c r="C568">
        <v>1473071786</v>
      </c>
      <c r="D568">
        <v>1441819193</v>
      </c>
      <c r="E568">
        <v>15514512</v>
      </c>
      <c r="F568">
        <v>1</v>
      </c>
      <c r="G568">
        <v>15514512</v>
      </c>
      <c r="H568">
        <v>1</v>
      </c>
      <c r="I568" t="s">
        <v>670</v>
      </c>
      <c r="J568" t="s">
        <v>3</v>
      </c>
      <c r="K568" t="s">
        <v>671</v>
      </c>
      <c r="L568">
        <v>1191</v>
      </c>
      <c r="N568">
        <v>1013</v>
      </c>
      <c r="O568" t="s">
        <v>672</v>
      </c>
      <c r="P568" t="s">
        <v>672</v>
      </c>
      <c r="Q568">
        <v>1</v>
      </c>
      <c r="X568">
        <v>5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1</v>
      </c>
      <c r="AE568">
        <v>1</v>
      </c>
      <c r="AF568" t="s">
        <v>154</v>
      </c>
      <c r="AG568">
        <v>10</v>
      </c>
      <c r="AH568">
        <v>3</v>
      </c>
      <c r="AI568">
        <v>-1</v>
      </c>
      <c r="AJ568" t="s">
        <v>3</v>
      </c>
      <c r="AK568">
        <v>0</v>
      </c>
      <c r="AL568">
        <v>0</v>
      </c>
      <c r="AM568">
        <v>0</v>
      </c>
      <c r="AN568">
        <v>0</v>
      </c>
      <c r="AO568">
        <v>0</v>
      </c>
      <c r="AP568">
        <v>0</v>
      </c>
      <c r="AQ568">
        <v>0</v>
      </c>
      <c r="AR568">
        <v>0</v>
      </c>
    </row>
    <row r="569" spans="1:44" x14ac:dyDescent="0.2">
      <c r="A569">
        <f>ROW(Source!A419)</f>
        <v>419</v>
      </c>
      <c r="B569">
        <v>1473071788</v>
      </c>
      <c r="C569">
        <v>1473071786</v>
      </c>
      <c r="D569">
        <v>1441836235</v>
      </c>
      <c r="E569">
        <v>1</v>
      </c>
      <c r="F569">
        <v>1</v>
      </c>
      <c r="G569">
        <v>15514512</v>
      </c>
      <c r="H569">
        <v>3</v>
      </c>
      <c r="I569" t="s">
        <v>677</v>
      </c>
      <c r="J569" t="s">
        <v>678</v>
      </c>
      <c r="K569" t="s">
        <v>679</v>
      </c>
      <c r="L569">
        <v>1346</v>
      </c>
      <c r="N569">
        <v>1009</v>
      </c>
      <c r="O569" t="s">
        <v>680</v>
      </c>
      <c r="P569" t="s">
        <v>680</v>
      </c>
      <c r="Q569">
        <v>1</v>
      </c>
      <c r="X569">
        <v>0.1</v>
      </c>
      <c r="Y569">
        <v>31.49</v>
      </c>
      <c r="Z569">
        <v>0</v>
      </c>
      <c r="AA569">
        <v>0</v>
      </c>
      <c r="AB569">
        <v>0</v>
      </c>
      <c r="AC569">
        <v>0</v>
      </c>
      <c r="AD569">
        <v>1</v>
      </c>
      <c r="AE569">
        <v>0</v>
      </c>
      <c r="AF569" t="s">
        <v>154</v>
      </c>
      <c r="AG569">
        <v>0.2</v>
      </c>
      <c r="AH569">
        <v>3</v>
      </c>
      <c r="AI569">
        <v>-1</v>
      </c>
      <c r="AJ569" t="s">
        <v>3</v>
      </c>
      <c r="AK569">
        <v>0</v>
      </c>
      <c r="AL569">
        <v>0</v>
      </c>
      <c r="AM569">
        <v>0</v>
      </c>
      <c r="AN569">
        <v>0</v>
      </c>
      <c r="AO569">
        <v>0</v>
      </c>
      <c r="AP569">
        <v>0</v>
      </c>
      <c r="AQ569">
        <v>0</v>
      </c>
      <c r="AR569">
        <v>0</v>
      </c>
    </row>
    <row r="570" spans="1:44" x14ac:dyDescent="0.2">
      <c r="A570">
        <f>ROW(Source!A419)</f>
        <v>419</v>
      </c>
      <c r="B570">
        <v>1473071789</v>
      </c>
      <c r="C570">
        <v>1473071786</v>
      </c>
      <c r="D570">
        <v>1441834706</v>
      </c>
      <c r="E570">
        <v>1</v>
      </c>
      <c r="F570">
        <v>1</v>
      </c>
      <c r="G570">
        <v>15514512</v>
      </c>
      <c r="H570">
        <v>3</v>
      </c>
      <c r="I570" t="s">
        <v>841</v>
      </c>
      <c r="J570" t="s">
        <v>842</v>
      </c>
      <c r="K570" t="s">
        <v>843</v>
      </c>
      <c r="L570">
        <v>1296</v>
      </c>
      <c r="N570">
        <v>1002</v>
      </c>
      <c r="O570" t="s">
        <v>690</v>
      </c>
      <c r="P570" t="s">
        <v>690</v>
      </c>
      <c r="Q570">
        <v>1</v>
      </c>
      <c r="X570">
        <v>1.7999999999999999E-2</v>
      </c>
      <c r="Y570">
        <v>7110.99</v>
      </c>
      <c r="Z570">
        <v>0</v>
      </c>
      <c r="AA570">
        <v>0</v>
      </c>
      <c r="AB570">
        <v>0</v>
      </c>
      <c r="AC570">
        <v>0</v>
      </c>
      <c r="AD570">
        <v>1</v>
      </c>
      <c r="AE570">
        <v>0</v>
      </c>
      <c r="AF570" t="s">
        <v>154</v>
      </c>
      <c r="AG570">
        <v>3.5999999999999997E-2</v>
      </c>
      <c r="AH570">
        <v>3</v>
      </c>
      <c r="AI570">
        <v>-1</v>
      </c>
      <c r="AJ570" t="s">
        <v>3</v>
      </c>
      <c r="AK570">
        <v>0</v>
      </c>
      <c r="AL570">
        <v>0</v>
      </c>
      <c r="AM570">
        <v>0</v>
      </c>
      <c r="AN570">
        <v>0</v>
      </c>
      <c r="AO570">
        <v>0</v>
      </c>
      <c r="AP570">
        <v>0</v>
      </c>
      <c r="AQ570">
        <v>0</v>
      </c>
      <c r="AR570">
        <v>0</v>
      </c>
    </row>
    <row r="571" spans="1:44" x14ac:dyDescent="0.2">
      <c r="A571">
        <f>ROW(Source!A485)</f>
        <v>485</v>
      </c>
      <c r="B571">
        <v>1473071792</v>
      </c>
      <c r="C571">
        <v>1473071790</v>
      </c>
      <c r="D571">
        <v>1441819193</v>
      </c>
      <c r="E571">
        <v>15514512</v>
      </c>
      <c r="F571">
        <v>1</v>
      </c>
      <c r="G571">
        <v>15514512</v>
      </c>
      <c r="H571">
        <v>1</v>
      </c>
      <c r="I571" t="s">
        <v>670</v>
      </c>
      <c r="J571" t="s">
        <v>3</v>
      </c>
      <c r="K571" t="s">
        <v>671</v>
      </c>
      <c r="L571">
        <v>1191</v>
      </c>
      <c r="N571">
        <v>1013</v>
      </c>
      <c r="O571" t="s">
        <v>672</v>
      </c>
      <c r="P571" t="s">
        <v>672</v>
      </c>
      <c r="Q571">
        <v>1</v>
      </c>
      <c r="X571">
        <v>0.06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1</v>
      </c>
      <c r="AE571">
        <v>1</v>
      </c>
      <c r="AF571" t="s">
        <v>408</v>
      </c>
      <c r="AG571">
        <v>7.08</v>
      </c>
      <c r="AH571">
        <v>2</v>
      </c>
      <c r="AI571">
        <v>1473071791</v>
      </c>
      <c r="AJ571">
        <v>344</v>
      </c>
      <c r="AK571">
        <v>0</v>
      </c>
      <c r="AL571">
        <v>0</v>
      </c>
      <c r="AM571">
        <v>0</v>
      </c>
      <c r="AN571">
        <v>0</v>
      </c>
      <c r="AO571">
        <v>0</v>
      </c>
      <c r="AP571">
        <v>0</v>
      </c>
      <c r="AQ571">
        <v>0</v>
      </c>
      <c r="AR571">
        <v>0</v>
      </c>
    </row>
    <row r="572" spans="1:44" x14ac:dyDescent="0.2">
      <c r="A572">
        <f>ROW(Source!A486)</f>
        <v>486</v>
      </c>
      <c r="B572">
        <v>1473071796</v>
      </c>
      <c r="C572">
        <v>1473071793</v>
      </c>
      <c r="D572">
        <v>1441819193</v>
      </c>
      <c r="E572">
        <v>15514512</v>
      </c>
      <c r="F572">
        <v>1</v>
      </c>
      <c r="G572">
        <v>15514512</v>
      </c>
      <c r="H572">
        <v>1</v>
      </c>
      <c r="I572" t="s">
        <v>670</v>
      </c>
      <c r="J572" t="s">
        <v>3</v>
      </c>
      <c r="K572" t="s">
        <v>671</v>
      </c>
      <c r="L572">
        <v>1191</v>
      </c>
      <c r="N572">
        <v>1013</v>
      </c>
      <c r="O572" t="s">
        <v>672</v>
      </c>
      <c r="P572" t="s">
        <v>672</v>
      </c>
      <c r="Q572">
        <v>1</v>
      </c>
      <c r="X572">
        <v>0.2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1</v>
      </c>
      <c r="AE572">
        <v>1</v>
      </c>
      <c r="AF572" t="s">
        <v>66</v>
      </c>
      <c r="AG572">
        <v>0.8</v>
      </c>
      <c r="AH572">
        <v>2</v>
      </c>
      <c r="AI572">
        <v>1473071794</v>
      </c>
      <c r="AJ572">
        <v>345</v>
      </c>
      <c r="AK572">
        <v>0</v>
      </c>
      <c r="AL572">
        <v>0</v>
      </c>
      <c r="AM572">
        <v>0</v>
      </c>
      <c r="AN572">
        <v>0</v>
      </c>
      <c r="AO572">
        <v>0</v>
      </c>
      <c r="AP572">
        <v>0</v>
      </c>
      <c r="AQ572">
        <v>0</v>
      </c>
      <c r="AR572">
        <v>0</v>
      </c>
    </row>
    <row r="573" spans="1:44" x14ac:dyDescent="0.2">
      <c r="A573">
        <f>ROW(Source!A486)</f>
        <v>486</v>
      </c>
      <c r="B573">
        <v>1473071797</v>
      </c>
      <c r="C573">
        <v>1473071793</v>
      </c>
      <c r="D573">
        <v>1441836235</v>
      </c>
      <c r="E573">
        <v>1</v>
      </c>
      <c r="F573">
        <v>1</v>
      </c>
      <c r="G573">
        <v>15514512</v>
      </c>
      <c r="H573">
        <v>3</v>
      </c>
      <c r="I573" t="s">
        <v>677</v>
      </c>
      <c r="J573" t="s">
        <v>678</v>
      </c>
      <c r="K573" t="s">
        <v>679</v>
      </c>
      <c r="L573">
        <v>1346</v>
      </c>
      <c r="N573">
        <v>1009</v>
      </c>
      <c r="O573" t="s">
        <v>680</v>
      </c>
      <c r="P573" t="s">
        <v>680</v>
      </c>
      <c r="Q573">
        <v>1</v>
      </c>
      <c r="X573">
        <v>0.05</v>
      </c>
      <c r="Y573">
        <v>31.49</v>
      </c>
      <c r="Z573">
        <v>0</v>
      </c>
      <c r="AA573">
        <v>0</v>
      </c>
      <c r="AB573">
        <v>0</v>
      </c>
      <c r="AC573">
        <v>0</v>
      </c>
      <c r="AD573">
        <v>1</v>
      </c>
      <c r="AE573">
        <v>0</v>
      </c>
      <c r="AF573" t="s">
        <v>66</v>
      </c>
      <c r="AG573">
        <v>0.2</v>
      </c>
      <c r="AH573">
        <v>2</v>
      </c>
      <c r="AI573">
        <v>1473071795</v>
      </c>
      <c r="AJ573">
        <v>346</v>
      </c>
      <c r="AK573">
        <v>0</v>
      </c>
      <c r="AL573">
        <v>0</v>
      </c>
      <c r="AM573">
        <v>0</v>
      </c>
      <c r="AN573">
        <v>0</v>
      </c>
      <c r="AO573">
        <v>0</v>
      </c>
      <c r="AP573">
        <v>0</v>
      </c>
      <c r="AQ573">
        <v>0</v>
      </c>
      <c r="AR573">
        <v>0</v>
      </c>
    </row>
    <row r="574" spans="1:44" x14ac:dyDescent="0.2">
      <c r="A574">
        <f>ROW(Source!A487)</f>
        <v>487</v>
      </c>
      <c r="B574">
        <v>1473071799</v>
      </c>
      <c r="C574">
        <v>1473071798</v>
      </c>
      <c r="D574">
        <v>1441819193</v>
      </c>
      <c r="E574">
        <v>15514512</v>
      </c>
      <c r="F574">
        <v>1</v>
      </c>
      <c r="G574">
        <v>15514512</v>
      </c>
      <c r="H574">
        <v>1</v>
      </c>
      <c r="I574" t="s">
        <v>670</v>
      </c>
      <c r="J574" t="s">
        <v>3</v>
      </c>
      <c r="K574" t="s">
        <v>671</v>
      </c>
      <c r="L574">
        <v>1191</v>
      </c>
      <c r="N574">
        <v>1013</v>
      </c>
      <c r="O574" t="s">
        <v>672</v>
      </c>
      <c r="P574" t="s">
        <v>672</v>
      </c>
      <c r="Q574">
        <v>1</v>
      </c>
      <c r="X574">
        <v>0.09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1</v>
      </c>
      <c r="AE574">
        <v>1</v>
      </c>
      <c r="AF574" t="s">
        <v>415</v>
      </c>
      <c r="AG574">
        <v>31.77</v>
      </c>
      <c r="AH574">
        <v>3</v>
      </c>
      <c r="AI574">
        <v>-1</v>
      </c>
      <c r="AJ574" t="s">
        <v>3</v>
      </c>
      <c r="AK574">
        <v>0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0</v>
      </c>
      <c r="AR574">
        <v>0</v>
      </c>
    </row>
    <row r="575" spans="1:44" x14ac:dyDescent="0.2">
      <c r="A575">
        <f>ROW(Source!A488)</f>
        <v>488</v>
      </c>
      <c r="B575">
        <v>1473071801</v>
      </c>
      <c r="C575">
        <v>1473071800</v>
      </c>
      <c r="D575">
        <v>1441819193</v>
      </c>
      <c r="E575">
        <v>15514512</v>
      </c>
      <c r="F575">
        <v>1</v>
      </c>
      <c r="G575">
        <v>15514512</v>
      </c>
      <c r="H575">
        <v>1</v>
      </c>
      <c r="I575" t="s">
        <v>670</v>
      </c>
      <c r="J575" t="s">
        <v>3</v>
      </c>
      <c r="K575" t="s">
        <v>671</v>
      </c>
      <c r="L575">
        <v>1191</v>
      </c>
      <c r="N575">
        <v>1013</v>
      </c>
      <c r="O575" t="s">
        <v>672</v>
      </c>
      <c r="P575" t="s">
        <v>672</v>
      </c>
      <c r="Q575">
        <v>1</v>
      </c>
      <c r="X575">
        <v>0.19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1</v>
      </c>
      <c r="AE575">
        <v>1</v>
      </c>
      <c r="AF575" t="s">
        <v>50</v>
      </c>
      <c r="AG575">
        <v>2.2800000000000002</v>
      </c>
      <c r="AH575">
        <v>3</v>
      </c>
      <c r="AI575">
        <v>-1</v>
      </c>
      <c r="AJ575" t="s">
        <v>3</v>
      </c>
      <c r="AK575">
        <v>0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0</v>
      </c>
      <c r="AR575">
        <v>0</v>
      </c>
    </row>
    <row r="576" spans="1:44" x14ac:dyDescent="0.2">
      <c r="A576">
        <f>ROW(Source!A488)</f>
        <v>488</v>
      </c>
      <c r="B576">
        <v>1473071802</v>
      </c>
      <c r="C576">
        <v>1473071800</v>
      </c>
      <c r="D576">
        <v>1441836235</v>
      </c>
      <c r="E576">
        <v>1</v>
      </c>
      <c r="F576">
        <v>1</v>
      </c>
      <c r="G576">
        <v>15514512</v>
      </c>
      <c r="H576">
        <v>3</v>
      </c>
      <c r="I576" t="s">
        <v>677</v>
      </c>
      <c r="J576" t="s">
        <v>678</v>
      </c>
      <c r="K576" t="s">
        <v>679</v>
      </c>
      <c r="L576">
        <v>1346</v>
      </c>
      <c r="N576">
        <v>1009</v>
      </c>
      <c r="O576" t="s">
        <v>680</v>
      </c>
      <c r="P576" t="s">
        <v>680</v>
      </c>
      <c r="Q576">
        <v>1</v>
      </c>
      <c r="X576">
        <v>0.05</v>
      </c>
      <c r="Y576">
        <v>31.49</v>
      </c>
      <c r="Z576">
        <v>0</v>
      </c>
      <c r="AA576">
        <v>0</v>
      </c>
      <c r="AB576">
        <v>0</v>
      </c>
      <c r="AC576">
        <v>0</v>
      </c>
      <c r="AD576">
        <v>1</v>
      </c>
      <c r="AE576">
        <v>0</v>
      </c>
      <c r="AF576" t="s">
        <v>50</v>
      </c>
      <c r="AG576">
        <v>0.60000000000000009</v>
      </c>
      <c r="AH576">
        <v>3</v>
      </c>
      <c r="AI576">
        <v>-1</v>
      </c>
      <c r="AJ576" t="s">
        <v>3</v>
      </c>
      <c r="AK576">
        <v>0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0</v>
      </c>
      <c r="AR576">
        <v>0</v>
      </c>
    </row>
    <row r="577" spans="1:44" x14ac:dyDescent="0.2">
      <c r="A577">
        <f>ROW(Source!A489)</f>
        <v>489</v>
      </c>
      <c r="B577">
        <v>1473071804</v>
      </c>
      <c r="C577">
        <v>1473071803</v>
      </c>
      <c r="D577">
        <v>1441819193</v>
      </c>
      <c r="E577">
        <v>15514512</v>
      </c>
      <c r="F577">
        <v>1</v>
      </c>
      <c r="G577">
        <v>15514512</v>
      </c>
      <c r="H577">
        <v>1</v>
      </c>
      <c r="I577" t="s">
        <v>670</v>
      </c>
      <c r="J577" t="s">
        <v>3</v>
      </c>
      <c r="K577" t="s">
        <v>671</v>
      </c>
      <c r="L577">
        <v>1191</v>
      </c>
      <c r="N577">
        <v>1013</v>
      </c>
      <c r="O577" t="s">
        <v>672</v>
      </c>
      <c r="P577" t="s">
        <v>672</v>
      </c>
      <c r="Q577">
        <v>1</v>
      </c>
      <c r="X577">
        <v>0.13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1</v>
      </c>
      <c r="AE577">
        <v>1</v>
      </c>
      <c r="AF577" t="s">
        <v>408</v>
      </c>
      <c r="AG577">
        <v>15.34</v>
      </c>
      <c r="AH577">
        <v>3</v>
      </c>
      <c r="AI577">
        <v>-1</v>
      </c>
      <c r="AJ577" t="s">
        <v>3</v>
      </c>
      <c r="AK577">
        <v>0</v>
      </c>
      <c r="AL577">
        <v>0</v>
      </c>
      <c r="AM577">
        <v>0</v>
      </c>
      <c r="AN577">
        <v>0</v>
      </c>
      <c r="AO577">
        <v>0</v>
      </c>
      <c r="AP577">
        <v>0</v>
      </c>
      <c r="AQ577">
        <v>0</v>
      </c>
      <c r="AR577">
        <v>0</v>
      </c>
    </row>
    <row r="578" spans="1:44" x14ac:dyDescent="0.2">
      <c r="A578">
        <f>ROW(Source!A490)</f>
        <v>490</v>
      </c>
      <c r="B578">
        <v>1473071806</v>
      </c>
      <c r="C578">
        <v>1473071805</v>
      </c>
      <c r="D578">
        <v>1441819193</v>
      </c>
      <c r="E578">
        <v>15514512</v>
      </c>
      <c r="F578">
        <v>1</v>
      </c>
      <c r="G578">
        <v>15514512</v>
      </c>
      <c r="H578">
        <v>1</v>
      </c>
      <c r="I578" t="s">
        <v>670</v>
      </c>
      <c r="J578" t="s">
        <v>3</v>
      </c>
      <c r="K578" t="s">
        <v>671</v>
      </c>
      <c r="L578">
        <v>1191</v>
      </c>
      <c r="N578">
        <v>1013</v>
      </c>
      <c r="O578" t="s">
        <v>672</v>
      </c>
      <c r="P578" t="s">
        <v>672</v>
      </c>
      <c r="Q578">
        <v>1</v>
      </c>
      <c r="X578">
        <v>0.24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1</v>
      </c>
      <c r="AE578">
        <v>1</v>
      </c>
      <c r="AF578" t="s">
        <v>66</v>
      </c>
      <c r="AG578">
        <v>0.96</v>
      </c>
      <c r="AH578">
        <v>3</v>
      </c>
      <c r="AI578">
        <v>-1</v>
      </c>
      <c r="AJ578" t="s">
        <v>3</v>
      </c>
      <c r="AK578">
        <v>0</v>
      </c>
      <c r="AL578">
        <v>0</v>
      </c>
      <c r="AM578">
        <v>0</v>
      </c>
      <c r="AN578">
        <v>0</v>
      </c>
      <c r="AO578">
        <v>0</v>
      </c>
      <c r="AP578">
        <v>0</v>
      </c>
      <c r="AQ578">
        <v>0</v>
      </c>
      <c r="AR578">
        <v>0</v>
      </c>
    </row>
    <row r="579" spans="1:44" x14ac:dyDescent="0.2">
      <c r="A579">
        <f>ROW(Source!A491)</f>
        <v>491</v>
      </c>
      <c r="B579">
        <v>1473071808</v>
      </c>
      <c r="C579">
        <v>1473071807</v>
      </c>
      <c r="D579">
        <v>1441819193</v>
      </c>
      <c r="E579">
        <v>15514512</v>
      </c>
      <c r="F579">
        <v>1</v>
      </c>
      <c r="G579">
        <v>15514512</v>
      </c>
      <c r="H579">
        <v>1</v>
      </c>
      <c r="I579" t="s">
        <v>670</v>
      </c>
      <c r="J579" t="s">
        <v>3</v>
      </c>
      <c r="K579" t="s">
        <v>671</v>
      </c>
      <c r="L579">
        <v>1191</v>
      </c>
      <c r="N579">
        <v>1013</v>
      </c>
      <c r="O579" t="s">
        <v>672</v>
      </c>
      <c r="P579" t="s">
        <v>672</v>
      </c>
      <c r="Q579">
        <v>1</v>
      </c>
      <c r="X579">
        <v>0.8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1</v>
      </c>
      <c r="AE579">
        <v>1</v>
      </c>
      <c r="AF579" t="s">
        <v>154</v>
      </c>
      <c r="AG579">
        <v>1.6</v>
      </c>
      <c r="AH579">
        <v>3</v>
      </c>
      <c r="AI579">
        <v>-1</v>
      </c>
      <c r="AJ579" t="s">
        <v>3</v>
      </c>
      <c r="AK579">
        <v>0</v>
      </c>
      <c r="AL579">
        <v>0</v>
      </c>
      <c r="AM579">
        <v>0</v>
      </c>
      <c r="AN579">
        <v>0</v>
      </c>
      <c r="AO579">
        <v>0</v>
      </c>
      <c r="AP579">
        <v>0</v>
      </c>
      <c r="AQ579">
        <v>0</v>
      </c>
      <c r="AR579">
        <v>0</v>
      </c>
    </row>
    <row r="580" spans="1:44" x14ac:dyDescent="0.2">
      <c r="A580">
        <f>ROW(Source!A491)</f>
        <v>491</v>
      </c>
      <c r="B580">
        <v>1473071809</v>
      </c>
      <c r="C580">
        <v>1473071807</v>
      </c>
      <c r="D580">
        <v>1441834258</v>
      </c>
      <c r="E580">
        <v>1</v>
      </c>
      <c r="F580">
        <v>1</v>
      </c>
      <c r="G580">
        <v>15514512</v>
      </c>
      <c r="H580">
        <v>2</v>
      </c>
      <c r="I580" t="s">
        <v>691</v>
      </c>
      <c r="J580" t="s">
        <v>692</v>
      </c>
      <c r="K580" t="s">
        <v>693</v>
      </c>
      <c r="L580">
        <v>1368</v>
      </c>
      <c r="N580">
        <v>1011</v>
      </c>
      <c r="O580" t="s">
        <v>676</v>
      </c>
      <c r="P580" t="s">
        <v>676</v>
      </c>
      <c r="Q580">
        <v>1</v>
      </c>
      <c r="X580">
        <v>0.04</v>
      </c>
      <c r="Y580">
        <v>0</v>
      </c>
      <c r="Z580">
        <v>1303.01</v>
      </c>
      <c r="AA580">
        <v>826.2</v>
      </c>
      <c r="AB580">
        <v>0</v>
      </c>
      <c r="AC580">
        <v>0</v>
      </c>
      <c r="AD580">
        <v>1</v>
      </c>
      <c r="AE580">
        <v>0</v>
      </c>
      <c r="AF580" t="s">
        <v>154</v>
      </c>
      <c r="AG580">
        <v>0.08</v>
      </c>
      <c r="AH580">
        <v>3</v>
      </c>
      <c r="AI580">
        <v>-1</v>
      </c>
      <c r="AJ580" t="s">
        <v>3</v>
      </c>
      <c r="AK580">
        <v>0</v>
      </c>
      <c r="AL580">
        <v>0</v>
      </c>
      <c r="AM580">
        <v>0</v>
      </c>
      <c r="AN580">
        <v>0</v>
      </c>
      <c r="AO580">
        <v>0</v>
      </c>
      <c r="AP580">
        <v>0</v>
      </c>
      <c r="AQ580">
        <v>0</v>
      </c>
      <c r="AR580">
        <v>0</v>
      </c>
    </row>
    <row r="581" spans="1:44" x14ac:dyDescent="0.2">
      <c r="A581">
        <f>ROW(Source!A491)</f>
        <v>491</v>
      </c>
      <c r="B581">
        <v>1473071810</v>
      </c>
      <c r="C581">
        <v>1473071807</v>
      </c>
      <c r="D581">
        <v>1441836235</v>
      </c>
      <c r="E581">
        <v>1</v>
      </c>
      <c r="F581">
        <v>1</v>
      </c>
      <c r="G581">
        <v>15514512</v>
      </c>
      <c r="H581">
        <v>3</v>
      </c>
      <c r="I581" t="s">
        <v>677</v>
      </c>
      <c r="J581" t="s">
        <v>678</v>
      </c>
      <c r="K581" t="s">
        <v>679</v>
      </c>
      <c r="L581">
        <v>1346</v>
      </c>
      <c r="N581">
        <v>1009</v>
      </c>
      <c r="O581" t="s">
        <v>680</v>
      </c>
      <c r="P581" t="s">
        <v>680</v>
      </c>
      <c r="Q581">
        <v>1</v>
      </c>
      <c r="X581">
        <v>0.01</v>
      </c>
      <c r="Y581">
        <v>31.49</v>
      </c>
      <c r="Z581">
        <v>0</v>
      </c>
      <c r="AA581">
        <v>0</v>
      </c>
      <c r="AB581">
        <v>0</v>
      </c>
      <c r="AC581">
        <v>0</v>
      </c>
      <c r="AD581">
        <v>1</v>
      </c>
      <c r="AE581">
        <v>0</v>
      </c>
      <c r="AF581" t="s">
        <v>154</v>
      </c>
      <c r="AG581">
        <v>0.02</v>
      </c>
      <c r="AH581">
        <v>3</v>
      </c>
      <c r="AI581">
        <v>-1</v>
      </c>
      <c r="AJ581" t="s">
        <v>3</v>
      </c>
      <c r="AK581">
        <v>0</v>
      </c>
      <c r="AL581">
        <v>0</v>
      </c>
      <c r="AM581">
        <v>0</v>
      </c>
      <c r="AN581">
        <v>0</v>
      </c>
      <c r="AO581">
        <v>0</v>
      </c>
      <c r="AP581">
        <v>0</v>
      </c>
      <c r="AQ581">
        <v>0</v>
      </c>
      <c r="AR581">
        <v>0</v>
      </c>
    </row>
    <row r="582" spans="1:44" x14ac:dyDescent="0.2">
      <c r="A582">
        <f>ROW(Source!A492)</f>
        <v>492</v>
      </c>
      <c r="B582">
        <v>1473071817</v>
      </c>
      <c r="C582">
        <v>1473071811</v>
      </c>
      <c r="D582">
        <v>1441819193</v>
      </c>
      <c r="E582">
        <v>15514512</v>
      </c>
      <c r="F582">
        <v>1</v>
      </c>
      <c r="G582">
        <v>15514512</v>
      </c>
      <c r="H582">
        <v>1</v>
      </c>
      <c r="I582" t="s">
        <v>670</v>
      </c>
      <c r="J582" t="s">
        <v>3</v>
      </c>
      <c r="K582" t="s">
        <v>671</v>
      </c>
      <c r="L582">
        <v>1191</v>
      </c>
      <c r="N582">
        <v>1013</v>
      </c>
      <c r="O582" t="s">
        <v>672</v>
      </c>
      <c r="P582" t="s">
        <v>672</v>
      </c>
      <c r="Q582">
        <v>1</v>
      </c>
      <c r="X582">
        <v>6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1</v>
      </c>
      <c r="AE582">
        <v>1</v>
      </c>
      <c r="AF582" t="s">
        <v>3</v>
      </c>
      <c r="AG582">
        <v>6</v>
      </c>
      <c r="AH582">
        <v>2</v>
      </c>
      <c r="AI582">
        <v>1473071812</v>
      </c>
      <c r="AJ582">
        <v>347</v>
      </c>
      <c r="AK582">
        <v>0</v>
      </c>
      <c r="AL582">
        <v>0</v>
      </c>
      <c r="AM582">
        <v>0</v>
      </c>
      <c r="AN582">
        <v>0</v>
      </c>
      <c r="AO582">
        <v>0</v>
      </c>
      <c r="AP582">
        <v>0</v>
      </c>
      <c r="AQ582">
        <v>0</v>
      </c>
      <c r="AR582">
        <v>0</v>
      </c>
    </row>
    <row r="583" spans="1:44" x14ac:dyDescent="0.2">
      <c r="A583">
        <f>ROW(Source!A492)</f>
        <v>492</v>
      </c>
      <c r="B583">
        <v>1473071819</v>
      </c>
      <c r="C583">
        <v>1473071811</v>
      </c>
      <c r="D583">
        <v>1441836237</v>
      </c>
      <c r="E583">
        <v>1</v>
      </c>
      <c r="F583">
        <v>1</v>
      </c>
      <c r="G583">
        <v>15514512</v>
      </c>
      <c r="H583">
        <v>3</v>
      </c>
      <c r="I583" t="s">
        <v>746</v>
      </c>
      <c r="J583" t="s">
        <v>747</v>
      </c>
      <c r="K583" t="s">
        <v>748</v>
      </c>
      <c r="L583">
        <v>1346</v>
      </c>
      <c r="N583">
        <v>1009</v>
      </c>
      <c r="O583" t="s">
        <v>680</v>
      </c>
      <c r="P583" t="s">
        <v>680</v>
      </c>
      <c r="Q583">
        <v>1</v>
      </c>
      <c r="X583">
        <v>0.12</v>
      </c>
      <c r="Y583">
        <v>375.16</v>
      </c>
      <c r="Z583">
        <v>0</v>
      </c>
      <c r="AA583">
        <v>0</v>
      </c>
      <c r="AB583">
        <v>0</v>
      </c>
      <c r="AC583">
        <v>0</v>
      </c>
      <c r="AD583">
        <v>1</v>
      </c>
      <c r="AE583">
        <v>0</v>
      </c>
      <c r="AF583" t="s">
        <v>3</v>
      </c>
      <c r="AG583">
        <v>0.12</v>
      </c>
      <c r="AH583">
        <v>2</v>
      </c>
      <c r="AI583">
        <v>1473071814</v>
      </c>
      <c r="AJ583">
        <v>348</v>
      </c>
      <c r="AK583">
        <v>0</v>
      </c>
      <c r="AL583">
        <v>0</v>
      </c>
      <c r="AM583">
        <v>0</v>
      </c>
      <c r="AN583">
        <v>0</v>
      </c>
      <c r="AO583">
        <v>0</v>
      </c>
      <c r="AP583">
        <v>0</v>
      </c>
      <c r="AQ583">
        <v>0</v>
      </c>
      <c r="AR583">
        <v>0</v>
      </c>
    </row>
    <row r="584" spans="1:44" x14ac:dyDescent="0.2">
      <c r="A584">
        <f>ROW(Source!A492)</f>
        <v>492</v>
      </c>
      <c r="B584">
        <v>1473071820</v>
      </c>
      <c r="C584">
        <v>1473071811</v>
      </c>
      <c r="D584">
        <v>1441836235</v>
      </c>
      <c r="E584">
        <v>1</v>
      </c>
      <c r="F584">
        <v>1</v>
      </c>
      <c r="G584">
        <v>15514512</v>
      </c>
      <c r="H584">
        <v>3</v>
      </c>
      <c r="I584" t="s">
        <v>677</v>
      </c>
      <c r="J584" t="s">
        <v>678</v>
      </c>
      <c r="K584" t="s">
        <v>679</v>
      </c>
      <c r="L584">
        <v>1346</v>
      </c>
      <c r="N584">
        <v>1009</v>
      </c>
      <c r="O584" t="s">
        <v>680</v>
      </c>
      <c r="P584" t="s">
        <v>680</v>
      </c>
      <c r="Q584">
        <v>1</v>
      </c>
      <c r="X584">
        <v>0.04</v>
      </c>
      <c r="Y584">
        <v>31.49</v>
      </c>
      <c r="Z584">
        <v>0</v>
      </c>
      <c r="AA584">
        <v>0</v>
      </c>
      <c r="AB584">
        <v>0</v>
      </c>
      <c r="AC584">
        <v>0</v>
      </c>
      <c r="AD584">
        <v>1</v>
      </c>
      <c r="AE584">
        <v>0</v>
      </c>
      <c r="AF584" t="s">
        <v>3</v>
      </c>
      <c r="AG584">
        <v>0.04</v>
      </c>
      <c r="AH584">
        <v>2</v>
      </c>
      <c r="AI584">
        <v>1473071815</v>
      </c>
      <c r="AJ584">
        <v>349</v>
      </c>
      <c r="AK584">
        <v>0</v>
      </c>
      <c r="AL584">
        <v>0</v>
      </c>
      <c r="AM584">
        <v>0</v>
      </c>
      <c r="AN584">
        <v>0</v>
      </c>
      <c r="AO584">
        <v>0</v>
      </c>
      <c r="AP584">
        <v>0</v>
      </c>
      <c r="AQ584">
        <v>0</v>
      </c>
      <c r="AR584">
        <v>0</v>
      </c>
    </row>
    <row r="585" spans="1:44" x14ac:dyDescent="0.2">
      <c r="A585">
        <f>ROW(Source!A492)</f>
        <v>492</v>
      </c>
      <c r="B585">
        <v>1473071818</v>
      </c>
      <c r="C585">
        <v>1473071811</v>
      </c>
      <c r="D585">
        <v>1441822228</v>
      </c>
      <c r="E585">
        <v>15514512</v>
      </c>
      <c r="F585">
        <v>1</v>
      </c>
      <c r="G585">
        <v>15514512</v>
      </c>
      <c r="H585">
        <v>3</v>
      </c>
      <c r="I585" t="s">
        <v>749</v>
      </c>
      <c r="J585" t="s">
        <v>3</v>
      </c>
      <c r="K585" t="s">
        <v>750</v>
      </c>
      <c r="L585">
        <v>1346</v>
      </c>
      <c r="N585">
        <v>1009</v>
      </c>
      <c r="O585" t="s">
        <v>680</v>
      </c>
      <c r="P585" t="s">
        <v>680</v>
      </c>
      <c r="Q585">
        <v>1</v>
      </c>
      <c r="X585">
        <v>0.04</v>
      </c>
      <c r="Y585">
        <v>73.951729999999998</v>
      </c>
      <c r="Z585">
        <v>0</v>
      </c>
      <c r="AA585">
        <v>0</v>
      </c>
      <c r="AB585">
        <v>0</v>
      </c>
      <c r="AC585">
        <v>0</v>
      </c>
      <c r="AD585">
        <v>1</v>
      </c>
      <c r="AE585">
        <v>0</v>
      </c>
      <c r="AF585" t="s">
        <v>3</v>
      </c>
      <c r="AG585">
        <v>0.04</v>
      </c>
      <c r="AH585">
        <v>2</v>
      </c>
      <c r="AI585">
        <v>1473071813</v>
      </c>
      <c r="AJ585">
        <v>350</v>
      </c>
      <c r="AK585">
        <v>0</v>
      </c>
      <c r="AL585">
        <v>0</v>
      </c>
      <c r="AM585">
        <v>0</v>
      </c>
      <c r="AN585">
        <v>0</v>
      </c>
      <c r="AO585">
        <v>0</v>
      </c>
      <c r="AP585">
        <v>0</v>
      </c>
      <c r="AQ585">
        <v>0</v>
      </c>
      <c r="AR585">
        <v>0</v>
      </c>
    </row>
    <row r="586" spans="1:44" x14ac:dyDescent="0.2">
      <c r="A586">
        <f>ROW(Source!A492)</f>
        <v>492</v>
      </c>
      <c r="B586">
        <v>1473071821</v>
      </c>
      <c r="C586">
        <v>1473071811</v>
      </c>
      <c r="D586">
        <v>1441834920</v>
      </c>
      <c r="E586">
        <v>1</v>
      </c>
      <c r="F586">
        <v>1</v>
      </c>
      <c r="G586">
        <v>15514512</v>
      </c>
      <c r="H586">
        <v>3</v>
      </c>
      <c r="I586" t="s">
        <v>751</v>
      </c>
      <c r="J586" t="s">
        <v>752</v>
      </c>
      <c r="K586" t="s">
        <v>753</v>
      </c>
      <c r="L586">
        <v>1346</v>
      </c>
      <c r="N586">
        <v>1009</v>
      </c>
      <c r="O586" t="s">
        <v>680</v>
      </c>
      <c r="P586" t="s">
        <v>680</v>
      </c>
      <c r="Q586">
        <v>1</v>
      </c>
      <c r="X586">
        <v>0.02</v>
      </c>
      <c r="Y586">
        <v>106.87</v>
      </c>
      <c r="Z586">
        <v>0</v>
      </c>
      <c r="AA586">
        <v>0</v>
      </c>
      <c r="AB586">
        <v>0</v>
      </c>
      <c r="AC586">
        <v>0</v>
      </c>
      <c r="AD586">
        <v>1</v>
      </c>
      <c r="AE586">
        <v>0</v>
      </c>
      <c r="AF586" t="s">
        <v>3</v>
      </c>
      <c r="AG586">
        <v>0.02</v>
      </c>
      <c r="AH586">
        <v>2</v>
      </c>
      <c r="AI586">
        <v>1473071816</v>
      </c>
      <c r="AJ586">
        <v>351</v>
      </c>
      <c r="AK586">
        <v>0</v>
      </c>
      <c r="AL586">
        <v>0</v>
      </c>
      <c r="AM586">
        <v>0</v>
      </c>
      <c r="AN586">
        <v>0</v>
      </c>
      <c r="AO586">
        <v>0</v>
      </c>
      <c r="AP586">
        <v>0</v>
      </c>
      <c r="AQ586">
        <v>0</v>
      </c>
      <c r="AR586">
        <v>0</v>
      </c>
    </row>
    <row r="587" spans="1:44" x14ac:dyDescent="0.2">
      <c r="A587">
        <f>ROW(Source!A493)</f>
        <v>493</v>
      </c>
      <c r="B587">
        <v>1473071823</v>
      </c>
      <c r="C587">
        <v>1473071822</v>
      </c>
      <c r="D587">
        <v>1441819193</v>
      </c>
      <c r="E587">
        <v>15514512</v>
      </c>
      <c r="F587">
        <v>1</v>
      </c>
      <c r="G587">
        <v>15514512</v>
      </c>
      <c r="H587">
        <v>1</v>
      </c>
      <c r="I587" t="s">
        <v>670</v>
      </c>
      <c r="J587" t="s">
        <v>3</v>
      </c>
      <c r="K587" t="s">
        <v>671</v>
      </c>
      <c r="L587">
        <v>1191</v>
      </c>
      <c r="N587">
        <v>1013</v>
      </c>
      <c r="O587" t="s">
        <v>672</v>
      </c>
      <c r="P587" t="s">
        <v>672</v>
      </c>
      <c r="Q587">
        <v>1</v>
      </c>
      <c r="X587">
        <v>0.08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1</v>
      </c>
      <c r="AE587">
        <v>1</v>
      </c>
      <c r="AF587" t="s">
        <v>415</v>
      </c>
      <c r="AG587">
        <v>28.240000000000002</v>
      </c>
      <c r="AH587">
        <v>3</v>
      </c>
      <c r="AI587">
        <v>-1</v>
      </c>
      <c r="AJ587" t="s">
        <v>3</v>
      </c>
      <c r="AK587">
        <v>0</v>
      </c>
      <c r="AL587">
        <v>0</v>
      </c>
      <c r="AM587">
        <v>0</v>
      </c>
      <c r="AN587">
        <v>0</v>
      </c>
      <c r="AO587">
        <v>0</v>
      </c>
      <c r="AP587">
        <v>0</v>
      </c>
      <c r="AQ587">
        <v>0</v>
      </c>
      <c r="AR587">
        <v>0</v>
      </c>
    </row>
    <row r="588" spans="1:44" x14ac:dyDescent="0.2">
      <c r="A588">
        <f>ROW(Source!A494)</f>
        <v>494</v>
      </c>
      <c r="B588">
        <v>1473071825</v>
      </c>
      <c r="C588">
        <v>1473071824</v>
      </c>
      <c r="D588">
        <v>1441819193</v>
      </c>
      <c r="E588">
        <v>15514512</v>
      </c>
      <c r="F588">
        <v>1</v>
      </c>
      <c r="G588">
        <v>15514512</v>
      </c>
      <c r="H588">
        <v>1</v>
      </c>
      <c r="I588" t="s">
        <v>670</v>
      </c>
      <c r="J588" t="s">
        <v>3</v>
      </c>
      <c r="K588" t="s">
        <v>671</v>
      </c>
      <c r="L588">
        <v>1191</v>
      </c>
      <c r="N588">
        <v>1013</v>
      </c>
      <c r="O588" t="s">
        <v>672</v>
      </c>
      <c r="P588" t="s">
        <v>672</v>
      </c>
      <c r="Q588">
        <v>1</v>
      </c>
      <c r="X588">
        <v>0.14000000000000001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1</v>
      </c>
      <c r="AE588">
        <v>1</v>
      </c>
      <c r="AF588" t="s">
        <v>66</v>
      </c>
      <c r="AG588">
        <v>0.56000000000000005</v>
      </c>
      <c r="AH588">
        <v>3</v>
      </c>
      <c r="AI588">
        <v>-1</v>
      </c>
      <c r="AJ588" t="s">
        <v>3</v>
      </c>
      <c r="AK588">
        <v>0</v>
      </c>
      <c r="AL588">
        <v>0</v>
      </c>
      <c r="AM588">
        <v>0</v>
      </c>
      <c r="AN588">
        <v>0</v>
      </c>
      <c r="AO588">
        <v>0</v>
      </c>
      <c r="AP588">
        <v>0</v>
      </c>
      <c r="AQ588">
        <v>0</v>
      </c>
      <c r="AR588">
        <v>0</v>
      </c>
    </row>
    <row r="589" spans="1:44" x14ac:dyDescent="0.2">
      <c r="A589">
        <f>ROW(Source!A495)</f>
        <v>495</v>
      </c>
      <c r="B589">
        <v>1473071827</v>
      </c>
      <c r="C589">
        <v>1473071826</v>
      </c>
      <c r="D589">
        <v>1441819193</v>
      </c>
      <c r="E589">
        <v>15514512</v>
      </c>
      <c r="F589">
        <v>1</v>
      </c>
      <c r="G589">
        <v>15514512</v>
      </c>
      <c r="H589">
        <v>1</v>
      </c>
      <c r="I589" t="s">
        <v>670</v>
      </c>
      <c r="J589" t="s">
        <v>3</v>
      </c>
      <c r="K589" t="s">
        <v>671</v>
      </c>
      <c r="L589">
        <v>1191</v>
      </c>
      <c r="N589">
        <v>1013</v>
      </c>
      <c r="O589" t="s">
        <v>672</v>
      </c>
      <c r="P589" t="s">
        <v>672</v>
      </c>
      <c r="Q589">
        <v>1</v>
      </c>
      <c r="X589">
        <v>0.6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1</v>
      </c>
      <c r="AE589">
        <v>1</v>
      </c>
      <c r="AF589" t="s">
        <v>3</v>
      </c>
      <c r="AG589">
        <v>0.6</v>
      </c>
      <c r="AH589">
        <v>3</v>
      </c>
      <c r="AI589">
        <v>-1</v>
      </c>
      <c r="AJ589" t="s">
        <v>3</v>
      </c>
      <c r="AK589">
        <v>0</v>
      </c>
      <c r="AL589">
        <v>0</v>
      </c>
      <c r="AM589">
        <v>0</v>
      </c>
      <c r="AN589">
        <v>0</v>
      </c>
      <c r="AO589">
        <v>0</v>
      </c>
      <c r="AP589">
        <v>0</v>
      </c>
      <c r="AQ589">
        <v>0</v>
      </c>
      <c r="AR589">
        <v>0</v>
      </c>
    </row>
    <row r="590" spans="1:44" x14ac:dyDescent="0.2">
      <c r="A590">
        <f>ROW(Source!A495)</f>
        <v>495</v>
      </c>
      <c r="B590">
        <v>1473071828</v>
      </c>
      <c r="C590">
        <v>1473071826</v>
      </c>
      <c r="D590">
        <v>1441836235</v>
      </c>
      <c r="E590">
        <v>1</v>
      </c>
      <c r="F590">
        <v>1</v>
      </c>
      <c r="G590">
        <v>15514512</v>
      </c>
      <c r="H590">
        <v>3</v>
      </c>
      <c r="I590" t="s">
        <v>677</v>
      </c>
      <c r="J590" t="s">
        <v>678</v>
      </c>
      <c r="K590" t="s">
        <v>679</v>
      </c>
      <c r="L590">
        <v>1346</v>
      </c>
      <c r="N590">
        <v>1009</v>
      </c>
      <c r="O590" t="s">
        <v>680</v>
      </c>
      <c r="P590" t="s">
        <v>680</v>
      </c>
      <c r="Q590">
        <v>1</v>
      </c>
      <c r="X590">
        <v>0.05</v>
      </c>
      <c r="Y590">
        <v>31.49</v>
      </c>
      <c r="Z590">
        <v>0</v>
      </c>
      <c r="AA590">
        <v>0</v>
      </c>
      <c r="AB590">
        <v>0</v>
      </c>
      <c r="AC590">
        <v>0</v>
      </c>
      <c r="AD590">
        <v>1</v>
      </c>
      <c r="AE590">
        <v>0</v>
      </c>
      <c r="AF590" t="s">
        <v>3</v>
      </c>
      <c r="AG590">
        <v>0.05</v>
      </c>
      <c r="AH590">
        <v>3</v>
      </c>
      <c r="AI590">
        <v>-1</v>
      </c>
      <c r="AJ590" t="s">
        <v>3</v>
      </c>
      <c r="AK590">
        <v>0</v>
      </c>
      <c r="AL590">
        <v>0</v>
      </c>
      <c r="AM590">
        <v>0</v>
      </c>
      <c r="AN590">
        <v>0</v>
      </c>
      <c r="AO590">
        <v>0</v>
      </c>
      <c r="AP590">
        <v>0</v>
      </c>
      <c r="AQ590">
        <v>0</v>
      </c>
      <c r="AR590">
        <v>0</v>
      </c>
    </row>
    <row r="591" spans="1:44" x14ac:dyDescent="0.2">
      <c r="A591">
        <f>ROW(Source!A496)</f>
        <v>496</v>
      </c>
      <c r="B591">
        <v>1473071835</v>
      </c>
      <c r="C591">
        <v>1473071829</v>
      </c>
      <c r="D591">
        <v>1441819193</v>
      </c>
      <c r="E591">
        <v>15514512</v>
      </c>
      <c r="F591">
        <v>1</v>
      </c>
      <c r="G591">
        <v>15514512</v>
      </c>
      <c r="H591">
        <v>1</v>
      </c>
      <c r="I591" t="s">
        <v>670</v>
      </c>
      <c r="J591" t="s">
        <v>3</v>
      </c>
      <c r="K591" t="s">
        <v>671</v>
      </c>
      <c r="L591">
        <v>1191</v>
      </c>
      <c r="N591">
        <v>1013</v>
      </c>
      <c r="O591" t="s">
        <v>672</v>
      </c>
      <c r="P591" t="s">
        <v>672</v>
      </c>
      <c r="Q591">
        <v>1</v>
      </c>
      <c r="X591">
        <v>24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1</v>
      </c>
      <c r="AE591">
        <v>1</v>
      </c>
      <c r="AF591" t="s">
        <v>3</v>
      </c>
      <c r="AG591">
        <v>24</v>
      </c>
      <c r="AH591">
        <v>2</v>
      </c>
      <c r="AI591">
        <v>1473071830</v>
      </c>
      <c r="AJ591">
        <v>352</v>
      </c>
      <c r="AK591">
        <v>0</v>
      </c>
      <c r="AL591">
        <v>0</v>
      </c>
      <c r="AM591">
        <v>0</v>
      </c>
      <c r="AN591">
        <v>0</v>
      </c>
      <c r="AO591">
        <v>0</v>
      </c>
      <c r="AP591">
        <v>0</v>
      </c>
      <c r="AQ591">
        <v>0</v>
      </c>
      <c r="AR591">
        <v>0</v>
      </c>
    </row>
    <row r="592" spans="1:44" x14ac:dyDescent="0.2">
      <c r="A592">
        <f>ROW(Source!A496)</f>
        <v>496</v>
      </c>
      <c r="B592">
        <v>1473071837</v>
      </c>
      <c r="C592">
        <v>1473071829</v>
      </c>
      <c r="D592">
        <v>1441836237</v>
      </c>
      <c r="E592">
        <v>1</v>
      </c>
      <c r="F592">
        <v>1</v>
      </c>
      <c r="G592">
        <v>15514512</v>
      </c>
      <c r="H592">
        <v>3</v>
      </c>
      <c r="I592" t="s">
        <v>746</v>
      </c>
      <c r="J592" t="s">
        <v>747</v>
      </c>
      <c r="K592" t="s">
        <v>748</v>
      </c>
      <c r="L592">
        <v>1346</v>
      </c>
      <c r="N592">
        <v>1009</v>
      </c>
      <c r="O592" t="s">
        <v>680</v>
      </c>
      <c r="P592" t="s">
        <v>680</v>
      </c>
      <c r="Q592">
        <v>1</v>
      </c>
      <c r="X592">
        <v>0.48</v>
      </c>
      <c r="Y592">
        <v>375.16</v>
      </c>
      <c r="Z592">
        <v>0</v>
      </c>
      <c r="AA592">
        <v>0</v>
      </c>
      <c r="AB592">
        <v>0</v>
      </c>
      <c r="AC592">
        <v>0</v>
      </c>
      <c r="AD592">
        <v>1</v>
      </c>
      <c r="AE592">
        <v>0</v>
      </c>
      <c r="AF592" t="s">
        <v>3</v>
      </c>
      <c r="AG592">
        <v>0.48</v>
      </c>
      <c r="AH592">
        <v>2</v>
      </c>
      <c r="AI592">
        <v>1473071832</v>
      </c>
      <c r="AJ592">
        <v>353</v>
      </c>
      <c r="AK592">
        <v>0</v>
      </c>
      <c r="AL592">
        <v>0</v>
      </c>
      <c r="AM592">
        <v>0</v>
      </c>
      <c r="AN592">
        <v>0</v>
      </c>
      <c r="AO592">
        <v>0</v>
      </c>
      <c r="AP592">
        <v>0</v>
      </c>
      <c r="AQ592">
        <v>0</v>
      </c>
      <c r="AR592">
        <v>0</v>
      </c>
    </row>
    <row r="593" spans="1:44" x14ac:dyDescent="0.2">
      <c r="A593">
        <f>ROW(Source!A496)</f>
        <v>496</v>
      </c>
      <c r="B593">
        <v>1473071838</v>
      </c>
      <c r="C593">
        <v>1473071829</v>
      </c>
      <c r="D593">
        <v>1441836235</v>
      </c>
      <c r="E593">
        <v>1</v>
      </c>
      <c r="F593">
        <v>1</v>
      </c>
      <c r="G593">
        <v>15514512</v>
      </c>
      <c r="H593">
        <v>3</v>
      </c>
      <c r="I593" t="s">
        <v>677</v>
      </c>
      <c r="J593" t="s">
        <v>678</v>
      </c>
      <c r="K593" t="s">
        <v>679</v>
      </c>
      <c r="L593">
        <v>1346</v>
      </c>
      <c r="N593">
        <v>1009</v>
      </c>
      <c r="O593" t="s">
        <v>680</v>
      </c>
      <c r="P593" t="s">
        <v>680</v>
      </c>
      <c r="Q593">
        <v>1</v>
      </c>
      <c r="X593">
        <v>0.14000000000000001</v>
      </c>
      <c r="Y593">
        <v>31.49</v>
      </c>
      <c r="Z593">
        <v>0</v>
      </c>
      <c r="AA593">
        <v>0</v>
      </c>
      <c r="AB593">
        <v>0</v>
      </c>
      <c r="AC593">
        <v>0</v>
      </c>
      <c r="AD593">
        <v>1</v>
      </c>
      <c r="AE593">
        <v>0</v>
      </c>
      <c r="AF593" t="s">
        <v>3</v>
      </c>
      <c r="AG593">
        <v>0.14000000000000001</v>
      </c>
      <c r="AH593">
        <v>2</v>
      </c>
      <c r="AI593">
        <v>1473071833</v>
      </c>
      <c r="AJ593">
        <v>354</v>
      </c>
      <c r="AK593">
        <v>0</v>
      </c>
      <c r="AL593">
        <v>0</v>
      </c>
      <c r="AM593">
        <v>0</v>
      </c>
      <c r="AN593">
        <v>0</v>
      </c>
      <c r="AO593">
        <v>0</v>
      </c>
      <c r="AP593">
        <v>0</v>
      </c>
      <c r="AQ593">
        <v>0</v>
      </c>
      <c r="AR593">
        <v>0</v>
      </c>
    </row>
    <row r="594" spans="1:44" x14ac:dyDescent="0.2">
      <c r="A594">
        <f>ROW(Source!A496)</f>
        <v>496</v>
      </c>
      <c r="B594">
        <v>1473071836</v>
      </c>
      <c r="C594">
        <v>1473071829</v>
      </c>
      <c r="D594">
        <v>1441822228</v>
      </c>
      <c r="E594">
        <v>15514512</v>
      </c>
      <c r="F594">
        <v>1</v>
      </c>
      <c r="G594">
        <v>15514512</v>
      </c>
      <c r="H594">
        <v>3</v>
      </c>
      <c r="I594" t="s">
        <v>749</v>
      </c>
      <c r="J594" t="s">
        <v>3</v>
      </c>
      <c r="K594" t="s">
        <v>750</v>
      </c>
      <c r="L594">
        <v>1346</v>
      </c>
      <c r="N594">
        <v>1009</v>
      </c>
      <c r="O594" t="s">
        <v>680</v>
      </c>
      <c r="P594" t="s">
        <v>680</v>
      </c>
      <c r="Q594">
        <v>1</v>
      </c>
      <c r="X594">
        <v>0.14000000000000001</v>
      </c>
      <c r="Y594">
        <v>73.951729999999998</v>
      </c>
      <c r="Z594">
        <v>0</v>
      </c>
      <c r="AA594">
        <v>0</v>
      </c>
      <c r="AB594">
        <v>0</v>
      </c>
      <c r="AC594">
        <v>0</v>
      </c>
      <c r="AD594">
        <v>1</v>
      </c>
      <c r="AE594">
        <v>0</v>
      </c>
      <c r="AF594" t="s">
        <v>3</v>
      </c>
      <c r="AG594">
        <v>0.14000000000000001</v>
      </c>
      <c r="AH594">
        <v>2</v>
      </c>
      <c r="AI594">
        <v>1473071831</v>
      </c>
      <c r="AJ594">
        <v>355</v>
      </c>
      <c r="AK594">
        <v>0</v>
      </c>
      <c r="AL594">
        <v>0</v>
      </c>
      <c r="AM594">
        <v>0</v>
      </c>
      <c r="AN594">
        <v>0</v>
      </c>
      <c r="AO594">
        <v>0</v>
      </c>
      <c r="AP594">
        <v>0</v>
      </c>
      <c r="AQ594">
        <v>0</v>
      </c>
      <c r="AR594">
        <v>0</v>
      </c>
    </row>
    <row r="595" spans="1:44" x14ac:dyDescent="0.2">
      <c r="A595">
        <f>ROW(Source!A496)</f>
        <v>496</v>
      </c>
      <c r="B595">
        <v>1473071839</v>
      </c>
      <c r="C595">
        <v>1473071829</v>
      </c>
      <c r="D595">
        <v>1441834920</v>
      </c>
      <c r="E595">
        <v>1</v>
      </c>
      <c r="F595">
        <v>1</v>
      </c>
      <c r="G595">
        <v>15514512</v>
      </c>
      <c r="H595">
        <v>3</v>
      </c>
      <c r="I595" t="s">
        <v>751</v>
      </c>
      <c r="J595" t="s">
        <v>752</v>
      </c>
      <c r="K595" t="s">
        <v>753</v>
      </c>
      <c r="L595">
        <v>1346</v>
      </c>
      <c r="N595">
        <v>1009</v>
      </c>
      <c r="O595" t="s">
        <v>680</v>
      </c>
      <c r="P595" t="s">
        <v>680</v>
      </c>
      <c r="Q595">
        <v>1</v>
      </c>
      <c r="X595">
        <v>0.1</v>
      </c>
      <c r="Y595">
        <v>106.87</v>
      </c>
      <c r="Z595">
        <v>0</v>
      </c>
      <c r="AA595">
        <v>0</v>
      </c>
      <c r="AB595">
        <v>0</v>
      </c>
      <c r="AC595">
        <v>0</v>
      </c>
      <c r="AD595">
        <v>1</v>
      </c>
      <c r="AE595">
        <v>0</v>
      </c>
      <c r="AF595" t="s">
        <v>3</v>
      </c>
      <c r="AG595">
        <v>0.1</v>
      </c>
      <c r="AH595">
        <v>2</v>
      </c>
      <c r="AI595">
        <v>1473071834</v>
      </c>
      <c r="AJ595">
        <v>356</v>
      </c>
      <c r="AK595">
        <v>0</v>
      </c>
      <c r="AL595">
        <v>0</v>
      </c>
      <c r="AM595">
        <v>0</v>
      </c>
      <c r="AN595">
        <v>0</v>
      </c>
      <c r="AO595">
        <v>0</v>
      </c>
      <c r="AP595">
        <v>0</v>
      </c>
      <c r="AQ595">
        <v>0</v>
      </c>
      <c r="AR595">
        <v>0</v>
      </c>
    </row>
    <row r="596" spans="1:44" x14ac:dyDescent="0.2">
      <c r="A596">
        <f>ROW(Source!A497)</f>
        <v>497</v>
      </c>
      <c r="B596">
        <v>1473071843</v>
      </c>
      <c r="C596">
        <v>1473071840</v>
      </c>
      <c r="D596">
        <v>1441819193</v>
      </c>
      <c r="E596">
        <v>15514512</v>
      </c>
      <c r="F596">
        <v>1</v>
      </c>
      <c r="G596">
        <v>15514512</v>
      </c>
      <c r="H596">
        <v>1</v>
      </c>
      <c r="I596" t="s">
        <v>670</v>
      </c>
      <c r="J596" t="s">
        <v>3</v>
      </c>
      <c r="K596" t="s">
        <v>671</v>
      </c>
      <c r="L596">
        <v>1191</v>
      </c>
      <c r="N596">
        <v>1013</v>
      </c>
      <c r="O596" t="s">
        <v>672</v>
      </c>
      <c r="P596" t="s">
        <v>672</v>
      </c>
      <c r="Q596">
        <v>1</v>
      </c>
      <c r="X596">
        <v>0.8</v>
      </c>
      <c r="Y596">
        <v>0</v>
      </c>
      <c r="Z596">
        <v>0</v>
      </c>
      <c r="AA596">
        <v>0</v>
      </c>
      <c r="AB596">
        <v>0</v>
      </c>
      <c r="AC596">
        <v>0</v>
      </c>
      <c r="AD596">
        <v>1</v>
      </c>
      <c r="AE596">
        <v>1</v>
      </c>
      <c r="AF596" t="s">
        <v>449</v>
      </c>
      <c r="AG596">
        <v>2.4000000000000004</v>
      </c>
      <c r="AH596">
        <v>2</v>
      </c>
      <c r="AI596">
        <v>1473071841</v>
      </c>
      <c r="AJ596">
        <v>357</v>
      </c>
      <c r="AK596">
        <v>0</v>
      </c>
      <c r="AL596">
        <v>0</v>
      </c>
      <c r="AM596">
        <v>0</v>
      </c>
      <c r="AN596">
        <v>0</v>
      </c>
      <c r="AO596">
        <v>0</v>
      </c>
      <c r="AP596">
        <v>0</v>
      </c>
      <c r="AQ596">
        <v>0</v>
      </c>
      <c r="AR596">
        <v>0</v>
      </c>
    </row>
    <row r="597" spans="1:44" x14ac:dyDescent="0.2">
      <c r="A597">
        <f>ROW(Source!A497)</f>
        <v>497</v>
      </c>
      <c r="B597">
        <v>1473071844</v>
      </c>
      <c r="C597">
        <v>1473071840</v>
      </c>
      <c r="D597">
        <v>1441822228</v>
      </c>
      <c r="E597">
        <v>15514512</v>
      </c>
      <c r="F597">
        <v>1</v>
      </c>
      <c r="G597">
        <v>15514512</v>
      </c>
      <c r="H597">
        <v>3</v>
      </c>
      <c r="I597" t="s">
        <v>749</v>
      </c>
      <c r="J597" t="s">
        <v>3</v>
      </c>
      <c r="K597" t="s">
        <v>750</v>
      </c>
      <c r="L597">
        <v>1346</v>
      </c>
      <c r="N597">
        <v>1009</v>
      </c>
      <c r="O597" t="s">
        <v>680</v>
      </c>
      <c r="P597" t="s">
        <v>680</v>
      </c>
      <c r="Q597">
        <v>1</v>
      </c>
      <c r="X597">
        <v>0.01</v>
      </c>
      <c r="Y597">
        <v>73.951729999999998</v>
      </c>
      <c r="Z597">
        <v>0</v>
      </c>
      <c r="AA597">
        <v>0</v>
      </c>
      <c r="AB597">
        <v>0</v>
      </c>
      <c r="AC597">
        <v>0</v>
      </c>
      <c r="AD597">
        <v>1</v>
      </c>
      <c r="AE597">
        <v>0</v>
      </c>
      <c r="AF597" t="s">
        <v>449</v>
      </c>
      <c r="AG597">
        <v>0.03</v>
      </c>
      <c r="AH597">
        <v>2</v>
      </c>
      <c r="AI597">
        <v>1473071842</v>
      </c>
      <c r="AJ597">
        <v>358</v>
      </c>
      <c r="AK597">
        <v>0</v>
      </c>
      <c r="AL597">
        <v>0</v>
      </c>
      <c r="AM597">
        <v>0</v>
      </c>
      <c r="AN597">
        <v>0</v>
      </c>
      <c r="AO597">
        <v>0</v>
      </c>
      <c r="AP597">
        <v>0</v>
      </c>
      <c r="AQ597">
        <v>0</v>
      </c>
      <c r="AR597">
        <v>0</v>
      </c>
    </row>
    <row r="598" spans="1:44" x14ac:dyDescent="0.2">
      <c r="A598">
        <f>ROW(Source!A498)</f>
        <v>498</v>
      </c>
      <c r="B598">
        <v>1473071851</v>
      </c>
      <c r="C598">
        <v>1473071845</v>
      </c>
      <c r="D598">
        <v>1441819193</v>
      </c>
      <c r="E598">
        <v>15514512</v>
      </c>
      <c r="F598">
        <v>1</v>
      </c>
      <c r="G598">
        <v>15514512</v>
      </c>
      <c r="H598">
        <v>1</v>
      </c>
      <c r="I598" t="s">
        <v>670</v>
      </c>
      <c r="J598" t="s">
        <v>3</v>
      </c>
      <c r="K598" t="s">
        <v>671</v>
      </c>
      <c r="L598">
        <v>1191</v>
      </c>
      <c r="N598">
        <v>1013</v>
      </c>
      <c r="O598" t="s">
        <v>672</v>
      </c>
      <c r="P598" t="s">
        <v>672</v>
      </c>
      <c r="Q598">
        <v>1</v>
      </c>
      <c r="X598">
        <v>24</v>
      </c>
      <c r="Y598">
        <v>0</v>
      </c>
      <c r="Z598">
        <v>0</v>
      </c>
      <c r="AA598">
        <v>0</v>
      </c>
      <c r="AB598">
        <v>0</v>
      </c>
      <c r="AC598">
        <v>0</v>
      </c>
      <c r="AD598">
        <v>1</v>
      </c>
      <c r="AE598">
        <v>1</v>
      </c>
      <c r="AF598" t="s">
        <v>3</v>
      </c>
      <c r="AG598">
        <v>24</v>
      </c>
      <c r="AH598">
        <v>2</v>
      </c>
      <c r="AI598">
        <v>1473071846</v>
      </c>
      <c r="AJ598">
        <v>359</v>
      </c>
      <c r="AK598">
        <v>0</v>
      </c>
      <c r="AL598">
        <v>0</v>
      </c>
      <c r="AM598">
        <v>0</v>
      </c>
      <c r="AN598">
        <v>0</v>
      </c>
      <c r="AO598">
        <v>0</v>
      </c>
      <c r="AP598">
        <v>0</v>
      </c>
      <c r="AQ598">
        <v>0</v>
      </c>
      <c r="AR598">
        <v>0</v>
      </c>
    </row>
    <row r="599" spans="1:44" x14ac:dyDescent="0.2">
      <c r="A599">
        <f>ROW(Source!A498)</f>
        <v>498</v>
      </c>
      <c r="B599">
        <v>1473071853</v>
      </c>
      <c r="C599">
        <v>1473071845</v>
      </c>
      <c r="D599">
        <v>1441836237</v>
      </c>
      <c r="E599">
        <v>1</v>
      </c>
      <c r="F599">
        <v>1</v>
      </c>
      <c r="G599">
        <v>15514512</v>
      </c>
      <c r="H599">
        <v>3</v>
      </c>
      <c r="I599" t="s">
        <v>746</v>
      </c>
      <c r="J599" t="s">
        <v>747</v>
      </c>
      <c r="K599" t="s">
        <v>748</v>
      </c>
      <c r="L599">
        <v>1346</v>
      </c>
      <c r="N599">
        <v>1009</v>
      </c>
      <c r="O599" t="s">
        <v>680</v>
      </c>
      <c r="P599" t="s">
        <v>680</v>
      </c>
      <c r="Q599">
        <v>1</v>
      </c>
      <c r="X599">
        <v>0.48</v>
      </c>
      <c r="Y599">
        <v>375.16</v>
      </c>
      <c r="Z599">
        <v>0</v>
      </c>
      <c r="AA599">
        <v>0</v>
      </c>
      <c r="AB599">
        <v>0</v>
      </c>
      <c r="AC599">
        <v>0</v>
      </c>
      <c r="AD599">
        <v>1</v>
      </c>
      <c r="AE599">
        <v>0</v>
      </c>
      <c r="AF599" t="s">
        <v>3</v>
      </c>
      <c r="AG599">
        <v>0.48</v>
      </c>
      <c r="AH599">
        <v>2</v>
      </c>
      <c r="AI599">
        <v>1473071847</v>
      </c>
      <c r="AJ599">
        <v>360</v>
      </c>
      <c r="AK599">
        <v>0</v>
      </c>
      <c r="AL599">
        <v>0</v>
      </c>
      <c r="AM599">
        <v>0</v>
      </c>
      <c r="AN599">
        <v>0</v>
      </c>
      <c r="AO599">
        <v>0</v>
      </c>
      <c r="AP599">
        <v>0</v>
      </c>
      <c r="AQ599">
        <v>0</v>
      </c>
      <c r="AR599">
        <v>0</v>
      </c>
    </row>
    <row r="600" spans="1:44" x14ac:dyDescent="0.2">
      <c r="A600">
        <f>ROW(Source!A498)</f>
        <v>498</v>
      </c>
      <c r="B600">
        <v>1473071854</v>
      </c>
      <c r="C600">
        <v>1473071845</v>
      </c>
      <c r="D600">
        <v>1441836235</v>
      </c>
      <c r="E600">
        <v>1</v>
      </c>
      <c r="F600">
        <v>1</v>
      </c>
      <c r="G600">
        <v>15514512</v>
      </c>
      <c r="H600">
        <v>3</v>
      </c>
      <c r="I600" t="s">
        <v>677</v>
      </c>
      <c r="J600" t="s">
        <v>678</v>
      </c>
      <c r="K600" t="s">
        <v>679</v>
      </c>
      <c r="L600">
        <v>1346</v>
      </c>
      <c r="N600">
        <v>1009</v>
      </c>
      <c r="O600" t="s">
        <v>680</v>
      </c>
      <c r="P600" t="s">
        <v>680</v>
      </c>
      <c r="Q600">
        <v>1</v>
      </c>
      <c r="X600">
        <v>0.14000000000000001</v>
      </c>
      <c r="Y600">
        <v>31.49</v>
      </c>
      <c r="Z600">
        <v>0</v>
      </c>
      <c r="AA600">
        <v>0</v>
      </c>
      <c r="AB600">
        <v>0</v>
      </c>
      <c r="AC600">
        <v>0</v>
      </c>
      <c r="AD600">
        <v>1</v>
      </c>
      <c r="AE600">
        <v>0</v>
      </c>
      <c r="AF600" t="s">
        <v>3</v>
      </c>
      <c r="AG600">
        <v>0.14000000000000001</v>
      </c>
      <c r="AH600">
        <v>2</v>
      </c>
      <c r="AI600">
        <v>1473071848</v>
      </c>
      <c r="AJ600">
        <v>361</v>
      </c>
      <c r="AK600">
        <v>0</v>
      </c>
      <c r="AL600">
        <v>0</v>
      </c>
      <c r="AM600">
        <v>0</v>
      </c>
      <c r="AN600">
        <v>0</v>
      </c>
      <c r="AO600">
        <v>0</v>
      </c>
      <c r="AP600">
        <v>0</v>
      </c>
      <c r="AQ600">
        <v>0</v>
      </c>
      <c r="AR600">
        <v>0</v>
      </c>
    </row>
    <row r="601" spans="1:44" x14ac:dyDescent="0.2">
      <c r="A601">
        <f>ROW(Source!A498)</f>
        <v>498</v>
      </c>
      <c r="B601">
        <v>1473071852</v>
      </c>
      <c r="C601">
        <v>1473071845</v>
      </c>
      <c r="D601">
        <v>1441822228</v>
      </c>
      <c r="E601">
        <v>15514512</v>
      </c>
      <c r="F601">
        <v>1</v>
      </c>
      <c r="G601">
        <v>15514512</v>
      </c>
      <c r="H601">
        <v>3</v>
      </c>
      <c r="I601" t="s">
        <v>749</v>
      </c>
      <c r="J601" t="s">
        <v>3</v>
      </c>
      <c r="K601" t="s">
        <v>750</v>
      </c>
      <c r="L601">
        <v>1346</v>
      </c>
      <c r="N601">
        <v>1009</v>
      </c>
      <c r="O601" t="s">
        <v>680</v>
      </c>
      <c r="P601" t="s">
        <v>680</v>
      </c>
      <c r="Q601">
        <v>1</v>
      </c>
      <c r="X601">
        <v>0.14000000000000001</v>
      </c>
      <c r="Y601">
        <v>73.951729999999998</v>
      </c>
      <c r="Z601">
        <v>0</v>
      </c>
      <c r="AA601">
        <v>0</v>
      </c>
      <c r="AB601">
        <v>0</v>
      </c>
      <c r="AC601">
        <v>0</v>
      </c>
      <c r="AD601">
        <v>1</v>
      </c>
      <c r="AE601">
        <v>0</v>
      </c>
      <c r="AF601" t="s">
        <v>3</v>
      </c>
      <c r="AG601">
        <v>0.14000000000000001</v>
      </c>
      <c r="AH601">
        <v>2</v>
      </c>
      <c r="AI601">
        <v>1473071849</v>
      </c>
      <c r="AJ601">
        <v>362</v>
      </c>
      <c r="AK601">
        <v>0</v>
      </c>
      <c r="AL601">
        <v>0</v>
      </c>
      <c r="AM601">
        <v>0</v>
      </c>
      <c r="AN601">
        <v>0</v>
      </c>
      <c r="AO601">
        <v>0</v>
      </c>
      <c r="AP601">
        <v>0</v>
      </c>
      <c r="AQ601">
        <v>0</v>
      </c>
      <c r="AR601">
        <v>0</v>
      </c>
    </row>
    <row r="602" spans="1:44" x14ac:dyDescent="0.2">
      <c r="A602">
        <f>ROW(Source!A498)</f>
        <v>498</v>
      </c>
      <c r="B602">
        <v>1473071855</v>
      </c>
      <c r="C602">
        <v>1473071845</v>
      </c>
      <c r="D602">
        <v>1441834920</v>
      </c>
      <c r="E602">
        <v>1</v>
      </c>
      <c r="F602">
        <v>1</v>
      </c>
      <c r="G602">
        <v>15514512</v>
      </c>
      <c r="H602">
        <v>3</v>
      </c>
      <c r="I602" t="s">
        <v>751</v>
      </c>
      <c r="J602" t="s">
        <v>752</v>
      </c>
      <c r="K602" t="s">
        <v>753</v>
      </c>
      <c r="L602">
        <v>1346</v>
      </c>
      <c r="N602">
        <v>1009</v>
      </c>
      <c r="O602" t="s">
        <v>680</v>
      </c>
      <c r="P602" t="s">
        <v>680</v>
      </c>
      <c r="Q602">
        <v>1</v>
      </c>
      <c r="X602">
        <v>0.1</v>
      </c>
      <c r="Y602">
        <v>106.87</v>
      </c>
      <c r="Z602">
        <v>0</v>
      </c>
      <c r="AA602">
        <v>0</v>
      </c>
      <c r="AB602">
        <v>0</v>
      </c>
      <c r="AC602">
        <v>0</v>
      </c>
      <c r="AD602">
        <v>1</v>
      </c>
      <c r="AE602">
        <v>0</v>
      </c>
      <c r="AF602" t="s">
        <v>3</v>
      </c>
      <c r="AG602">
        <v>0.1</v>
      </c>
      <c r="AH602">
        <v>2</v>
      </c>
      <c r="AI602">
        <v>1473071850</v>
      </c>
      <c r="AJ602">
        <v>363</v>
      </c>
      <c r="AK602">
        <v>0</v>
      </c>
      <c r="AL602">
        <v>0</v>
      </c>
      <c r="AM602">
        <v>0</v>
      </c>
      <c r="AN602">
        <v>0</v>
      </c>
      <c r="AO602">
        <v>0</v>
      </c>
      <c r="AP602">
        <v>0</v>
      </c>
      <c r="AQ602">
        <v>0</v>
      </c>
      <c r="AR602">
        <v>0</v>
      </c>
    </row>
    <row r="603" spans="1:44" x14ac:dyDescent="0.2">
      <c r="A603">
        <f>ROW(Source!A499)</f>
        <v>499</v>
      </c>
      <c r="B603">
        <v>1473071859</v>
      </c>
      <c r="C603">
        <v>1473071856</v>
      </c>
      <c r="D603">
        <v>1441819193</v>
      </c>
      <c r="E603">
        <v>15514512</v>
      </c>
      <c r="F603">
        <v>1</v>
      </c>
      <c r="G603">
        <v>15514512</v>
      </c>
      <c r="H603">
        <v>1</v>
      </c>
      <c r="I603" t="s">
        <v>670</v>
      </c>
      <c r="J603" t="s">
        <v>3</v>
      </c>
      <c r="K603" t="s">
        <v>671</v>
      </c>
      <c r="L603">
        <v>1191</v>
      </c>
      <c r="N603">
        <v>1013</v>
      </c>
      <c r="O603" t="s">
        <v>672</v>
      </c>
      <c r="P603" t="s">
        <v>672</v>
      </c>
      <c r="Q603">
        <v>1</v>
      </c>
      <c r="X603">
        <v>0.8</v>
      </c>
      <c r="Y603">
        <v>0</v>
      </c>
      <c r="Z603">
        <v>0</v>
      </c>
      <c r="AA603">
        <v>0</v>
      </c>
      <c r="AB603">
        <v>0</v>
      </c>
      <c r="AC603">
        <v>0</v>
      </c>
      <c r="AD603">
        <v>1</v>
      </c>
      <c r="AE603">
        <v>1</v>
      </c>
      <c r="AF603" t="s">
        <v>449</v>
      </c>
      <c r="AG603">
        <v>2.4000000000000004</v>
      </c>
      <c r="AH603">
        <v>2</v>
      </c>
      <c r="AI603">
        <v>1473071857</v>
      </c>
      <c r="AJ603">
        <v>364</v>
      </c>
      <c r="AK603">
        <v>0</v>
      </c>
      <c r="AL603">
        <v>0</v>
      </c>
      <c r="AM603">
        <v>0</v>
      </c>
      <c r="AN603">
        <v>0</v>
      </c>
      <c r="AO603">
        <v>0</v>
      </c>
      <c r="AP603">
        <v>0</v>
      </c>
      <c r="AQ603">
        <v>0</v>
      </c>
      <c r="AR603">
        <v>0</v>
      </c>
    </row>
    <row r="604" spans="1:44" x14ac:dyDescent="0.2">
      <c r="A604">
        <f>ROW(Source!A499)</f>
        <v>499</v>
      </c>
      <c r="B604">
        <v>1473071860</v>
      </c>
      <c r="C604">
        <v>1473071856</v>
      </c>
      <c r="D604">
        <v>1441822228</v>
      </c>
      <c r="E604">
        <v>15514512</v>
      </c>
      <c r="F604">
        <v>1</v>
      </c>
      <c r="G604">
        <v>15514512</v>
      </c>
      <c r="H604">
        <v>3</v>
      </c>
      <c r="I604" t="s">
        <v>749</v>
      </c>
      <c r="J604" t="s">
        <v>3</v>
      </c>
      <c r="K604" t="s">
        <v>750</v>
      </c>
      <c r="L604">
        <v>1346</v>
      </c>
      <c r="N604">
        <v>1009</v>
      </c>
      <c r="O604" t="s">
        <v>680</v>
      </c>
      <c r="P604" t="s">
        <v>680</v>
      </c>
      <c r="Q604">
        <v>1</v>
      </c>
      <c r="X604">
        <v>0.01</v>
      </c>
      <c r="Y604">
        <v>73.951729999999998</v>
      </c>
      <c r="Z604">
        <v>0</v>
      </c>
      <c r="AA604">
        <v>0</v>
      </c>
      <c r="AB604">
        <v>0</v>
      </c>
      <c r="AC604">
        <v>0</v>
      </c>
      <c r="AD604">
        <v>1</v>
      </c>
      <c r="AE604">
        <v>0</v>
      </c>
      <c r="AF604" t="s">
        <v>449</v>
      </c>
      <c r="AG604">
        <v>0.03</v>
      </c>
      <c r="AH604">
        <v>2</v>
      </c>
      <c r="AI604">
        <v>1473071858</v>
      </c>
      <c r="AJ604">
        <v>365</v>
      </c>
      <c r="AK604">
        <v>0</v>
      </c>
      <c r="AL604">
        <v>0</v>
      </c>
      <c r="AM604">
        <v>0</v>
      </c>
      <c r="AN604">
        <v>0</v>
      </c>
      <c r="AO604">
        <v>0</v>
      </c>
      <c r="AP604">
        <v>0</v>
      </c>
      <c r="AQ604">
        <v>0</v>
      </c>
      <c r="AR604">
        <v>0</v>
      </c>
    </row>
    <row r="605" spans="1:44" x14ac:dyDescent="0.2">
      <c r="A605">
        <f>ROW(Source!A500)</f>
        <v>500</v>
      </c>
      <c r="B605">
        <v>1473071867</v>
      </c>
      <c r="C605">
        <v>1473071861</v>
      </c>
      <c r="D605">
        <v>1441819193</v>
      </c>
      <c r="E605">
        <v>15514512</v>
      </c>
      <c r="F605">
        <v>1</v>
      </c>
      <c r="G605">
        <v>15514512</v>
      </c>
      <c r="H605">
        <v>1</v>
      </c>
      <c r="I605" t="s">
        <v>670</v>
      </c>
      <c r="J605" t="s">
        <v>3</v>
      </c>
      <c r="K605" t="s">
        <v>671</v>
      </c>
      <c r="L605">
        <v>1191</v>
      </c>
      <c r="N605">
        <v>1013</v>
      </c>
      <c r="O605" t="s">
        <v>672</v>
      </c>
      <c r="P605" t="s">
        <v>672</v>
      </c>
      <c r="Q605">
        <v>1</v>
      </c>
      <c r="X605">
        <v>15</v>
      </c>
      <c r="Y605">
        <v>0</v>
      </c>
      <c r="Z605">
        <v>0</v>
      </c>
      <c r="AA605">
        <v>0</v>
      </c>
      <c r="AB605">
        <v>0</v>
      </c>
      <c r="AC605">
        <v>0</v>
      </c>
      <c r="AD605">
        <v>1</v>
      </c>
      <c r="AE605">
        <v>1</v>
      </c>
      <c r="AF605" t="s">
        <v>3</v>
      </c>
      <c r="AG605">
        <v>15</v>
      </c>
      <c r="AH605">
        <v>2</v>
      </c>
      <c r="AI605">
        <v>1473071862</v>
      </c>
      <c r="AJ605">
        <v>366</v>
      </c>
      <c r="AK605">
        <v>0</v>
      </c>
      <c r="AL605">
        <v>0</v>
      </c>
      <c r="AM605">
        <v>0</v>
      </c>
      <c r="AN605">
        <v>0</v>
      </c>
      <c r="AO605">
        <v>0</v>
      </c>
      <c r="AP605">
        <v>0</v>
      </c>
      <c r="AQ605">
        <v>0</v>
      </c>
      <c r="AR605">
        <v>0</v>
      </c>
    </row>
    <row r="606" spans="1:44" x14ac:dyDescent="0.2">
      <c r="A606">
        <f>ROW(Source!A500)</f>
        <v>500</v>
      </c>
      <c r="B606">
        <v>1473071869</v>
      </c>
      <c r="C606">
        <v>1473071861</v>
      </c>
      <c r="D606">
        <v>1441836237</v>
      </c>
      <c r="E606">
        <v>1</v>
      </c>
      <c r="F606">
        <v>1</v>
      </c>
      <c r="G606">
        <v>15514512</v>
      </c>
      <c r="H606">
        <v>3</v>
      </c>
      <c r="I606" t="s">
        <v>746</v>
      </c>
      <c r="J606" t="s">
        <v>747</v>
      </c>
      <c r="K606" t="s">
        <v>748</v>
      </c>
      <c r="L606">
        <v>1346</v>
      </c>
      <c r="N606">
        <v>1009</v>
      </c>
      <c r="O606" t="s">
        <v>680</v>
      </c>
      <c r="P606" t="s">
        <v>680</v>
      </c>
      <c r="Q606">
        <v>1</v>
      </c>
      <c r="X606">
        <v>0.3</v>
      </c>
      <c r="Y606">
        <v>375.16</v>
      </c>
      <c r="Z606">
        <v>0</v>
      </c>
      <c r="AA606">
        <v>0</v>
      </c>
      <c r="AB606">
        <v>0</v>
      </c>
      <c r="AC606">
        <v>0</v>
      </c>
      <c r="AD606">
        <v>1</v>
      </c>
      <c r="AE606">
        <v>0</v>
      </c>
      <c r="AF606" t="s">
        <v>3</v>
      </c>
      <c r="AG606">
        <v>0.3</v>
      </c>
      <c r="AH606">
        <v>2</v>
      </c>
      <c r="AI606">
        <v>1473071864</v>
      </c>
      <c r="AJ606">
        <v>367</v>
      </c>
      <c r="AK606">
        <v>0</v>
      </c>
      <c r="AL606">
        <v>0</v>
      </c>
      <c r="AM606">
        <v>0</v>
      </c>
      <c r="AN606">
        <v>0</v>
      </c>
      <c r="AO606">
        <v>0</v>
      </c>
      <c r="AP606">
        <v>0</v>
      </c>
      <c r="AQ606">
        <v>0</v>
      </c>
      <c r="AR606">
        <v>0</v>
      </c>
    </row>
    <row r="607" spans="1:44" x14ac:dyDescent="0.2">
      <c r="A607">
        <f>ROW(Source!A500)</f>
        <v>500</v>
      </c>
      <c r="B607">
        <v>1473071870</v>
      </c>
      <c r="C607">
        <v>1473071861</v>
      </c>
      <c r="D607">
        <v>1441836235</v>
      </c>
      <c r="E607">
        <v>1</v>
      </c>
      <c r="F607">
        <v>1</v>
      </c>
      <c r="G607">
        <v>15514512</v>
      </c>
      <c r="H607">
        <v>3</v>
      </c>
      <c r="I607" t="s">
        <v>677</v>
      </c>
      <c r="J607" t="s">
        <v>678</v>
      </c>
      <c r="K607" t="s">
        <v>679</v>
      </c>
      <c r="L607">
        <v>1346</v>
      </c>
      <c r="N607">
        <v>1009</v>
      </c>
      <c r="O607" t="s">
        <v>680</v>
      </c>
      <c r="P607" t="s">
        <v>680</v>
      </c>
      <c r="Q607">
        <v>1</v>
      </c>
      <c r="X607">
        <v>0.09</v>
      </c>
      <c r="Y607">
        <v>31.49</v>
      </c>
      <c r="Z607">
        <v>0</v>
      </c>
      <c r="AA607">
        <v>0</v>
      </c>
      <c r="AB607">
        <v>0</v>
      </c>
      <c r="AC607">
        <v>0</v>
      </c>
      <c r="AD607">
        <v>1</v>
      </c>
      <c r="AE607">
        <v>0</v>
      </c>
      <c r="AF607" t="s">
        <v>3</v>
      </c>
      <c r="AG607">
        <v>0.09</v>
      </c>
      <c r="AH607">
        <v>2</v>
      </c>
      <c r="AI607">
        <v>1473071865</v>
      </c>
      <c r="AJ607">
        <v>368</v>
      </c>
      <c r="AK607">
        <v>0</v>
      </c>
      <c r="AL607">
        <v>0</v>
      </c>
      <c r="AM607">
        <v>0</v>
      </c>
      <c r="AN607">
        <v>0</v>
      </c>
      <c r="AO607">
        <v>0</v>
      </c>
      <c r="AP607">
        <v>0</v>
      </c>
      <c r="AQ607">
        <v>0</v>
      </c>
      <c r="AR607">
        <v>0</v>
      </c>
    </row>
    <row r="608" spans="1:44" x14ac:dyDescent="0.2">
      <c r="A608">
        <f>ROW(Source!A500)</f>
        <v>500</v>
      </c>
      <c r="B608">
        <v>1473071868</v>
      </c>
      <c r="C608">
        <v>1473071861</v>
      </c>
      <c r="D608">
        <v>1441822228</v>
      </c>
      <c r="E608">
        <v>15514512</v>
      </c>
      <c r="F608">
        <v>1</v>
      </c>
      <c r="G608">
        <v>15514512</v>
      </c>
      <c r="H608">
        <v>3</v>
      </c>
      <c r="I608" t="s">
        <v>749</v>
      </c>
      <c r="J608" t="s">
        <v>3</v>
      </c>
      <c r="K608" t="s">
        <v>750</v>
      </c>
      <c r="L608">
        <v>1346</v>
      </c>
      <c r="N608">
        <v>1009</v>
      </c>
      <c r="O608" t="s">
        <v>680</v>
      </c>
      <c r="P608" t="s">
        <v>680</v>
      </c>
      <c r="Q608">
        <v>1</v>
      </c>
      <c r="X608">
        <v>0.09</v>
      </c>
      <c r="Y608">
        <v>73.951729999999998</v>
      </c>
      <c r="Z608">
        <v>0</v>
      </c>
      <c r="AA608">
        <v>0</v>
      </c>
      <c r="AB608">
        <v>0</v>
      </c>
      <c r="AC608">
        <v>0</v>
      </c>
      <c r="AD608">
        <v>1</v>
      </c>
      <c r="AE608">
        <v>0</v>
      </c>
      <c r="AF608" t="s">
        <v>3</v>
      </c>
      <c r="AG608">
        <v>0.09</v>
      </c>
      <c r="AH608">
        <v>2</v>
      </c>
      <c r="AI608">
        <v>1473071863</v>
      </c>
      <c r="AJ608">
        <v>369</v>
      </c>
      <c r="AK608">
        <v>0</v>
      </c>
      <c r="AL608">
        <v>0</v>
      </c>
      <c r="AM608">
        <v>0</v>
      </c>
      <c r="AN608">
        <v>0</v>
      </c>
      <c r="AO608">
        <v>0</v>
      </c>
      <c r="AP608">
        <v>0</v>
      </c>
      <c r="AQ608">
        <v>0</v>
      </c>
      <c r="AR608">
        <v>0</v>
      </c>
    </row>
    <row r="609" spans="1:44" x14ac:dyDescent="0.2">
      <c r="A609">
        <f>ROW(Source!A500)</f>
        <v>500</v>
      </c>
      <c r="B609">
        <v>1473071871</v>
      </c>
      <c r="C609">
        <v>1473071861</v>
      </c>
      <c r="D609">
        <v>1441834920</v>
      </c>
      <c r="E609">
        <v>1</v>
      </c>
      <c r="F609">
        <v>1</v>
      </c>
      <c r="G609">
        <v>15514512</v>
      </c>
      <c r="H609">
        <v>3</v>
      </c>
      <c r="I609" t="s">
        <v>751</v>
      </c>
      <c r="J609" t="s">
        <v>752</v>
      </c>
      <c r="K609" t="s">
        <v>753</v>
      </c>
      <c r="L609">
        <v>1346</v>
      </c>
      <c r="N609">
        <v>1009</v>
      </c>
      <c r="O609" t="s">
        <v>680</v>
      </c>
      <c r="P609" t="s">
        <v>680</v>
      </c>
      <c r="Q609">
        <v>1</v>
      </c>
      <c r="X609">
        <v>0.06</v>
      </c>
      <c r="Y609">
        <v>106.87</v>
      </c>
      <c r="Z609">
        <v>0</v>
      </c>
      <c r="AA609">
        <v>0</v>
      </c>
      <c r="AB609">
        <v>0</v>
      </c>
      <c r="AC609">
        <v>0</v>
      </c>
      <c r="AD609">
        <v>1</v>
      </c>
      <c r="AE609">
        <v>0</v>
      </c>
      <c r="AF609" t="s">
        <v>3</v>
      </c>
      <c r="AG609">
        <v>0.06</v>
      </c>
      <c r="AH609">
        <v>2</v>
      </c>
      <c r="AI609">
        <v>1473071866</v>
      </c>
      <c r="AJ609">
        <v>370</v>
      </c>
      <c r="AK609">
        <v>0</v>
      </c>
      <c r="AL609">
        <v>0</v>
      </c>
      <c r="AM609">
        <v>0</v>
      </c>
      <c r="AN609">
        <v>0</v>
      </c>
      <c r="AO609">
        <v>0</v>
      </c>
      <c r="AP609">
        <v>0</v>
      </c>
      <c r="AQ609">
        <v>0</v>
      </c>
      <c r="AR609">
        <v>0</v>
      </c>
    </row>
    <row r="610" spans="1:44" x14ac:dyDescent="0.2">
      <c r="A610">
        <f>ROW(Source!A501)</f>
        <v>501</v>
      </c>
      <c r="B610">
        <v>1473071875</v>
      </c>
      <c r="C610">
        <v>1473071872</v>
      </c>
      <c r="D610">
        <v>1441819193</v>
      </c>
      <c r="E610">
        <v>15514512</v>
      </c>
      <c r="F610">
        <v>1</v>
      </c>
      <c r="G610">
        <v>15514512</v>
      </c>
      <c r="H610">
        <v>1</v>
      </c>
      <c r="I610" t="s">
        <v>670</v>
      </c>
      <c r="J610" t="s">
        <v>3</v>
      </c>
      <c r="K610" t="s">
        <v>671</v>
      </c>
      <c r="L610">
        <v>1191</v>
      </c>
      <c r="N610">
        <v>1013</v>
      </c>
      <c r="O610" t="s">
        <v>672</v>
      </c>
      <c r="P610" t="s">
        <v>672</v>
      </c>
      <c r="Q610">
        <v>1</v>
      </c>
      <c r="X610">
        <v>0.5</v>
      </c>
      <c r="Y610">
        <v>0</v>
      </c>
      <c r="Z610">
        <v>0</v>
      </c>
      <c r="AA610">
        <v>0</v>
      </c>
      <c r="AB610">
        <v>0</v>
      </c>
      <c r="AC610">
        <v>0</v>
      </c>
      <c r="AD610">
        <v>1</v>
      </c>
      <c r="AE610">
        <v>1</v>
      </c>
      <c r="AF610" t="s">
        <v>449</v>
      </c>
      <c r="AG610">
        <v>1.5</v>
      </c>
      <c r="AH610">
        <v>2</v>
      </c>
      <c r="AI610">
        <v>1473071873</v>
      </c>
      <c r="AJ610">
        <v>371</v>
      </c>
      <c r="AK610">
        <v>0</v>
      </c>
      <c r="AL610">
        <v>0</v>
      </c>
      <c r="AM610">
        <v>0</v>
      </c>
      <c r="AN610">
        <v>0</v>
      </c>
      <c r="AO610">
        <v>0</v>
      </c>
      <c r="AP610">
        <v>0</v>
      </c>
      <c r="AQ610">
        <v>0</v>
      </c>
      <c r="AR610">
        <v>0</v>
      </c>
    </row>
    <row r="611" spans="1:44" x14ac:dyDescent="0.2">
      <c r="A611">
        <f>ROW(Source!A501)</f>
        <v>501</v>
      </c>
      <c r="B611">
        <v>1473071876</v>
      </c>
      <c r="C611">
        <v>1473071872</v>
      </c>
      <c r="D611">
        <v>1441822228</v>
      </c>
      <c r="E611">
        <v>15514512</v>
      </c>
      <c r="F611">
        <v>1</v>
      </c>
      <c r="G611">
        <v>15514512</v>
      </c>
      <c r="H611">
        <v>3</v>
      </c>
      <c r="I611" t="s">
        <v>749</v>
      </c>
      <c r="J611" t="s">
        <v>3</v>
      </c>
      <c r="K611" t="s">
        <v>750</v>
      </c>
      <c r="L611">
        <v>1346</v>
      </c>
      <c r="N611">
        <v>1009</v>
      </c>
      <c r="O611" t="s">
        <v>680</v>
      </c>
      <c r="P611" t="s">
        <v>680</v>
      </c>
      <c r="Q611">
        <v>1</v>
      </c>
      <c r="X611">
        <v>0.01</v>
      </c>
      <c r="Y611">
        <v>73.951729999999998</v>
      </c>
      <c r="Z611">
        <v>0</v>
      </c>
      <c r="AA611">
        <v>0</v>
      </c>
      <c r="AB611">
        <v>0</v>
      </c>
      <c r="AC611">
        <v>0</v>
      </c>
      <c r="AD611">
        <v>1</v>
      </c>
      <c r="AE611">
        <v>0</v>
      </c>
      <c r="AF611" t="s">
        <v>449</v>
      </c>
      <c r="AG611">
        <v>0.03</v>
      </c>
      <c r="AH611">
        <v>2</v>
      </c>
      <c r="AI611">
        <v>1473071874</v>
      </c>
      <c r="AJ611">
        <v>372</v>
      </c>
      <c r="AK611">
        <v>0</v>
      </c>
      <c r="AL611">
        <v>0</v>
      </c>
      <c r="AM611">
        <v>0</v>
      </c>
      <c r="AN611">
        <v>0</v>
      </c>
      <c r="AO611">
        <v>0</v>
      </c>
      <c r="AP611">
        <v>0</v>
      </c>
      <c r="AQ611">
        <v>0</v>
      </c>
      <c r="AR611">
        <v>0</v>
      </c>
    </row>
    <row r="612" spans="1:44" x14ac:dyDescent="0.2">
      <c r="A612">
        <f>ROW(Source!A502)</f>
        <v>502</v>
      </c>
      <c r="B612">
        <v>1473071883</v>
      </c>
      <c r="C612">
        <v>1473071877</v>
      </c>
      <c r="D612">
        <v>1441819193</v>
      </c>
      <c r="E612">
        <v>15514512</v>
      </c>
      <c r="F612">
        <v>1</v>
      </c>
      <c r="G612">
        <v>15514512</v>
      </c>
      <c r="H612">
        <v>1</v>
      </c>
      <c r="I612" t="s">
        <v>670</v>
      </c>
      <c r="J612" t="s">
        <v>3</v>
      </c>
      <c r="K612" t="s">
        <v>671</v>
      </c>
      <c r="L612">
        <v>1191</v>
      </c>
      <c r="N612">
        <v>1013</v>
      </c>
      <c r="O612" t="s">
        <v>672</v>
      </c>
      <c r="P612" t="s">
        <v>672</v>
      </c>
      <c r="Q612">
        <v>1</v>
      </c>
      <c r="X612">
        <v>12</v>
      </c>
      <c r="Y612">
        <v>0</v>
      </c>
      <c r="Z612">
        <v>0</v>
      </c>
      <c r="AA612">
        <v>0</v>
      </c>
      <c r="AB612">
        <v>0</v>
      </c>
      <c r="AC612">
        <v>0</v>
      </c>
      <c r="AD612">
        <v>1</v>
      </c>
      <c r="AE612">
        <v>1</v>
      </c>
      <c r="AF612" t="s">
        <v>3</v>
      </c>
      <c r="AG612">
        <v>12</v>
      </c>
      <c r="AH612">
        <v>2</v>
      </c>
      <c r="AI612">
        <v>1473071878</v>
      </c>
      <c r="AJ612">
        <v>373</v>
      </c>
      <c r="AK612">
        <v>0</v>
      </c>
      <c r="AL612">
        <v>0</v>
      </c>
      <c r="AM612">
        <v>0</v>
      </c>
      <c r="AN612">
        <v>0</v>
      </c>
      <c r="AO612">
        <v>0</v>
      </c>
      <c r="AP612">
        <v>0</v>
      </c>
      <c r="AQ612">
        <v>0</v>
      </c>
      <c r="AR612">
        <v>0</v>
      </c>
    </row>
    <row r="613" spans="1:44" x14ac:dyDescent="0.2">
      <c r="A613">
        <f>ROW(Source!A502)</f>
        <v>502</v>
      </c>
      <c r="B613">
        <v>1473071885</v>
      </c>
      <c r="C613">
        <v>1473071877</v>
      </c>
      <c r="D613">
        <v>1441836237</v>
      </c>
      <c r="E613">
        <v>1</v>
      </c>
      <c r="F613">
        <v>1</v>
      </c>
      <c r="G613">
        <v>15514512</v>
      </c>
      <c r="H613">
        <v>3</v>
      </c>
      <c r="I613" t="s">
        <v>746</v>
      </c>
      <c r="J613" t="s">
        <v>747</v>
      </c>
      <c r="K613" t="s">
        <v>748</v>
      </c>
      <c r="L613">
        <v>1346</v>
      </c>
      <c r="N613">
        <v>1009</v>
      </c>
      <c r="O613" t="s">
        <v>680</v>
      </c>
      <c r="P613" t="s">
        <v>680</v>
      </c>
      <c r="Q613">
        <v>1</v>
      </c>
      <c r="X613">
        <v>0.24</v>
      </c>
      <c r="Y613">
        <v>375.16</v>
      </c>
      <c r="Z613">
        <v>0</v>
      </c>
      <c r="AA613">
        <v>0</v>
      </c>
      <c r="AB613">
        <v>0</v>
      </c>
      <c r="AC613">
        <v>0</v>
      </c>
      <c r="AD613">
        <v>1</v>
      </c>
      <c r="AE613">
        <v>0</v>
      </c>
      <c r="AF613" t="s">
        <v>3</v>
      </c>
      <c r="AG613">
        <v>0.24</v>
      </c>
      <c r="AH613">
        <v>2</v>
      </c>
      <c r="AI613">
        <v>1473071880</v>
      </c>
      <c r="AJ613">
        <v>374</v>
      </c>
      <c r="AK613">
        <v>0</v>
      </c>
      <c r="AL613">
        <v>0</v>
      </c>
      <c r="AM613">
        <v>0</v>
      </c>
      <c r="AN613">
        <v>0</v>
      </c>
      <c r="AO613">
        <v>0</v>
      </c>
      <c r="AP613">
        <v>0</v>
      </c>
      <c r="AQ613">
        <v>0</v>
      </c>
      <c r="AR613">
        <v>0</v>
      </c>
    </row>
    <row r="614" spans="1:44" x14ac:dyDescent="0.2">
      <c r="A614">
        <f>ROW(Source!A502)</f>
        <v>502</v>
      </c>
      <c r="B614">
        <v>1473071886</v>
      </c>
      <c r="C614">
        <v>1473071877</v>
      </c>
      <c r="D614">
        <v>1441836235</v>
      </c>
      <c r="E614">
        <v>1</v>
      </c>
      <c r="F614">
        <v>1</v>
      </c>
      <c r="G614">
        <v>15514512</v>
      </c>
      <c r="H614">
        <v>3</v>
      </c>
      <c r="I614" t="s">
        <v>677</v>
      </c>
      <c r="J614" t="s">
        <v>678</v>
      </c>
      <c r="K614" t="s">
        <v>679</v>
      </c>
      <c r="L614">
        <v>1346</v>
      </c>
      <c r="N614">
        <v>1009</v>
      </c>
      <c r="O614" t="s">
        <v>680</v>
      </c>
      <c r="P614" t="s">
        <v>680</v>
      </c>
      <c r="Q614">
        <v>1</v>
      </c>
      <c r="X614">
        <v>7.0000000000000007E-2</v>
      </c>
      <c r="Y614">
        <v>31.49</v>
      </c>
      <c r="Z614">
        <v>0</v>
      </c>
      <c r="AA614">
        <v>0</v>
      </c>
      <c r="AB614">
        <v>0</v>
      </c>
      <c r="AC614">
        <v>0</v>
      </c>
      <c r="AD614">
        <v>1</v>
      </c>
      <c r="AE614">
        <v>0</v>
      </c>
      <c r="AF614" t="s">
        <v>3</v>
      </c>
      <c r="AG614">
        <v>7.0000000000000007E-2</v>
      </c>
      <c r="AH614">
        <v>2</v>
      </c>
      <c r="AI614">
        <v>1473071881</v>
      </c>
      <c r="AJ614">
        <v>375</v>
      </c>
      <c r="AK614">
        <v>0</v>
      </c>
      <c r="AL614">
        <v>0</v>
      </c>
      <c r="AM614">
        <v>0</v>
      </c>
      <c r="AN614">
        <v>0</v>
      </c>
      <c r="AO614">
        <v>0</v>
      </c>
      <c r="AP614">
        <v>0</v>
      </c>
      <c r="AQ614">
        <v>0</v>
      </c>
      <c r="AR614">
        <v>0</v>
      </c>
    </row>
    <row r="615" spans="1:44" x14ac:dyDescent="0.2">
      <c r="A615">
        <f>ROW(Source!A502)</f>
        <v>502</v>
      </c>
      <c r="B615">
        <v>1473071884</v>
      </c>
      <c r="C615">
        <v>1473071877</v>
      </c>
      <c r="D615">
        <v>1441822228</v>
      </c>
      <c r="E615">
        <v>15514512</v>
      </c>
      <c r="F615">
        <v>1</v>
      </c>
      <c r="G615">
        <v>15514512</v>
      </c>
      <c r="H615">
        <v>3</v>
      </c>
      <c r="I615" t="s">
        <v>749</v>
      </c>
      <c r="J615" t="s">
        <v>3</v>
      </c>
      <c r="K615" t="s">
        <v>750</v>
      </c>
      <c r="L615">
        <v>1346</v>
      </c>
      <c r="N615">
        <v>1009</v>
      </c>
      <c r="O615" t="s">
        <v>680</v>
      </c>
      <c r="P615" t="s">
        <v>680</v>
      </c>
      <c r="Q615">
        <v>1</v>
      </c>
      <c r="X615">
        <v>7.0000000000000007E-2</v>
      </c>
      <c r="Y615">
        <v>73.951729999999998</v>
      </c>
      <c r="Z615">
        <v>0</v>
      </c>
      <c r="AA615">
        <v>0</v>
      </c>
      <c r="AB615">
        <v>0</v>
      </c>
      <c r="AC615">
        <v>0</v>
      </c>
      <c r="AD615">
        <v>1</v>
      </c>
      <c r="AE615">
        <v>0</v>
      </c>
      <c r="AF615" t="s">
        <v>3</v>
      </c>
      <c r="AG615">
        <v>7.0000000000000007E-2</v>
      </c>
      <c r="AH615">
        <v>2</v>
      </c>
      <c r="AI615">
        <v>1473071879</v>
      </c>
      <c r="AJ615">
        <v>376</v>
      </c>
      <c r="AK615">
        <v>0</v>
      </c>
      <c r="AL615">
        <v>0</v>
      </c>
      <c r="AM615">
        <v>0</v>
      </c>
      <c r="AN615">
        <v>0</v>
      </c>
      <c r="AO615">
        <v>0</v>
      </c>
      <c r="AP615">
        <v>0</v>
      </c>
      <c r="AQ615">
        <v>0</v>
      </c>
      <c r="AR615">
        <v>0</v>
      </c>
    </row>
    <row r="616" spans="1:44" x14ac:dyDescent="0.2">
      <c r="A616">
        <f>ROW(Source!A502)</f>
        <v>502</v>
      </c>
      <c r="B616">
        <v>1473071887</v>
      </c>
      <c r="C616">
        <v>1473071877</v>
      </c>
      <c r="D616">
        <v>1441834920</v>
      </c>
      <c r="E616">
        <v>1</v>
      </c>
      <c r="F616">
        <v>1</v>
      </c>
      <c r="G616">
        <v>15514512</v>
      </c>
      <c r="H616">
        <v>3</v>
      </c>
      <c r="I616" t="s">
        <v>751</v>
      </c>
      <c r="J616" t="s">
        <v>752</v>
      </c>
      <c r="K616" t="s">
        <v>753</v>
      </c>
      <c r="L616">
        <v>1346</v>
      </c>
      <c r="N616">
        <v>1009</v>
      </c>
      <c r="O616" t="s">
        <v>680</v>
      </c>
      <c r="P616" t="s">
        <v>680</v>
      </c>
      <c r="Q616">
        <v>1</v>
      </c>
      <c r="X616">
        <v>0.05</v>
      </c>
      <c r="Y616">
        <v>106.87</v>
      </c>
      <c r="Z616">
        <v>0</v>
      </c>
      <c r="AA616">
        <v>0</v>
      </c>
      <c r="AB616">
        <v>0</v>
      </c>
      <c r="AC616">
        <v>0</v>
      </c>
      <c r="AD616">
        <v>1</v>
      </c>
      <c r="AE616">
        <v>0</v>
      </c>
      <c r="AF616" t="s">
        <v>3</v>
      </c>
      <c r="AG616">
        <v>0.05</v>
      </c>
      <c r="AH616">
        <v>2</v>
      </c>
      <c r="AI616">
        <v>1473071882</v>
      </c>
      <c r="AJ616">
        <v>377</v>
      </c>
      <c r="AK616">
        <v>0</v>
      </c>
      <c r="AL616">
        <v>0</v>
      </c>
      <c r="AM616">
        <v>0</v>
      </c>
      <c r="AN616">
        <v>0</v>
      </c>
      <c r="AO616">
        <v>0</v>
      </c>
      <c r="AP616">
        <v>0</v>
      </c>
      <c r="AQ616">
        <v>0</v>
      </c>
      <c r="AR616">
        <v>0</v>
      </c>
    </row>
    <row r="617" spans="1:44" x14ac:dyDescent="0.2">
      <c r="A617">
        <f>ROW(Source!A503)</f>
        <v>503</v>
      </c>
      <c r="B617">
        <v>1473071891</v>
      </c>
      <c r="C617">
        <v>1473071888</v>
      </c>
      <c r="D617">
        <v>1441819193</v>
      </c>
      <c r="E617">
        <v>15514512</v>
      </c>
      <c r="F617">
        <v>1</v>
      </c>
      <c r="G617">
        <v>15514512</v>
      </c>
      <c r="H617">
        <v>1</v>
      </c>
      <c r="I617" t="s">
        <v>670</v>
      </c>
      <c r="J617" t="s">
        <v>3</v>
      </c>
      <c r="K617" t="s">
        <v>671</v>
      </c>
      <c r="L617">
        <v>1191</v>
      </c>
      <c r="N617">
        <v>1013</v>
      </c>
      <c r="O617" t="s">
        <v>672</v>
      </c>
      <c r="P617" t="s">
        <v>672</v>
      </c>
      <c r="Q617">
        <v>1</v>
      </c>
      <c r="X617">
        <v>0.4</v>
      </c>
      <c r="Y617">
        <v>0</v>
      </c>
      <c r="Z617">
        <v>0</v>
      </c>
      <c r="AA617">
        <v>0</v>
      </c>
      <c r="AB617">
        <v>0</v>
      </c>
      <c r="AC617">
        <v>0</v>
      </c>
      <c r="AD617">
        <v>1</v>
      </c>
      <c r="AE617">
        <v>1</v>
      </c>
      <c r="AF617" t="s">
        <v>449</v>
      </c>
      <c r="AG617">
        <v>1.2000000000000002</v>
      </c>
      <c r="AH617">
        <v>2</v>
      </c>
      <c r="AI617">
        <v>1473071889</v>
      </c>
      <c r="AJ617">
        <v>378</v>
      </c>
      <c r="AK617">
        <v>0</v>
      </c>
      <c r="AL617">
        <v>0</v>
      </c>
      <c r="AM617">
        <v>0</v>
      </c>
      <c r="AN617">
        <v>0</v>
      </c>
      <c r="AO617">
        <v>0</v>
      </c>
      <c r="AP617">
        <v>0</v>
      </c>
      <c r="AQ617">
        <v>0</v>
      </c>
      <c r="AR617">
        <v>0</v>
      </c>
    </row>
    <row r="618" spans="1:44" x14ac:dyDescent="0.2">
      <c r="A618">
        <f>ROW(Source!A503)</f>
        <v>503</v>
      </c>
      <c r="B618">
        <v>1473071892</v>
      </c>
      <c r="C618">
        <v>1473071888</v>
      </c>
      <c r="D618">
        <v>1441822228</v>
      </c>
      <c r="E618">
        <v>15514512</v>
      </c>
      <c r="F618">
        <v>1</v>
      </c>
      <c r="G618">
        <v>15514512</v>
      </c>
      <c r="H618">
        <v>3</v>
      </c>
      <c r="I618" t="s">
        <v>749</v>
      </c>
      <c r="J618" t="s">
        <v>3</v>
      </c>
      <c r="K618" t="s">
        <v>750</v>
      </c>
      <c r="L618">
        <v>1346</v>
      </c>
      <c r="N618">
        <v>1009</v>
      </c>
      <c r="O618" t="s">
        <v>680</v>
      </c>
      <c r="P618" t="s">
        <v>680</v>
      </c>
      <c r="Q618">
        <v>1</v>
      </c>
      <c r="X618">
        <v>0.01</v>
      </c>
      <c r="Y618">
        <v>73.951729999999998</v>
      </c>
      <c r="Z618">
        <v>0</v>
      </c>
      <c r="AA618">
        <v>0</v>
      </c>
      <c r="AB618">
        <v>0</v>
      </c>
      <c r="AC618">
        <v>0</v>
      </c>
      <c r="AD618">
        <v>1</v>
      </c>
      <c r="AE618">
        <v>0</v>
      </c>
      <c r="AF618" t="s">
        <v>449</v>
      </c>
      <c r="AG618">
        <v>0.03</v>
      </c>
      <c r="AH618">
        <v>2</v>
      </c>
      <c r="AI618">
        <v>1473071890</v>
      </c>
      <c r="AJ618">
        <v>379</v>
      </c>
      <c r="AK618">
        <v>0</v>
      </c>
      <c r="AL618">
        <v>0</v>
      </c>
      <c r="AM618">
        <v>0</v>
      </c>
      <c r="AN618">
        <v>0</v>
      </c>
      <c r="AO618">
        <v>0</v>
      </c>
      <c r="AP618">
        <v>0</v>
      </c>
      <c r="AQ618">
        <v>0</v>
      </c>
      <c r="AR618">
        <v>0</v>
      </c>
    </row>
    <row r="619" spans="1:44" x14ac:dyDescent="0.2">
      <c r="A619">
        <f>ROW(Source!A504)</f>
        <v>504</v>
      </c>
      <c r="B619">
        <v>1473071899</v>
      </c>
      <c r="C619">
        <v>1473071893</v>
      </c>
      <c r="D619">
        <v>1441819193</v>
      </c>
      <c r="E619">
        <v>15514512</v>
      </c>
      <c r="F619">
        <v>1</v>
      </c>
      <c r="G619">
        <v>15514512</v>
      </c>
      <c r="H619">
        <v>1</v>
      </c>
      <c r="I619" t="s">
        <v>670</v>
      </c>
      <c r="J619" t="s">
        <v>3</v>
      </c>
      <c r="K619" t="s">
        <v>671</v>
      </c>
      <c r="L619">
        <v>1191</v>
      </c>
      <c r="N619">
        <v>1013</v>
      </c>
      <c r="O619" t="s">
        <v>672</v>
      </c>
      <c r="P619" t="s">
        <v>672</v>
      </c>
      <c r="Q619">
        <v>1</v>
      </c>
      <c r="X619">
        <v>12</v>
      </c>
      <c r="Y619">
        <v>0</v>
      </c>
      <c r="Z619">
        <v>0</v>
      </c>
      <c r="AA619">
        <v>0</v>
      </c>
      <c r="AB619">
        <v>0</v>
      </c>
      <c r="AC619">
        <v>0</v>
      </c>
      <c r="AD619">
        <v>1</v>
      </c>
      <c r="AE619">
        <v>1</v>
      </c>
      <c r="AF619" t="s">
        <v>3</v>
      </c>
      <c r="AG619">
        <v>12</v>
      </c>
      <c r="AH619">
        <v>2</v>
      </c>
      <c r="AI619">
        <v>1473071894</v>
      </c>
      <c r="AJ619">
        <v>380</v>
      </c>
      <c r="AK619">
        <v>0</v>
      </c>
      <c r="AL619">
        <v>0</v>
      </c>
      <c r="AM619">
        <v>0</v>
      </c>
      <c r="AN619">
        <v>0</v>
      </c>
      <c r="AO619">
        <v>0</v>
      </c>
      <c r="AP619">
        <v>0</v>
      </c>
      <c r="AQ619">
        <v>0</v>
      </c>
      <c r="AR619">
        <v>0</v>
      </c>
    </row>
    <row r="620" spans="1:44" x14ac:dyDescent="0.2">
      <c r="A620">
        <f>ROW(Source!A504)</f>
        <v>504</v>
      </c>
      <c r="B620">
        <v>1473071901</v>
      </c>
      <c r="C620">
        <v>1473071893</v>
      </c>
      <c r="D620">
        <v>1441836237</v>
      </c>
      <c r="E620">
        <v>1</v>
      </c>
      <c r="F620">
        <v>1</v>
      </c>
      <c r="G620">
        <v>15514512</v>
      </c>
      <c r="H620">
        <v>3</v>
      </c>
      <c r="I620" t="s">
        <v>746</v>
      </c>
      <c r="J620" t="s">
        <v>747</v>
      </c>
      <c r="K620" t="s">
        <v>748</v>
      </c>
      <c r="L620">
        <v>1346</v>
      </c>
      <c r="N620">
        <v>1009</v>
      </c>
      <c r="O620" t="s">
        <v>680</v>
      </c>
      <c r="P620" t="s">
        <v>680</v>
      </c>
      <c r="Q620">
        <v>1</v>
      </c>
      <c r="X620">
        <v>0.24</v>
      </c>
      <c r="Y620">
        <v>375.16</v>
      </c>
      <c r="Z620">
        <v>0</v>
      </c>
      <c r="AA620">
        <v>0</v>
      </c>
      <c r="AB620">
        <v>0</v>
      </c>
      <c r="AC620">
        <v>0</v>
      </c>
      <c r="AD620">
        <v>1</v>
      </c>
      <c r="AE620">
        <v>0</v>
      </c>
      <c r="AF620" t="s">
        <v>3</v>
      </c>
      <c r="AG620">
        <v>0.24</v>
      </c>
      <c r="AH620">
        <v>2</v>
      </c>
      <c r="AI620">
        <v>1473071895</v>
      </c>
      <c r="AJ620">
        <v>381</v>
      </c>
      <c r="AK620">
        <v>0</v>
      </c>
      <c r="AL620">
        <v>0</v>
      </c>
      <c r="AM620">
        <v>0</v>
      </c>
      <c r="AN620">
        <v>0</v>
      </c>
      <c r="AO620">
        <v>0</v>
      </c>
      <c r="AP620">
        <v>0</v>
      </c>
      <c r="AQ620">
        <v>0</v>
      </c>
      <c r="AR620">
        <v>0</v>
      </c>
    </row>
    <row r="621" spans="1:44" x14ac:dyDescent="0.2">
      <c r="A621">
        <f>ROW(Source!A504)</f>
        <v>504</v>
      </c>
      <c r="B621">
        <v>1473071902</v>
      </c>
      <c r="C621">
        <v>1473071893</v>
      </c>
      <c r="D621">
        <v>1441836235</v>
      </c>
      <c r="E621">
        <v>1</v>
      </c>
      <c r="F621">
        <v>1</v>
      </c>
      <c r="G621">
        <v>15514512</v>
      </c>
      <c r="H621">
        <v>3</v>
      </c>
      <c r="I621" t="s">
        <v>677</v>
      </c>
      <c r="J621" t="s">
        <v>678</v>
      </c>
      <c r="K621" t="s">
        <v>679</v>
      </c>
      <c r="L621">
        <v>1346</v>
      </c>
      <c r="N621">
        <v>1009</v>
      </c>
      <c r="O621" t="s">
        <v>680</v>
      </c>
      <c r="P621" t="s">
        <v>680</v>
      </c>
      <c r="Q621">
        <v>1</v>
      </c>
      <c r="X621">
        <v>7.0000000000000007E-2</v>
      </c>
      <c r="Y621">
        <v>31.49</v>
      </c>
      <c r="Z621">
        <v>0</v>
      </c>
      <c r="AA621">
        <v>0</v>
      </c>
      <c r="AB621">
        <v>0</v>
      </c>
      <c r="AC621">
        <v>0</v>
      </c>
      <c r="AD621">
        <v>1</v>
      </c>
      <c r="AE621">
        <v>0</v>
      </c>
      <c r="AF621" t="s">
        <v>3</v>
      </c>
      <c r="AG621">
        <v>7.0000000000000007E-2</v>
      </c>
      <c r="AH621">
        <v>2</v>
      </c>
      <c r="AI621">
        <v>1473071896</v>
      </c>
      <c r="AJ621">
        <v>382</v>
      </c>
      <c r="AK621">
        <v>0</v>
      </c>
      <c r="AL621">
        <v>0</v>
      </c>
      <c r="AM621">
        <v>0</v>
      </c>
      <c r="AN621">
        <v>0</v>
      </c>
      <c r="AO621">
        <v>0</v>
      </c>
      <c r="AP621">
        <v>0</v>
      </c>
      <c r="AQ621">
        <v>0</v>
      </c>
      <c r="AR621">
        <v>0</v>
      </c>
    </row>
    <row r="622" spans="1:44" x14ac:dyDescent="0.2">
      <c r="A622">
        <f>ROW(Source!A504)</f>
        <v>504</v>
      </c>
      <c r="B622">
        <v>1473071900</v>
      </c>
      <c r="C622">
        <v>1473071893</v>
      </c>
      <c r="D622">
        <v>1441822228</v>
      </c>
      <c r="E622">
        <v>15514512</v>
      </c>
      <c r="F622">
        <v>1</v>
      </c>
      <c r="G622">
        <v>15514512</v>
      </c>
      <c r="H622">
        <v>3</v>
      </c>
      <c r="I622" t="s">
        <v>749</v>
      </c>
      <c r="J622" t="s">
        <v>3</v>
      </c>
      <c r="K622" t="s">
        <v>750</v>
      </c>
      <c r="L622">
        <v>1346</v>
      </c>
      <c r="N622">
        <v>1009</v>
      </c>
      <c r="O622" t="s">
        <v>680</v>
      </c>
      <c r="P622" t="s">
        <v>680</v>
      </c>
      <c r="Q622">
        <v>1</v>
      </c>
      <c r="X622">
        <v>7.0000000000000007E-2</v>
      </c>
      <c r="Y622">
        <v>73.951729999999998</v>
      </c>
      <c r="Z622">
        <v>0</v>
      </c>
      <c r="AA622">
        <v>0</v>
      </c>
      <c r="AB622">
        <v>0</v>
      </c>
      <c r="AC622">
        <v>0</v>
      </c>
      <c r="AD622">
        <v>1</v>
      </c>
      <c r="AE622">
        <v>0</v>
      </c>
      <c r="AF622" t="s">
        <v>3</v>
      </c>
      <c r="AG622">
        <v>7.0000000000000007E-2</v>
      </c>
      <c r="AH622">
        <v>2</v>
      </c>
      <c r="AI622">
        <v>1473071897</v>
      </c>
      <c r="AJ622">
        <v>383</v>
      </c>
      <c r="AK622">
        <v>0</v>
      </c>
      <c r="AL622">
        <v>0</v>
      </c>
      <c r="AM622">
        <v>0</v>
      </c>
      <c r="AN622">
        <v>0</v>
      </c>
      <c r="AO622">
        <v>0</v>
      </c>
      <c r="AP622">
        <v>0</v>
      </c>
      <c r="AQ622">
        <v>0</v>
      </c>
      <c r="AR622">
        <v>0</v>
      </c>
    </row>
    <row r="623" spans="1:44" x14ac:dyDescent="0.2">
      <c r="A623">
        <f>ROW(Source!A504)</f>
        <v>504</v>
      </c>
      <c r="B623">
        <v>1473071903</v>
      </c>
      <c r="C623">
        <v>1473071893</v>
      </c>
      <c r="D623">
        <v>1441834920</v>
      </c>
      <c r="E623">
        <v>1</v>
      </c>
      <c r="F623">
        <v>1</v>
      </c>
      <c r="G623">
        <v>15514512</v>
      </c>
      <c r="H623">
        <v>3</v>
      </c>
      <c r="I623" t="s">
        <v>751</v>
      </c>
      <c r="J623" t="s">
        <v>752</v>
      </c>
      <c r="K623" t="s">
        <v>753</v>
      </c>
      <c r="L623">
        <v>1346</v>
      </c>
      <c r="N623">
        <v>1009</v>
      </c>
      <c r="O623" t="s">
        <v>680</v>
      </c>
      <c r="P623" t="s">
        <v>680</v>
      </c>
      <c r="Q623">
        <v>1</v>
      </c>
      <c r="X623">
        <v>0.05</v>
      </c>
      <c r="Y623">
        <v>106.87</v>
      </c>
      <c r="Z623">
        <v>0</v>
      </c>
      <c r="AA623">
        <v>0</v>
      </c>
      <c r="AB623">
        <v>0</v>
      </c>
      <c r="AC623">
        <v>0</v>
      </c>
      <c r="AD623">
        <v>1</v>
      </c>
      <c r="AE623">
        <v>0</v>
      </c>
      <c r="AF623" t="s">
        <v>3</v>
      </c>
      <c r="AG623">
        <v>0.05</v>
      </c>
      <c r="AH623">
        <v>2</v>
      </c>
      <c r="AI623">
        <v>1473071898</v>
      </c>
      <c r="AJ623">
        <v>384</v>
      </c>
      <c r="AK623">
        <v>0</v>
      </c>
      <c r="AL623">
        <v>0</v>
      </c>
      <c r="AM623">
        <v>0</v>
      </c>
      <c r="AN623">
        <v>0</v>
      </c>
      <c r="AO623">
        <v>0</v>
      </c>
      <c r="AP623">
        <v>0</v>
      </c>
      <c r="AQ623">
        <v>0</v>
      </c>
      <c r="AR623">
        <v>0</v>
      </c>
    </row>
    <row r="624" spans="1:44" x14ac:dyDescent="0.2">
      <c r="A624">
        <f>ROW(Source!A505)</f>
        <v>505</v>
      </c>
      <c r="B624">
        <v>1473071907</v>
      </c>
      <c r="C624">
        <v>1473071904</v>
      </c>
      <c r="D624">
        <v>1441819193</v>
      </c>
      <c r="E624">
        <v>15514512</v>
      </c>
      <c r="F624">
        <v>1</v>
      </c>
      <c r="G624">
        <v>15514512</v>
      </c>
      <c r="H624">
        <v>1</v>
      </c>
      <c r="I624" t="s">
        <v>670</v>
      </c>
      <c r="J624" t="s">
        <v>3</v>
      </c>
      <c r="K624" t="s">
        <v>671</v>
      </c>
      <c r="L624">
        <v>1191</v>
      </c>
      <c r="N624">
        <v>1013</v>
      </c>
      <c r="O624" t="s">
        <v>672</v>
      </c>
      <c r="P624" t="s">
        <v>672</v>
      </c>
      <c r="Q624">
        <v>1</v>
      </c>
      <c r="X624">
        <v>0.4</v>
      </c>
      <c r="Y624">
        <v>0</v>
      </c>
      <c r="Z624">
        <v>0</v>
      </c>
      <c r="AA624">
        <v>0</v>
      </c>
      <c r="AB624">
        <v>0</v>
      </c>
      <c r="AC624">
        <v>0</v>
      </c>
      <c r="AD624">
        <v>1</v>
      </c>
      <c r="AE624">
        <v>1</v>
      </c>
      <c r="AF624" t="s">
        <v>449</v>
      </c>
      <c r="AG624">
        <v>1.2000000000000002</v>
      </c>
      <c r="AH624">
        <v>2</v>
      </c>
      <c r="AI624">
        <v>1473071905</v>
      </c>
      <c r="AJ624">
        <v>385</v>
      </c>
      <c r="AK624">
        <v>0</v>
      </c>
      <c r="AL624">
        <v>0</v>
      </c>
      <c r="AM624">
        <v>0</v>
      </c>
      <c r="AN624">
        <v>0</v>
      </c>
      <c r="AO624">
        <v>0</v>
      </c>
      <c r="AP624">
        <v>0</v>
      </c>
      <c r="AQ624">
        <v>0</v>
      </c>
      <c r="AR624">
        <v>0</v>
      </c>
    </row>
    <row r="625" spans="1:44" x14ac:dyDescent="0.2">
      <c r="A625">
        <f>ROW(Source!A505)</f>
        <v>505</v>
      </c>
      <c r="B625">
        <v>1473071908</v>
      </c>
      <c r="C625">
        <v>1473071904</v>
      </c>
      <c r="D625">
        <v>1441822228</v>
      </c>
      <c r="E625">
        <v>15514512</v>
      </c>
      <c r="F625">
        <v>1</v>
      </c>
      <c r="G625">
        <v>15514512</v>
      </c>
      <c r="H625">
        <v>3</v>
      </c>
      <c r="I625" t="s">
        <v>749</v>
      </c>
      <c r="J625" t="s">
        <v>3</v>
      </c>
      <c r="K625" t="s">
        <v>750</v>
      </c>
      <c r="L625">
        <v>1346</v>
      </c>
      <c r="N625">
        <v>1009</v>
      </c>
      <c r="O625" t="s">
        <v>680</v>
      </c>
      <c r="P625" t="s">
        <v>680</v>
      </c>
      <c r="Q625">
        <v>1</v>
      </c>
      <c r="X625">
        <v>0.01</v>
      </c>
      <c r="Y625">
        <v>73.951729999999998</v>
      </c>
      <c r="Z625">
        <v>0</v>
      </c>
      <c r="AA625">
        <v>0</v>
      </c>
      <c r="AB625">
        <v>0</v>
      </c>
      <c r="AC625">
        <v>0</v>
      </c>
      <c r="AD625">
        <v>1</v>
      </c>
      <c r="AE625">
        <v>0</v>
      </c>
      <c r="AF625" t="s">
        <v>449</v>
      </c>
      <c r="AG625">
        <v>0.03</v>
      </c>
      <c r="AH625">
        <v>2</v>
      </c>
      <c r="AI625">
        <v>1473071906</v>
      </c>
      <c r="AJ625">
        <v>386</v>
      </c>
      <c r="AK625">
        <v>0</v>
      </c>
      <c r="AL625">
        <v>0</v>
      </c>
      <c r="AM625">
        <v>0</v>
      </c>
      <c r="AN625">
        <v>0</v>
      </c>
      <c r="AO625">
        <v>0</v>
      </c>
      <c r="AP625">
        <v>0</v>
      </c>
      <c r="AQ625">
        <v>0</v>
      </c>
      <c r="AR625">
        <v>0</v>
      </c>
    </row>
    <row r="626" spans="1:44" x14ac:dyDescent="0.2">
      <c r="A626">
        <f>ROW(Source!A506)</f>
        <v>506</v>
      </c>
      <c r="B626">
        <v>1473071910</v>
      </c>
      <c r="C626">
        <v>1473071909</v>
      </c>
      <c r="D626">
        <v>1441819193</v>
      </c>
      <c r="E626">
        <v>15514512</v>
      </c>
      <c r="F626">
        <v>1</v>
      </c>
      <c r="G626">
        <v>15514512</v>
      </c>
      <c r="H626">
        <v>1</v>
      </c>
      <c r="I626" t="s">
        <v>670</v>
      </c>
      <c r="J626" t="s">
        <v>3</v>
      </c>
      <c r="K626" t="s">
        <v>671</v>
      </c>
      <c r="L626">
        <v>1191</v>
      </c>
      <c r="N626">
        <v>1013</v>
      </c>
      <c r="O626" t="s">
        <v>672</v>
      </c>
      <c r="P626" t="s">
        <v>672</v>
      </c>
      <c r="Q626">
        <v>1</v>
      </c>
      <c r="X626">
        <v>7.0000000000000007E-2</v>
      </c>
      <c r="Y626">
        <v>0</v>
      </c>
      <c r="Z626">
        <v>0</v>
      </c>
      <c r="AA626">
        <v>0</v>
      </c>
      <c r="AB626">
        <v>0</v>
      </c>
      <c r="AC626">
        <v>0</v>
      </c>
      <c r="AD626">
        <v>1</v>
      </c>
      <c r="AE626">
        <v>1</v>
      </c>
      <c r="AF626" t="s">
        <v>408</v>
      </c>
      <c r="AG626">
        <v>8.2600000000000016</v>
      </c>
      <c r="AH626">
        <v>3</v>
      </c>
      <c r="AI626">
        <v>-1</v>
      </c>
      <c r="AJ626" t="s">
        <v>3</v>
      </c>
      <c r="AK626">
        <v>0</v>
      </c>
      <c r="AL626">
        <v>0</v>
      </c>
      <c r="AM626">
        <v>0</v>
      </c>
      <c r="AN626">
        <v>0</v>
      </c>
      <c r="AO626">
        <v>0</v>
      </c>
      <c r="AP626">
        <v>0</v>
      </c>
      <c r="AQ626">
        <v>0</v>
      </c>
      <c r="AR626">
        <v>0</v>
      </c>
    </row>
    <row r="627" spans="1:44" x14ac:dyDescent="0.2">
      <c r="A627">
        <f>ROW(Source!A507)</f>
        <v>507</v>
      </c>
      <c r="B627">
        <v>1473071912</v>
      </c>
      <c r="C627">
        <v>1473071911</v>
      </c>
      <c r="D627">
        <v>1441819193</v>
      </c>
      <c r="E627">
        <v>15514512</v>
      </c>
      <c r="F627">
        <v>1</v>
      </c>
      <c r="G627">
        <v>15514512</v>
      </c>
      <c r="H627">
        <v>1</v>
      </c>
      <c r="I627" t="s">
        <v>670</v>
      </c>
      <c r="J627" t="s">
        <v>3</v>
      </c>
      <c r="K627" t="s">
        <v>671</v>
      </c>
      <c r="L627">
        <v>1191</v>
      </c>
      <c r="N627">
        <v>1013</v>
      </c>
      <c r="O627" t="s">
        <v>672</v>
      </c>
      <c r="P627" t="s">
        <v>672</v>
      </c>
      <c r="Q627">
        <v>1</v>
      </c>
      <c r="X627">
        <v>0.17</v>
      </c>
      <c r="Y627">
        <v>0</v>
      </c>
      <c r="Z627">
        <v>0</v>
      </c>
      <c r="AA627">
        <v>0</v>
      </c>
      <c r="AB627">
        <v>0</v>
      </c>
      <c r="AC627">
        <v>0</v>
      </c>
      <c r="AD627">
        <v>1</v>
      </c>
      <c r="AE627">
        <v>1</v>
      </c>
      <c r="AF627" t="s">
        <v>66</v>
      </c>
      <c r="AG627">
        <v>0.68</v>
      </c>
      <c r="AH627">
        <v>3</v>
      </c>
      <c r="AI627">
        <v>-1</v>
      </c>
      <c r="AJ627" t="s">
        <v>3</v>
      </c>
      <c r="AK627">
        <v>0</v>
      </c>
      <c r="AL627">
        <v>0</v>
      </c>
      <c r="AM627">
        <v>0</v>
      </c>
      <c r="AN627">
        <v>0</v>
      </c>
      <c r="AO627">
        <v>0</v>
      </c>
      <c r="AP627">
        <v>0</v>
      </c>
      <c r="AQ627">
        <v>0</v>
      </c>
      <c r="AR627">
        <v>0</v>
      </c>
    </row>
    <row r="628" spans="1:44" x14ac:dyDescent="0.2">
      <c r="A628">
        <f>ROW(Source!A507)</f>
        <v>507</v>
      </c>
      <c r="B628">
        <v>1473071913</v>
      </c>
      <c r="C628">
        <v>1473071911</v>
      </c>
      <c r="D628">
        <v>1441836235</v>
      </c>
      <c r="E628">
        <v>1</v>
      </c>
      <c r="F628">
        <v>1</v>
      </c>
      <c r="G628">
        <v>15514512</v>
      </c>
      <c r="H628">
        <v>3</v>
      </c>
      <c r="I628" t="s">
        <v>677</v>
      </c>
      <c r="J628" t="s">
        <v>678</v>
      </c>
      <c r="K628" t="s">
        <v>679</v>
      </c>
      <c r="L628">
        <v>1346</v>
      </c>
      <c r="N628">
        <v>1009</v>
      </c>
      <c r="O628" t="s">
        <v>680</v>
      </c>
      <c r="P628" t="s">
        <v>680</v>
      </c>
      <c r="Q628">
        <v>1</v>
      </c>
      <c r="X628">
        <v>0.05</v>
      </c>
      <c r="Y628">
        <v>31.49</v>
      </c>
      <c r="Z628">
        <v>0</v>
      </c>
      <c r="AA628">
        <v>0</v>
      </c>
      <c r="AB628">
        <v>0</v>
      </c>
      <c r="AC628">
        <v>0</v>
      </c>
      <c r="AD628">
        <v>1</v>
      </c>
      <c r="AE628">
        <v>0</v>
      </c>
      <c r="AF628" t="s">
        <v>66</v>
      </c>
      <c r="AG628">
        <v>0.2</v>
      </c>
      <c r="AH628">
        <v>3</v>
      </c>
      <c r="AI628">
        <v>-1</v>
      </c>
      <c r="AJ628" t="s">
        <v>3</v>
      </c>
      <c r="AK628">
        <v>0</v>
      </c>
      <c r="AL628">
        <v>0</v>
      </c>
      <c r="AM628">
        <v>0</v>
      </c>
      <c r="AN628">
        <v>0</v>
      </c>
      <c r="AO628">
        <v>0</v>
      </c>
      <c r="AP628">
        <v>0</v>
      </c>
      <c r="AQ628">
        <v>0</v>
      </c>
      <c r="AR628">
        <v>0</v>
      </c>
    </row>
    <row r="629" spans="1:44" x14ac:dyDescent="0.2">
      <c r="A629">
        <f>ROW(Source!A508)</f>
        <v>508</v>
      </c>
      <c r="B629">
        <v>1473071915</v>
      </c>
      <c r="C629">
        <v>1473071914</v>
      </c>
      <c r="D629">
        <v>1441819193</v>
      </c>
      <c r="E629">
        <v>15514512</v>
      </c>
      <c r="F629">
        <v>1</v>
      </c>
      <c r="G629">
        <v>15514512</v>
      </c>
      <c r="H629">
        <v>1</v>
      </c>
      <c r="I629" t="s">
        <v>670</v>
      </c>
      <c r="J629" t="s">
        <v>3</v>
      </c>
      <c r="K629" t="s">
        <v>671</v>
      </c>
      <c r="L629">
        <v>1191</v>
      </c>
      <c r="N629">
        <v>1013</v>
      </c>
      <c r="O629" t="s">
        <v>672</v>
      </c>
      <c r="P629" t="s">
        <v>672</v>
      </c>
      <c r="Q629">
        <v>1</v>
      </c>
      <c r="X629">
        <v>0.5</v>
      </c>
      <c r="Y629">
        <v>0</v>
      </c>
      <c r="Z629">
        <v>0</v>
      </c>
      <c r="AA629">
        <v>0</v>
      </c>
      <c r="AB629">
        <v>0</v>
      </c>
      <c r="AC629">
        <v>0</v>
      </c>
      <c r="AD629">
        <v>1</v>
      </c>
      <c r="AE629">
        <v>1</v>
      </c>
      <c r="AF629" t="s">
        <v>66</v>
      </c>
      <c r="AG629">
        <v>2</v>
      </c>
      <c r="AH629">
        <v>3</v>
      </c>
      <c r="AI629">
        <v>-1</v>
      </c>
      <c r="AJ629" t="s">
        <v>3</v>
      </c>
      <c r="AK629">
        <v>0</v>
      </c>
      <c r="AL629">
        <v>0</v>
      </c>
      <c r="AM629">
        <v>0</v>
      </c>
      <c r="AN629">
        <v>0</v>
      </c>
      <c r="AO629">
        <v>0</v>
      </c>
      <c r="AP629">
        <v>0</v>
      </c>
      <c r="AQ629">
        <v>0</v>
      </c>
      <c r="AR629">
        <v>0</v>
      </c>
    </row>
    <row r="630" spans="1:44" x14ac:dyDescent="0.2">
      <c r="A630">
        <f>ROW(Source!A508)</f>
        <v>508</v>
      </c>
      <c r="B630">
        <v>1473071916</v>
      </c>
      <c r="C630">
        <v>1473071914</v>
      </c>
      <c r="D630">
        <v>1441834258</v>
      </c>
      <c r="E630">
        <v>1</v>
      </c>
      <c r="F630">
        <v>1</v>
      </c>
      <c r="G630">
        <v>15514512</v>
      </c>
      <c r="H630">
        <v>2</v>
      </c>
      <c r="I630" t="s">
        <v>691</v>
      </c>
      <c r="J630" t="s">
        <v>692</v>
      </c>
      <c r="K630" t="s">
        <v>693</v>
      </c>
      <c r="L630">
        <v>1368</v>
      </c>
      <c r="N630">
        <v>1011</v>
      </c>
      <c r="O630" t="s">
        <v>676</v>
      </c>
      <c r="P630" t="s">
        <v>676</v>
      </c>
      <c r="Q630">
        <v>1</v>
      </c>
      <c r="X630">
        <v>0.03</v>
      </c>
      <c r="Y630">
        <v>0</v>
      </c>
      <c r="Z630">
        <v>1303.01</v>
      </c>
      <c r="AA630">
        <v>826.2</v>
      </c>
      <c r="AB630">
        <v>0</v>
      </c>
      <c r="AC630">
        <v>0</v>
      </c>
      <c r="AD630">
        <v>1</v>
      </c>
      <c r="AE630">
        <v>0</v>
      </c>
      <c r="AF630" t="s">
        <v>66</v>
      </c>
      <c r="AG630">
        <v>0.12</v>
      </c>
      <c r="AH630">
        <v>3</v>
      </c>
      <c r="AI630">
        <v>-1</v>
      </c>
      <c r="AJ630" t="s">
        <v>3</v>
      </c>
      <c r="AK630">
        <v>0</v>
      </c>
      <c r="AL630">
        <v>0</v>
      </c>
      <c r="AM630">
        <v>0</v>
      </c>
      <c r="AN630">
        <v>0</v>
      </c>
      <c r="AO630">
        <v>0</v>
      </c>
      <c r="AP630">
        <v>0</v>
      </c>
      <c r="AQ630">
        <v>0</v>
      </c>
      <c r="AR630">
        <v>0</v>
      </c>
    </row>
    <row r="631" spans="1:44" x14ac:dyDescent="0.2">
      <c r="A631">
        <f>ROW(Source!A508)</f>
        <v>508</v>
      </c>
      <c r="B631">
        <v>1473071917</v>
      </c>
      <c r="C631">
        <v>1473071914</v>
      </c>
      <c r="D631">
        <v>1441836235</v>
      </c>
      <c r="E631">
        <v>1</v>
      </c>
      <c r="F631">
        <v>1</v>
      </c>
      <c r="G631">
        <v>15514512</v>
      </c>
      <c r="H631">
        <v>3</v>
      </c>
      <c r="I631" t="s">
        <v>677</v>
      </c>
      <c r="J631" t="s">
        <v>678</v>
      </c>
      <c r="K631" t="s">
        <v>679</v>
      </c>
      <c r="L631">
        <v>1346</v>
      </c>
      <c r="N631">
        <v>1009</v>
      </c>
      <c r="O631" t="s">
        <v>680</v>
      </c>
      <c r="P631" t="s">
        <v>680</v>
      </c>
      <c r="Q631">
        <v>1</v>
      </c>
      <c r="X631">
        <v>3.0000000000000001E-3</v>
      </c>
      <c r="Y631">
        <v>31.49</v>
      </c>
      <c r="Z631">
        <v>0</v>
      </c>
      <c r="AA631">
        <v>0</v>
      </c>
      <c r="AB631">
        <v>0</v>
      </c>
      <c r="AC631">
        <v>0</v>
      </c>
      <c r="AD631">
        <v>1</v>
      </c>
      <c r="AE631">
        <v>0</v>
      </c>
      <c r="AF631" t="s">
        <v>66</v>
      </c>
      <c r="AG631">
        <v>1.2E-2</v>
      </c>
      <c r="AH631">
        <v>3</v>
      </c>
      <c r="AI631">
        <v>-1</v>
      </c>
      <c r="AJ631" t="s">
        <v>3</v>
      </c>
      <c r="AK631">
        <v>0</v>
      </c>
      <c r="AL631">
        <v>0</v>
      </c>
      <c r="AM631">
        <v>0</v>
      </c>
      <c r="AN631">
        <v>0</v>
      </c>
      <c r="AO631">
        <v>0</v>
      </c>
      <c r="AP631">
        <v>0</v>
      </c>
      <c r="AQ631">
        <v>0</v>
      </c>
      <c r="AR631">
        <v>0</v>
      </c>
    </row>
    <row r="632" spans="1:44" x14ac:dyDescent="0.2">
      <c r="A632">
        <f>ROW(Source!A509)</f>
        <v>509</v>
      </c>
      <c r="B632">
        <v>1473071924</v>
      </c>
      <c r="C632">
        <v>1473071918</v>
      </c>
      <c r="D632">
        <v>1441819193</v>
      </c>
      <c r="E632">
        <v>15514512</v>
      </c>
      <c r="F632">
        <v>1</v>
      </c>
      <c r="G632">
        <v>15514512</v>
      </c>
      <c r="H632">
        <v>1</v>
      </c>
      <c r="I632" t="s">
        <v>670</v>
      </c>
      <c r="J632" t="s">
        <v>3</v>
      </c>
      <c r="K632" t="s">
        <v>671</v>
      </c>
      <c r="L632">
        <v>1191</v>
      </c>
      <c r="N632">
        <v>1013</v>
      </c>
      <c r="O632" t="s">
        <v>672</v>
      </c>
      <c r="P632" t="s">
        <v>672</v>
      </c>
      <c r="Q632">
        <v>1</v>
      </c>
      <c r="X632">
        <v>12</v>
      </c>
      <c r="Y632">
        <v>0</v>
      </c>
      <c r="Z632">
        <v>0</v>
      </c>
      <c r="AA632">
        <v>0</v>
      </c>
      <c r="AB632">
        <v>0</v>
      </c>
      <c r="AC632">
        <v>0</v>
      </c>
      <c r="AD632">
        <v>1</v>
      </c>
      <c r="AE632">
        <v>1</v>
      </c>
      <c r="AF632" t="s">
        <v>3</v>
      </c>
      <c r="AG632">
        <v>12</v>
      </c>
      <c r="AH632">
        <v>2</v>
      </c>
      <c r="AI632">
        <v>1473071919</v>
      </c>
      <c r="AJ632">
        <v>387</v>
      </c>
      <c r="AK632">
        <v>0</v>
      </c>
      <c r="AL632">
        <v>0</v>
      </c>
      <c r="AM632">
        <v>0</v>
      </c>
      <c r="AN632">
        <v>0</v>
      </c>
      <c r="AO632">
        <v>0</v>
      </c>
      <c r="AP632">
        <v>0</v>
      </c>
      <c r="AQ632">
        <v>0</v>
      </c>
      <c r="AR632">
        <v>0</v>
      </c>
    </row>
    <row r="633" spans="1:44" x14ac:dyDescent="0.2">
      <c r="A633">
        <f>ROW(Source!A509)</f>
        <v>509</v>
      </c>
      <c r="B633">
        <v>1473071926</v>
      </c>
      <c r="C633">
        <v>1473071918</v>
      </c>
      <c r="D633">
        <v>1441836237</v>
      </c>
      <c r="E633">
        <v>1</v>
      </c>
      <c r="F633">
        <v>1</v>
      </c>
      <c r="G633">
        <v>15514512</v>
      </c>
      <c r="H633">
        <v>3</v>
      </c>
      <c r="I633" t="s">
        <v>746</v>
      </c>
      <c r="J633" t="s">
        <v>747</v>
      </c>
      <c r="K633" t="s">
        <v>748</v>
      </c>
      <c r="L633">
        <v>1346</v>
      </c>
      <c r="N633">
        <v>1009</v>
      </c>
      <c r="O633" t="s">
        <v>680</v>
      </c>
      <c r="P633" t="s">
        <v>680</v>
      </c>
      <c r="Q633">
        <v>1</v>
      </c>
      <c r="X633">
        <v>0.24</v>
      </c>
      <c r="Y633">
        <v>375.16</v>
      </c>
      <c r="Z633">
        <v>0</v>
      </c>
      <c r="AA633">
        <v>0</v>
      </c>
      <c r="AB633">
        <v>0</v>
      </c>
      <c r="AC633">
        <v>0</v>
      </c>
      <c r="AD633">
        <v>1</v>
      </c>
      <c r="AE633">
        <v>0</v>
      </c>
      <c r="AF633" t="s">
        <v>3</v>
      </c>
      <c r="AG633">
        <v>0.24</v>
      </c>
      <c r="AH633">
        <v>2</v>
      </c>
      <c r="AI633">
        <v>1473071920</v>
      </c>
      <c r="AJ633">
        <v>388</v>
      </c>
      <c r="AK633">
        <v>0</v>
      </c>
      <c r="AL633">
        <v>0</v>
      </c>
      <c r="AM633">
        <v>0</v>
      </c>
      <c r="AN633">
        <v>0</v>
      </c>
      <c r="AO633">
        <v>0</v>
      </c>
      <c r="AP633">
        <v>0</v>
      </c>
      <c r="AQ633">
        <v>0</v>
      </c>
      <c r="AR633">
        <v>0</v>
      </c>
    </row>
    <row r="634" spans="1:44" x14ac:dyDescent="0.2">
      <c r="A634">
        <f>ROW(Source!A509)</f>
        <v>509</v>
      </c>
      <c r="B634">
        <v>1473071927</v>
      </c>
      <c r="C634">
        <v>1473071918</v>
      </c>
      <c r="D634">
        <v>1441836235</v>
      </c>
      <c r="E634">
        <v>1</v>
      </c>
      <c r="F634">
        <v>1</v>
      </c>
      <c r="G634">
        <v>15514512</v>
      </c>
      <c r="H634">
        <v>3</v>
      </c>
      <c r="I634" t="s">
        <v>677</v>
      </c>
      <c r="J634" t="s">
        <v>678</v>
      </c>
      <c r="K634" t="s">
        <v>679</v>
      </c>
      <c r="L634">
        <v>1346</v>
      </c>
      <c r="N634">
        <v>1009</v>
      </c>
      <c r="O634" t="s">
        <v>680</v>
      </c>
      <c r="P634" t="s">
        <v>680</v>
      </c>
      <c r="Q634">
        <v>1</v>
      </c>
      <c r="X634">
        <v>7.0000000000000007E-2</v>
      </c>
      <c r="Y634">
        <v>31.49</v>
      </c>
      <c r="Z634">
        <v>0</v>
      </c>
      <c r="AA634">
        <v>0</v>
      </c>
      <c r="AB634">
        <v>0</v>
      </c>
      <c r="AC634">
        <v>0</v>
      </c>
      <c r="AD634">
        <v>1</v>
      </c>
      <c r="AE634">
        <v>0</v>
      </c>
      <c r="AF634" t="s">
        <v>3</v>
      </c>
      <c r="AG634">
        <v>7.0000000000000007E-2</v>
      </c>
      <c r="AH634">
        <v>2</v>
      </c>
      <c r="AI634">
        <v>1473071921</v>
      </c>
      <c r="AJ634">
        <v>389</v>
      </c>
      <c r="AK634">
        <v>0</v>
      </c>
      <c r="AL634">
        <v>0</v>
      </c>
      <c r="AM634">
        <v>0</v>
      </c>
      <c r="AN634">
        <v>0</v>
      </c>
      <c r="AO634">
        <v>0</v>
      </c>
      <c r="AP634">
        <v>0</v>
      </c>
      <c r="AQ634">
        <v>0</v>
      </c>
      <c r="AR634">
        <v>0</v>
      </c>
    </row>
    <row r="635" spans="1:44" x14ac:dyDescent="0.2">
      <c r="A635">
        <f>ROW(Source!A509)</f>
        <v>509</v>
      </c>
      <c r="B635">
        <v>1473071925</v>
      </c>
      <c r="C635">
        <v>1473071918</v>
      </c>
      <c r="D635">
        <v>1441822228</v>
      </c>
      <c r="E635">
        <v>15514512</v>
      </c>
      <c r="F635">
        <v>1</v>
      </c>
      <c r="G635">
        <v>15514512</v>
      </c>
      <c r="H635">
        <v>3</v>
      </c>
      <c r="I635" t="s">
        <v>749</v>
      </c>
      <c r="J635" t="s">
        <v>3</v>
      </c>
      <c r="K635" t="s">
        <v>750</v>
      </c>
      <c r="L635">
        <v>1346</v>
      </c>
      <c r="N635">
        <v>1009</v>
      </c>
      <c r="O635" t="s">
        <v>680</v>
      </c>
      <c r="P635" t="s">
        <v>680</v>
      </c>
      <c r="Q635">
        <v>1</v>
      </c>
      <c r="X635">
        <v>7.0000000000000007E-2</v>
      </c>
      <c r="Y635">
        <v>73.951729999999998</v>
      </c>
      <c r="Z635">
        <v>0</v>
      </c>
      <c r="AA635">
        <v>0</v>
      </c>
      <c r="AB635">
        <v>0</v>
      </c>
      <c r="AC635">
        <v>0</v>
      </c>
      <c r="AD635">
        <v>1</v>
      </c>
      <c r="AE635">
        <v>0</v>
      </c>
      <c r="AF635" t="s">
        <v>3</v>
      </c>
      <c r="AG635">
        <v>7.0000000000000007E-2</v>
      </c>
      <c r="AH635">
        <v>2</v>
      </c>
      <c r="AI635">
        <v>1473071922</v>
      </c>
      <c r="AJ635">
        <v>390</v>
      </c>
      <c r="AK635">
        <v>0</v>
      </c>
      <c r="AL635">
        <v>0</v>
      </c>
      <c r="AM635">
        <v>0</v>
      </c>
      <c r="AN635">
        <v>0</v>
      </c>
      <c r="AO635">
        <v>0</v>
      </c>
      <c r="AP635">
        <v>0</v>
      </c>
      <c r="AQ635">
        <v>0</v>
      </c>
      <c r="AR635">
        <v>0</v>
      </c>
    </row>
    <row r="636" spans="1:44" x14ac:dyDescent="0.2">
      <c r="A636">
        <f>ROW(Source!A509)</f>
        <v>509</v>
      </c>
      <c r="B636">
        <v>1473071928</v>
      </c>
      <c r="C636">
        <v>1473071918</v>
      </c>
      <c r="D636">
        <v>1441834920</v>
      </c>
      <c r="E636">
        <v>1</v>
      </c>
      <c r="F636">
        <v>1</v>
      </c>
      <c r="G636">
        <v>15514512</v>
      </c>
      <c r="H636">
        <v>3</v>
      </c>
      <c r="I636" t="s">
        <v>751</v>
      </c>
      <c r="J636" t="s">
        <v>752</v>
      </c>
      <c r="K636" t="s">
        <v>753</v>
      </c>
      <c r="L636">
        <v>1346</v>
      </c>
      <c r="N636">
        <v>1009</v>
      </c>
      <c r="O636" t="s">
        <v>680</v>
      </c>
      <c r="P636" t="s">
        <v>680</v>
      </c>
      <c r="Q636">
        <v>1</v>
      </c>
      <c r="X636">
        <v>0.05</v>
      </c>
      <c r="Y636">
        <v>106.87</v>
      </c>
      <c r="Z636">
        <v>0</v>
      </c>
      <c r="AA636">
        <v>0</v>
      </c>
      <c r="AB636">
        <v>0</v>
      </c>
      <c r="AC636">
        <v>0</v>
      </c>
      <c r="AD636">
        <v>1</v>
      </c>
      <c r="AE636">
        <v>0</v>
      </c>
      <c r="AF636" t="s">
        <v>3</v>
      </c>
      <c r="AG636">
        <v>0.05</v>
      </c>
      <c r="AH636">
        <v>2</v>
      </c>
      <c r="AI636">
        <v>1473071923</v>
      </c>
      <c r="AJ636">
        <v>391</v>
      </c>
      <c r="AK636">
        <v>0</v>
      </c>
      <c r="AL636">
        <v>0</v>
      </c>
      <c r="AM636">
        <v>0</v>
      </c>
      <c r="AN636">
        <v>0</v>
      </c>
      <c r="AO636">
        <v>0</v>
      </c>
      <c r="AP636">
        <v>0</v>
      </c>
      <c r="AQ636">
        <v>0</v>
      </c>
      <c r="AR636">
        <v>0</v>
      </c>
    </row>
    <row r="637" spans="1:44" x14ac:dyDescent="0.2">
      <c r="A637">
        <f>ROW(Source!A510)</f>
        <v>510</v>
      </c>
      <c r="B637">
        <v>1473071932</v>
      </c>
      <c r="C637">
        <v>1473071929</v>
      </c>
      <c r="D637">
        <v>1441819193</v>
      </c>
      <c r="E637">
        <v>15514512</v>
      </c>
      <c r="F637">
        <v>1</v>
      </c>
      <c r="G637">
        <v>15514512</v>
      </c>
      <c r="H637">
        <v>1</v>
      </c>
      <c r="I637" t="s">
        <v>670</v>
      </c>
      <c r="J637" t="s">
        <v>3</v>
      </c>
      <c r="K637" t="s">
        <v>671</v>
      </c>
      <c r="L637">
        <v>1191</v>
      </c>
      <c r="N637">
        <v>1013</v>
      </c>
      <c r="O637" t="s">
        <v>672</v>
      </c>
      <c r="P637" t="s">
        <v>672</v>
      </c>
      <c r="Q637">
        <v>1</v>
      </c>
      <c r="X637">
        <v>0.4</v>
      </c>
      <c r="Y637">
        <v>0</v>
      </c>
      <c r="Z637">
        <v>0</v>
      </c>
      <c r="AA637">
        <v>0</v>
      </c>
      <c r="AB637">
        <v>0</v>
      </c>
      <c r="AC637">
        <v>0</v>
      </c>
      <c r="AD637">
        <v>1</v>
      </c>
      <c r="AE637">
        <v>1</v>
      </c>
      <c r="AF637" t="s">
        <v>449</v>
      </c>
      <c r="AG637">
        <v>1.2000000000000002</v>
      </c>
      <c r="AH637">
        <v>2</v>
      </c>
      <c r="AI637">
        <v>1473071930</v>
      </c>
      <c r="AJ637">
        <v>392</v>
      </c>
      <c r="AK637">
        <v>0</v>
      </c>
      <c r="AL637">
        <v>0</v>
      </c>
      <c r="AM637">
        <v>0</v>
      </c>
      <c r="AN637">
        <v>0</v>
      </c>
      <c r="AO637">
        <v>0</v>
      </c>
      <c r="AP637">
        <v>0</v>
      </c>
      <c r="AQ637">
        <v>0</v>
      </c>
      <c r="AR637">
        <v>0</v>
      </c>
    </row>
    <row r="638" spans="1:44" x14ac:dyDescent="0.2">
      <c r="A638">
        <f>ROW(Source!A510)</f>
        <v>510</v>
      </c>
      <c r="B638">
        <v>1473071933</v>
      </c>
      <c r="C638">
        <v>1473071929</v>
      </c>
      <c r="D638">
        <v>1441822228</v>
      </c>
      <c r="E638">
        <v>15514512</v>
      </c>
      <c r="F638">
        <v>1</v>
      </c>
      <c r="G638">
        <v>15514512</v>
      </c>
      <c r="H638">
        <v>3</v>
      </c>
      <c r="I638" t="s">
        <v>749</v>
      </c>
      <c r="J638" t="s">
        <v>3</v>
      </c>
      <c r="K638" t="s">
        <v>750</v>
      </c>
      <c r="L638">
        <v>1346</v>
      </c>
      <c r="N638">
        <v>1009</v>
      </c>
      <c r="O638" t="s">
        <v>680</v>
      </c>
      <c r="P638" t="s">
        <v>680</v>
      </c>
      <c r="Q638">
        <v>1</v>
      </c>
      <c r="X638">
        <v>0.01</v>
      </c>
      <c r="Y638">
        <v>73.951729999999998</v>
      </c>
      <c r="Z638">
        <v>0</v>
      </c>
      <c r="AA638">
        <v>0</v>
      </c>
      <c r="AB638">
        <v>0</v>
      </c>
      <c r="AC638">
        <v>0</v>
      </c>
      <c r="AD638">
        <v>1</v>
      </c>
      <c r="AE638">
        <v>0</v>
      </c>
      <c r="AF638" t="s">
        <v>449</v>
      </c>
      <c r="AG638">
        <v>0.03</v>
      </c>
      <c r="AH638">
        <v>2</v>
      </c>
      <c r="AI638">
        <v>1473071931</v>
      </c>
      <c r="AJ638">
        <v>393</v>
      </c>
      <c r="AK638">
        <v>0</v>
      </c>
      <c r="AL638">
        <v>0</v>
      </c>
      <c r="AM638">
        <v>0</v>
      </c>
      <c r="AN638">
        <v>0</v>
      </c>
      <c r="AO638">
        <v>0</v>
      </c>
      <c r="AP638">
        <v>0</v>
      </c>
      <c r="AQ638">
        <v>0</v>
      </c>
      <c r="AR638">
        <v>0</v>
      </c>
    </row>
    <row r="639" spans="1:44" x14ac:dyDescent="0.2">
      <c r="A639">
        <f>ROW(Source!A511)</f>
        <v>511</v>
      </c>
      <c r="B639">
        <v>1473071940</v>
      </c>
      <c r="C639">
        <v>1473071934</v>
      </c>
      <c r="D639">
        <v>1441819193</v>
      </c>
      <c r="E639">
        <v>15514512</v>
      </c>
      <c r="F639">
        <v>1</v>
      </c>
      <c r="G639">
        <v>15514512</v>
      </c>
      <c r="H639">
        <v>1</v>
      </c>
      <c r="I639" t="s">
        <v>670</v>
      </c>
      <c r="J639" t="s">
        <v>3</v>
      </c>
      <c r="K639" t="s">
        <v>671</v>
      </c>
      <c r="L639">
        <v>1191</v>
      </c>
      <c r="N639">
        <v>1013</v>
      </c>
      <c r="O639" t="s">
        <v>672</v>
      </c>
      <c r="P639" t="s">
        <v>672</v>
      </c>
      <c r="Q639">
        <v>1</v>
      </c>
      <c r="X639">
        <v>12</v>
      </c>
      <c r="Y639">
        <v>0</v>
      </c>
      <c r="Z639">
        <v>0</v>
      </c>
      <c r="AA639">
        <v>0</v>
      </c>
      <c r="AB639">
        <v>0</v>
      </c>
      <c r="AC639">
        <v>0</v>
      </c>
      <c r="AD639">
        <v>1</v>
      </c>
      <c r="AE639">
        <v>1</v>
      </c>
      <c r="AF639" t="s">
        <v>3</v>
      </c>
      <c r="AG639">
        <v>12</v>
      </c>
      <c r="AH639">
        <v>2</v>
      </c>
      <c r="AI639">
        <v>1473071935</v>
      </c>
      <c r="AJ639">
        <v>394</v>
      </c>
      <c r="AK639">
        <v>0</v>
      </c>
      <c r="AL639">
        <v>0</v>
      </c>
      <c r="AM639">
        <v>0</v>
      </c>
      <c r="AN639">
        <v>0</v>
      </c>
      <c r="AO639">
        <v>0</v>
      </c>
      <c r="AP639">
        <v>0</v>
      </c>
      <c r="AQ639">
        <v>0</v>
      </c>
      <c r="AR639">
        <v>0</v>
      </c>
    </row>
    <row r="640" spans="1:44" x14ac:dyDescent="0.2">
      <c r="A640">
        <f>ROW(Source!A511)</f>
        <v>511</v>
      </c>
      <c r="B640">
        <v>1473071942</v>
      </c>
      <c r="C640">
        <v>1473071934</v>
      </c>
      <c r="D640">
        <v>1441836237</v>
      </c>
      <c r="E640">
        <v>1</v>
      </c>
      <c r="F640">
        <v>1</v>
      </c>
      <c r="G640">
        <v>15514512</v>
      </c>
      <c r="H640">
        <v>3</v>
      </c>
      <c r="I640" t="s">
        <v>746</v>
      </c>
      <c r="J640" t="s">
        <v>747</v>
      </c>
      <c r="K640" t="s">
        <v>748</v>
      </c>
      <c r="L640">
        <v>1346</v>
      </c>
      <c r="N640">
        <v>1009</v>
      </c>
      <c r="O640" t="s">
        <v>680</v>
      </c>
      <c r="P640" t="s">
        <v>680</v>
      </c>
      <c r="Q640">
        <v>1</v>
      </c>
      <c r="X640">
        <v>0.24</v>
      </c>
      <c r="Y640">
        <v>375.16</v>
      </c>
      <c r="Z640">
        <v>0</v>
      </c>
      <c r="AA640">
        <v>0</v>
      </c>
      <c r="AB640">
        <v>0</v>
      </c>
      <c r="AC640">
        <v>0</v>
      </c>
      <c r="AD640">
        <v>1</v>
      </c>
      <c r="AE640">
        <v>0</v>
      </c>
      <c r="AF640" t="s">
        <v>3</v>
      </c>
      <c r="AG640">
        <v>0.24</v>
      </c>
      <c r="AH640">
        <v>2</v>
      </c>
      <c r="AI640">
        <v>1473071936</v>
      </c>
      <c r="AJ640">
        <v>395</v>
      </c>
      <c r="AK640">
        <v>0</v>
      </c>
      <c r="AL640">
        <v>0</v>
      </c>
      <c r="AM640">
        <v>0</v>
      </c>
      <c r="AN640">
        <v>0</v>
      </c>
      <c r="AO640">
        <v>0</v>
      </c>
      <c r="AP640">
        <v>0</v>
      </c>
      <c r="AQ640">
        <v>0</v>
      </c>
      <c r="AR640">
        <v>0</v>
      </c>
    </row>
    <row r="641" spans="1:44" x14ac:dyDescent="0.2">
      <c r="A641">
        <f>ROW(Source!A511)</f>
        <v>511</v>
      </c>
      <c r="B641">
        <v>1473071943</v>
      </c>
      <c r="C641">
        <v>1473071934</v>
      </c>
      <c r="D641">
        <v>1441836235</v>
      </c>
      <c r="E641">
        <v>1</v>
      </c>
      <c r="F641">
        <v>1</v>
      </c>
      <c r="G641">
        <v>15514512</v>
      </c>
      <c r="H641">
        <v>3</v>
      </c>
      <c r="I641" t="s">
        <v>677</v>
      </c>
      <c r="J641" t="s">
        <v>678</v>
      </c>
      <c r="K641" t="s">
        <v>679</v>
      </c>
      <c r="L641">
        <v>1346</v>
      </c>
      <c r="N641">
        <v>1009</v>
      </c>
      <c r="O641" t="s">
        <v>680</v>
      </c>
      <c r="P641" t="s">
        <v>680</v>
      </c>
      <c r="Q641">
        <v>1</v>
      </c>
      <c r="X641">
        <v>7.0000000000000007E-2</v>
      </c>
      <c r="Y641">
        <v>31.49</v>
      </c>
      <c r="Z641">
        <v>0</v>
      </c>
      <c r="AA641">
        <v>0</v>
      </c>
      <c r="AB641">
        <v>0</v>
      </c>
      <c r="AC641">
        <v>0</v>
      </c>
      <c r="AD641">
        <v>1</v>
      </c>
      <c r="AE641">
        <v>0</v>
      </c>
      <c r="AF641" t="s">
        <v>3</v>
      </c>
      <c r="AG641">
        <v>7.0000000000000007E-2</v>
      </c>
      <c r="AH641">
        <v>2</v>
      </c>
      <c r="AI641">
        <v>1473071937</v>
      </c>
      <c r="AJ641">
        <v>396</v>
      </c>
      <c r="AK641">
        <v>0</v>
      </c>
      <c r="AL641">
        <v>0</v>
      </c>
      <c r="AM641">
        <v>0</v>
      </c>
      <c r="AN641">
        <v>0</v>
      </c>
      <c r="AO641">
        <v>0</v>
      </c>
      <c r="AP641">
        <v>0</v>
      </c>
      <c r="AQ641">
        <v>0</v>
      </c>
      <c r="AR641">
        <v>0</v>
      </c>
    </row>
    <row r="642" spans="1:44" x14ac:dyDescent="0.2">
      <c r="A642">
        <f>ROW(Source!A511)</f>
        <v>511</v>
      </c>
      <c r="B642">
        <v>1473071941</v>
      </c>
      <c r="C642">
        <v>1473071934</v>
      </c>
      <c r="D642">
        <v>1441822228</v>
      </c>
      <c r="E642">
        <v>15514512</v>
      </c>
      <c r="F642">
        <v>1</v>
      </c>
      <c r="G642">
        <v>15514512</v>
      </c>
      <c r="H642">
        <v>3</v>
      </c>
      <c r="I642" t="s">
        <v>749</v>
      </c>
      <c r="J642" t="s">
        <v>3</v>
      </c>
      <c r="K642" t="s">
        <v>750</v>
      </c>
      <c r="L642">
        <v>1346</v>
      </c>
      <c r="N642">
        <v>1009</v>
      </c>
      <c r="O642" t="s">
        <v>680</v>
      </c>
      <c r="P642" t="s">
        <v>680</v>
      </c>
      <c r="Q642">
        <v>1</v>
      </c>
      <c r="X642">
        <v>7.0000000000000007E-2</v>
      </c>
      <c r="Y642">
        <v>73.951729999999998</v>
      </c>
      <c r="Z642">
        <v>0</v>
      </c>
      <c r="AA642">
        <v>0</v>
      </c>
      <c r="AB642">
        <v>0</v>
      </c>
      <c r="AC642">
        <v>0</v>
      </c>
      <c r="AD642">
        <v>1</v>
      </c>
      <c r="AE642">
        <v>0</v>
      </c>
      <c r="AF642" t="s">
        <v>3</v>
      </c>
      <c r="AG642">
        <v>7.0000000000000007E-2</v>
      </c>
      <c r="AH642">
        <v>2</v>
      </c>
      <c r="AI642">
        <v>1473071938</v>
      </c>
      <c r="AJ642">
        <v>397</v>
      </c>
      <c r="AK642">
        <v>0</v>
      </c>
      <c r="AL642">
        <v>0</v>
      </c>
      <c r="AM642">
        <v>0</v>
      </c>
      <c r="AN642">
        <v>0</v>
      </c>
      <c r="AO642">
        <v>0</v>
      </c>
      <c r="AP642">
        <v>0</v>
      </c>
      <c r="AQ642">
        <v>0</v>
      </c>
      <c r="AR642">
        <v>0</v>
      </c>
    </row>
    <row r="643" spans="1:44" x14ac:dyDescent="0.2">
      <c r="A643">
        <f>ROW(Source!A511)</f>
        <v>511</v>
      </c>
      <c r="B643">
        <v>1473071944</v>
      </c>
      <c r="C643">
        <v>1473071934</v>
      </c>
      <c r="D643">
        <v>1441834920</v>
      </c>
      <c r="E643">
        <v>1</v>
      </c>
      <c r="F643">
        <v>1</v>
      </c>
      <c r="G643">
        <v>15514512</v>
      </c>
      <c r="H643">
        <v>3</v>
      </c>
      <c r="I643" t="s">
        <v>751</v>
      </c>
      <c r="J643" t="s">
        <v>752</v>
      </c>
      <c r="K643" t="s">
        <v>753</v>
      </c>
      <c r="L643">
        <v>1346</v>
      </c>
      <c r="N643">
        <v>1009</v>
      </c>
      <c r="O643" t="s">
        <v>680</v>
      </c>
      <c r="P643" t="s">
        <v>680</v>
      </c>
      <c r="Q643">
        <v>1</v>
      </c>
      <c r="X643">
        <v>0.05</v>
      </c>
      <c r="Y643">
        <v>106.87</v>
      </c>
      <c r="Z643">
        <v>0</v>
      </c>
      <c r="AA643">
        <v>0</v>
      </c>
      <c r="AB643">
        <v>0</v>
      </c>
      <c r="AC643">
        <v>0</v>
      </c>
      <c r="AD643">
        <v>1</v>
      </c>
      <c r="AE643">
        <v>0</v>
      </c>
      <c r="AF643" t="s">
        <v>3</v>
      </c>
      <c r="AG643">
        <v>0.05</v>
      </c>
      <c r="AH643">
        <v>2</v>
      </c>
      <c r="AI643">
        <v>1473071939</v>
      </c>
      <c r="AJ643">
        <v>398</v>
      </c>
      <c r="AK643">
        <v>0</v>
      </c>
      <c r="AL643">
        <v>0</v>
      </c>
      <c r="AM643">
        <v>0</v>
      </c>
      <c r="AN643">
        <v>0</v>
      </c>
      <c r="AO643">
        <v>0</v>
      </c>
      <c r="AP643">
        <v>0</v>
      </c>
      <c r="AQ643">
        <v>0</v>
      </c>
      <c r="AR643">
        <v>0</v>
      </c>
    </row>
    <row r="644" spans="1:44" x14ac:dyDescent="0.2">
      <c r="A644">
        <f>ROW(Source!A512)</f>
        <v>512</v>
      </c>
      <c r="B644">
        <v>1473071948</v>
      </c>
      <c r="C644">
        <v>1473071945</v>
      </c>
      <c r="D644">
        <v>1441819193</v>
      </c>
      <c r="E644">
        <v>15514512</v>
      </c>
      <c r="F644">
        <v>1</v>
      </c>
      <c r="G644">
        <v>15514512</v>
      </c>
      <c r="H644">
        <v>1</v>
      </c>
      <c r="I644" t="s">
        <v>670</v>
      </c>
      <c r="J644" t="s">
        <v>3</v>
      </c>
      <c r="K644" t="s">
        <v>671</v>
      </c>
      <c r="L644">
        <v>1191</v>
      </c>
      <c r="N644">
        <v>1013</v>
      </c>
      <c r="O644" t="s">
        <v>672</v>
      </c>
      <c r="P644" t="s">
        <v>672</v>
      </c>
      <c r="Q644">
        <v>1</v>
      </c>
      <c r="X644">
        <v>0.4</v>
      </c>
      <c r="Y644">
        <v>0</v>
      </c>
      <c r="Z644">
        <v>0</v>
      </c>
      <c r="AA644">
        <v>0</v>
      </c>
      <c r="AB644">
        <v>0</v>
      </c>
      <c r="AC644">
        <v>0</v>
      </c>
      <c r="AD644">
        <v>1</v>
      </c>
      <c r="AE644">
        <v>1</v>
      </c>
      <c r="AF644" t="s">
        <v>449</v>
      </c>
      <c r="AG644">
        <v>1.2000000000000002</v>
      </c>
      <c r="AH644">
        <v>2</v>
      </c>
      <c r="AI644">
        <v>1473071946</v>
      </c>
      <c r="AJ644">
        <v>399</v>
      </c>
      <c r="AK644">
        <v>0</v>
      </c>
      <c r="AL644">
        <v>0</v>
      </c>
      <c r="AM644">
        <v>0</v>
      </c>
      <c r="AN644">
        <v>0</v>
      </c>
      <c r="AO644">
        <v>0</v>
      </c>
      <c r="AP644">
        <v>0</v>
      </c>
      <c r="AQ644">
        <v>0</v>
      </c>
      <c r="AR644">
        <v>0</v>
      </c>
    </row>
    <row r="645" spans="1:44" x14ac:dyDescent="0.2">
      <c r="A645">
        <f>ROW(Source!A512)</f>
        <v>512</v>
      </c>
      <c r="B645">
        <v>1473071949</v>
      </c>
      <c r="C645">
        <v>1473071945</v>
      </c>
      <c r="D645">
        <v>1441822228</v>
      </c>
      <c r="E645">
        <v>15514512</v>
      </c>
      <c r="F645">
        <v>1</v>
      </c>
      <c r="G645">
        <v>15514512</v>
      </c>
      <c r="H645">
        <v>3</v>
      </c>
      <c r="I645" t="s">
        <v>749</v>
      </c>
      <c r="J645" t="s">
        <v>3</v>
      </c>
      <c r="K645" t="s">
        <v>750</v>
      </c>
      <c r="L645">
        <v>1346</v>
      </c>
      <c r="N645">
        <v>1009</v>
      </c>
      <c r="O645" t="s">
        <v>680</v>
      </c>
      <c r="P645" t="s">
        <v>680</v>
      </c>
      <c r="Q645">
        <v>1</v>
      </c>
      <c r="X645">
        <v>0.01</v>
      </c>
      <c r="Y645">
        <v>73.951729999999998</v>
      </c>
      <c r="Z645">
        <v>0</v>
      </c>
      <c r="AA645">
        <v>0</v>
      </c>
      <c r="AB645">
        <v>0</v>
      </c>
      <c r="AC645">
        <v>0</v>
      </c>
      <c r="AD645">
        <v>1</v>
      </c>
      <c r="AE645">
        <v>0</v>
      </c>
      <c r="AF645" t="s">
        <v>449</v>
      </c>
      <c r="AG645">
        <v>0.03</v>
      </c>
      <c r="AH645">
        <v>2</v>
      </c>
      <c r="AI645">
        <v>1473071947</v>
      </c>
      <c r="AJ645">
        <v>400</v>
      </c>
      <c r="AK645">
        <v>0</v>
      </c>
      <c r="AL645">
        <v>0</v>
      </c>
      <c r="AM645">
        <v>0</v>
      </c>
      <c r="AN645">
        <v>0</v>
      </c>
      <c r="AO645">
        <v>0</v>
      </c>
      <c r="AP645">
        <v>0</v>
      </c>
      <c r="AQ645">
        <v>0</v>
      </c>
      <c r="AR645">
        <v>0</v>
      </c>
    </row>
    <row r="646" spans="1:44" x14ac:dyDescent="0.2">
      <c r="A646">
        <f>ROW(Source!A513)</f>
        <v>513</v>
      </c>
      <c r="B646">
        <v>1473071952</v>
      </c>
      <c r="C646">
        <v>1473071950</v>
      </c>
      <c r="D646">
        <v>1441819193</v>
      </c>
      <c r="E646">
        <v>15514512</v>
      </c>
      <c r="F646">
        <v>1</v>
      </c>
      <c r="G646">
        <v>15514512</v>
      </c>
      <c r="H646">
        <v>1</v>
      </c>
      <c r="I646" t="s">
        <v>670</v>
      </c>
      <c r="J646" t="s">
        <v>3</v>
      </c>
      <c r="K646" t="s">
        <v>671</v>
      </c>
      <c r="L646">
        <v>1191</v>
      </c>
      <c r="N646">
        <v>1013</v>
      </c>
      <c r="O646" t="s">
        <v>672</v>
      </c>
      <c r="P646" t="s">
        <v>672</v>
      </c>
      <c r="Q646">
        <v>1</v>
      </c>
      <c r="X646">
        <v>0.06</v>
      </c>
      <c r="Y646">
        <v>0</v>
      </c>
      <c r="Z646">
        <v>0</v>
      </c>
      <c r="AA646">
        <v>0</v>
      </c>
      <c r="AB646">
        <v>0</v>
      </c>
      <c r="AC646">
        <v>0</v>
      </c>
      <c r="AD646">
        <v>1</v>
      </c>
      <c r="AE646">
        <v>1</v>
      </c>
      <c r="AF646" t="s">
        <v>408</v>
      </c>
      <c r="AG646">
        <v>7.08</v>
      </c>
      <c r="AH646">
        <v>2</v>
      </c>
      <c r="AI646">
        <v>1473071951</v>
      </c>
      <c r="AJ646">
        <v>401</v>
      </c>
      <c r="AK646">
        <v>0</v>
      </c>
      <c r="AL646">
        <v>0</v>
      </c>
      <c r="AM646">
        <v>0</v>
      </c>
      <c r="AN646">
        <v>0</v>
      </c>
      <c r="AO646">
        <v>0</v>
      </c>
      <c r="AP646">
        <v>0</v>
      </c>
      <c r="AQ646">
        <v>0</v>
      </c>
      <c r="AR646">
        <v>0</v>
      </c>
    </row>
    <row r="647" spans="1:44" x14ac:dyDescent="0.2">
      <c r="A647">
        <f>ROW(Source!A514)</f>
        <v>514</v>
      </c>
      <c r="B647">
        <v>1473071956</v>
      </c>
      <c r="C647">
        <v>1473071953</v>
      </c>
      <c r="D647">
        <v>1441819193</v>
      </c>
      <c r="E647">
        <v>15514512</v>
      </c>
      <c r="F647">
        <v>1</v>
      </c>
      <c r="G647">
        <v>15514512</v>
      </c>
      <c r="H647">
        <v>1</v>
      </c>
      <c r="I647" t="s">
        <v>670</v>
      </c>
      <c r="J647" t="s">
        <v>3</v>
      </c>
      <c r="K647" t="s">
        <v>671</v>
      </c>
      <c r="L647">
        <v>1191</v>
      </c>
      <c r="N647">
        <v>1013</v>
      </c>
      <c r="O647" t="s">
        <v>672</v>
      </c>
      <c r="P647" t="s">
        <v>672</v>
      </c>
      <c r="Q647">
        <v>1</v>
      </c>
      <c r="X647">
        <v>0.19</v>
      </c>
      <c r="Y647">
        <v>0</v>
      </c>
      <c r="Z647">
        <v>0</v>
      </c>
      <c r="AA647">
        <v>0</v>
      </c>
      <c r="AB647">
        <v>0</v>
      </c>
      <c r="AC647">
        <v>0</v>
      </c>
      <c r="AD647">
        <v>1</v>
      </c>
      <c r="AE647">
        <v>1</v>
      </c>
      <c r="AF647" t="s">
        <v>66</v>
      </c>
      <c r="AG647">
        <v>0.76</v>
      </c>
      <c r="AH647">
        <v>2</v>
      </c>
      <c r="AI647">
        <v>1473071954</v>
      </c>
      <c r="AJ647">
        <v>402</v>
      </c>
      <c r="AK647">
        <v>0</v>
      </c>
      <c r="AL647">
        <v>0</v>
      </c>
      <c r="AM647">
        <v>0</v>
      </c>
      <c r="AN647">
        <v>0</v>
      </c>
      <c r="AO647">
        <v>0</v>
      </c>
      <c r="AP647">
        <v>0</v>
      </c>
      <c r="AQ647">
        <v>0</v>
      </c>
      <c r="AR647">
        <v>0</v>
      </c>
    </row>
    <row r="648" spans="1:44" x14ac:dyDescent="0.2">
      <c r="A648">
        <f>ROW(Source!A514)</f>
        <v>514</v>
      </c>
      <c r="B648">
        <v>1473071957</v>
      </c>
      <c r="C648">
        <v>1473071953</v>
      </c>
      <c r="D648">
        <v>1441836235</v>
      </c>
      <c r="E648">
        <v>1</v>
      </c>
      <c r="F648">
        <v>1</v>
      </c>
      <c r="G648">
        <v>15514512</v>
      </c>
      <c r="H648">
        <v>3</v>
      </c>
      <c r="I648" t="s">
        <v>677</v>
      </c>
      <c r="J648" t="s">
        <v>678</v>
      </c>
      <c r="K648" t="s">
        <v>679</v>
      </c>
      <c r="L648">
        <v>1346</v>
      </c>
      <c r="N648">
        <v>1009</v>
      </c>
      <c r="O648" t="s">
        <v>680</v>
      </c>
      <c r="P648" t="s">
        <v>680</v>
      </c>
      <c r="Q648">
        <v>1</v>
      </c>
      <c r="X648">
        <v>0.05</v>
      </c>
      <c r="Y648">
        <v>31.49</v>
      </c>
      <c r="Z648">
        <v>0</v>
      </c>
      <c r="AA648">
        <v>0</v>
      </c>
      <c r="AB648">
        <v>0</v>
      </c>
      <c r="AC648">
        <v>0</v>
      </c>
      <c r="AD648">
        <v>1</v>
      </c>
      <c r="AE648">
        <v>0</v>
      </c>
      <c r="AF648" t="s">
        <v>66</v>
      </c>
      <c r="AG648">
        <v>0.2</v>
      </c>
      <c r="AH648">
        <v>2</v>
      </c>
      <c r="AI648">
        <v>1473071955</v>
      </c>
      <c r="AJ648">
        <v>403</v>
      </c>
      <c r="AK648">
        <v>0</v>
      </c>
      <c r="AL648">
        <v>0</v>
      </c>
      <c r="AM648">
        <v>0</v>
      </c>
      <c r="AN648">
        <v>0</v>
      </c>
      <c r="AO648">
        <v>0</v>
      </c>
      <c r="AP648">
        <v>0</v>
      </c>
      <c r="AQ648">
        <v>0</v>
      </c>
      <c r="AR648">
        <v>0</v>
      </c>
    </row>
    <row r="649" spans="1:44" x14ac:dyDescent="0.2">
      <c r="A649">
        <f>ROW(Source!A515)</f>
        <v>515</v>
      </c>
      <c r="B649">
        <v>1473071964</v>
      </c>
      <c r="C649">
        <v>1473071958</v>
      </c>
      <c r="D649">
        <v>1441819193</v>
      </c>
      <c r="E649">
        <v>15514512</v>
      </c>
      <c r="F649">
        <v>1</v>
      </c>
      <c r="G649">
        <v>15514512</v>
      </c>
      <c r="H649">
        <v>1</v>
      </c>
      <c r="I649" t="s">
        <v>670</v>
      </c>
      <c r="J649" t="s">
        <v>3</v>
      </c>
      <c r="K649" t="s">
        <v>671</v>
      </c>
      <c r="L649">
        <v>1191</v>
      </c>
      <c r="N649">
        <v>1013</v>
      </c>
      <c r="O649" t="s">
        <v>672</v>
      </c>
      <c r="P649" t="s">
        <v>672</v>
      </c>
      <c r="Q649">
        <v>1</v>
      </c>
      <c r="X649">
        <v>15</v>
      </c>
      <c r="Y649">
        <v>0</v>
      </c>
      <c r="Z649">
        <v>0</v>
      </c>
      <c r="AA649">
        <v>0</v>
      </c>
      <c r="AB649">
        <v>0</v>
      </c>
      <c r="AC649">
        <v>0</v>
      </c>
      <c r="AD649">
        <v>1</v>
      </c>
      <c r="AE649">
        <v>1</v>
      </c>
      <c r="AF649" t="s">
        <v>3</v>
      </c>
      <c r="AG649">
        <v>15</v>
      </c>
      <c r="AH649">
        <v>2</v>
      </c>
      <c r="AI649">
        <v>1473071959</v>
      </c>
      <c r="AJ649">
        <v>404</v>
      </c>
      <c r="AK649">
        <v>0</v>
      </c>
      <c r="AL649">
        <v>0</v>
      </c>
      <c r="AM649">
        <v>0</v>
      </c>
      <c r="AN649">
        <v>0</v>
      </c>
      <c r="AO649">
        <v>0</v>
      </c>
      <c r="AP649">
        <v>0</v>
      </c>
      <c r="AQ649">
        <v>0</v>
      </c>
      <c r="AR649">
        <v>0</v>
      </c>
    </row>
    <row r="650" spans="1:44" x14ac:dyDescent="0.2">
      <c r="A650">
        <f>ROW(Source!A515)</f>
        <v>515</v>
      </c>
      <c r="B650">
        <v>1473071966</v>
      </c>
      <c r="C650">
        <v>1473071958</v>
      </c>
      <c r="D650">
        <v>1441836237</v>
      </c>
      <c r="E650">
        <v>1</v>
      </c>
      <c r="F650">
        <v>1</v>
      </c>
      <c r="G650">
        <v>15514512</v>
      </c>
      <c r="H650">
        <v>3</v>
      </c>
      <c r="I650" t="s">
        <v>746</v>
      </c>
      <c r="J650" t="s">
        <v>747</v>
      </c>
      <c r="K650" t="s">
        <v>748</v>
      </c>
      <c r="L650">
        <v>1346</v>
      </c>
      <c r="N650">
        <v>1009</v>
      </c>
      <c r="O650" t="s">
        <v>680</v>
      </c>
      <c r="P650" t="s">
        <v>680</v>
      </c>
      <c r="Q650">
        <v>1</v>
      </c>
      <c r="X650">
        <v>0.3</v>
      </c>
      <c r="Y650">
        <v>375.16</v>
      </c>
      <c r="Z650">
        <v>0</v>
      </c>
      <c r="AA650">
        <v>0</v>
      </c>
      <c r="AB650">
        <v>0</v>
      </c>
      <c r="AC650">
        <v>0</v>
      </c>
      <c r="AD650">
        <v>1</v>
      </c>
      <c r="AE650">
        <v>0</v>
      </c>
      <c r="AF650" t="s">
        <v>3</v>
      </c>
      <c r="AG650">
        <v>0.3</v>
      </c>
      <c r="AH650">
        <v>2</v>
      </c>
      <c r="AI650">
        <v>1473071961</v>
      </c>
      <c r="AJ650">
        <v>405</v>
      </c>
      <c r="AK650">
        <v>0</v>
      </c>
      <c r="AL650">
        <v>0</v>
      </c>
      <c r="AM650">
        <v>0</v>
      </c>
      <c r="AN650">
        <v>0</v>
      </c>
      <c r="AO650">
        <v>0</v>
      </c>
      <c r="AP650">
        <v>0</v>
      </c>
      <c r="AQ650">
        <v>0</v>
      </c>
      <c r="AR650">
        <v>0</v>
      </c>
    </row>
    <row r="651" spans="1:44" x14ac:dyDescent="0.2">
      <c r="A651">
        <f>ROW(Source!A515)</f>
        <v>515</v>
      </c>
      <c r="B651">
        <v>1473071967</v>
      </c>
      <c r="C651">
        <v>1473071958</v>
      </c>
      <c r="D651">
        <v>1441836235</v>
      </c>
      <c r="E651">
        <v>1</v>
      </c>
      <c r="F651">
        <v>1</v>
      </c>
      <c r="G651">
        <v>15514512</v>
      </c>
      <c r="H651">
        <v>3</v>
      </c>
      <c r="I651" t="s">
        <v>677</v>
      </c>
      <c r="J651" t="s">
        <v>678</v>
      </c>
      <c r="K651" t="s">
        <v>679</v>
      </c>
      <c r="L651">
        <v>1346</v>
      </c>
      <c r="N651">
        <v>1009</v>
      </c>
      <c r="O651" t="s">
        <v>680</v>
      </c>
      <c r="P651" t="s">
        <v>680</v>
      </c>
      <c r="Q651">
        <v>1</v>
      </c>
      <c r="X651">
        <v>0.09</v>
      </c>
      <c r="Y651">
        <v>31.49</v>
      </c>
      <c r="Z651">
        <v>0</v>
      </c>
      <c r="AA651">
        <v>0</v>
      </c>
      <c r="AB651">
        <v>0</v>
      </c>
      <c r="AC651">
        <v>0</v>
      </c>
      <c r="AD651">
        <v>1</v>
      </c>
      <c r="AE651">
        <v>0</v>
      </c>
      <c r="AF651" t="s">
        <v>3</v>
      </c>
      <c r="AG651">
        <v>0.09</v>
      </c>
      <c r="AH651">
        <v>2</v>
      </c>
      <c r="AI651">
        <v>1473071962</v>
      </c>
      <c r="AJ651">
        <v>406</v>
      </c>
      <c r="AK651">
        <v>0</v>
      </c>
      <c r="AL651">
        <v>0</v>
      </c>
      <c r="AM651">
        <v>0</v>
      </c>
      <c r="AN651">
        <v>0</v>
      </c>
      <c r="AO651">
        <v>0</v>
      </c>
      <c r="AP651">
        <v>0</v>
      </c>
      <c r="AQ651">
        <v>0</v>
      </c>
      <c r="AR651">
        <v>0</v>
      </c>
    </row>
    <row r="652" spans="1:44" x14ac:dyDescent="0.2">
      <c r="A652">
        <f>ROW(Source!A515)</f>
        <v>515</v>
      </c>
      <c r="B652">
        <v>1473071965</v>
      </c>
      <c r="C652">
        <v>1473071958</v>
      </c>
      <c r="D652">
        <v>1441822228</v>
      </c>
      <c r="E652">
        <v>15514512</v>
      </c>
      <c r="F652">
        <v>1</v>
      </c>
      <c r="G652">
        <v>15514512</v>
      </c>
      <c r="H652">
        <v>3</v>
      </c>
      <c r="I652" t="s">
        <v>749</v>
      </c>
      <c r="J652" t="s">
        <v>3</v>
      </c>
      <c r="K652" t="s">
        <v>750</v>
      </c>
      <c r="L652">
        <v>1346</v>
      </c>
      <c r="N652">
        <v>1009</v>
      </c>
      <c r="O652" t="s">
        <v>680</v>
      </c>
      <c r="P652" t="s">
        <v>680</v>
      </c>
      <c r="Q652">
        <v>1</v>
      </c>
      <c r="X652">
        <v>0.09</v>
      </c>
      <c r="Y652">
        <v>73.951729999999998</v>
      </c>
      <c r="Z652">
        <v>0</v>
      </c>
      <c r="AA652">
        <v>0</v>
      </c>
      <c r="AB652">
        <v>0</v>
      </c>
      <c r="AC652">
        <v>0</v>
      </c>
      <c r="AD652">
        <v>1</v>
      </c>
      <c r="AE652">
        <v>0</v>
      </c>
      <c r="AF652" t="s">
        <v>3</v>
      </c>
      <c r="AG652">
        <v>0.09</v>
      </c>
      <c r="AH652">
        <v>2</v>
      </c>
      <c r="AI652">
        <v>1473071960</v>
      </c>
      <c r="AJ652">
        <v>407</v>
      </c>
      <c r="AK652">
        <v>0</v>
      </c>
      <c r="AL652">
        <v>0</v>
      </c>
      <c r="AM652">
        <v>0</v>
      </c>
      <c r="AN652">
        <v>0</v>
      </c>
      <c r="AO652">
        <v>0</v>
      </c>
      <c r="AP652">
        <v>0</v>
      </c>
      <c r="AQ652">
        <v>0</v>
      </c>
      <c r="AR652">
        <v>0</v>
      </c>
    </row>
    <row r="653" spans="1:44" x14ac:dyDescent="0.2">
      <c r="A653">
        <f>ROW(Source!A515)</f>
        <v>515</v>
      </c>
      <c r="B653">
        <v>1473071968</v>
      </c>
      <c r="C653">
        <v>1473071958</v>
      </c>
      <c r="D653">
        <v>1441834920</v>
      </c>
      <c r="E653">
        <v>1</v>
      </c>
      <c r="F653">
        <v>1</v>
      </c>
      <c r="G653">
        <v>15514512</v>
      </c>
      <c r="H653">
        <v>3</v>
      </c>
      <c r="I653" t="s">
        <v>751</v>
      </c>
      <c r="J653" t="s">
        <v>752</v>
      </c>
      <c r="K653" t="s">
        <v>753</v>
      </c>
      <c r="L653">
        <v>1346</v>
      </c>
      <c r="N653">
        <v>1009</v>
      </c>
      <c r="O653" t="s">
        <v>680</v>
      </c>
      <c r="P653" t="s">
        <v>680</v>
      </c>
      <c r="Q653">
        <v>1</v>
      </c>
      <c r="X653">
        <v>0.06</v>
      </c>
      <c r="Y653">
        <v>106.87</v>
      </c>
      <c r="Z653">
        <v>0</v>
      </c>
      <c r="AA653">
        <v>0</v>
      </c>
      <c r="AB653">
        <v>0</v>
      </c>
      <c r="AC653">
        <v>0</v>
      </c>
      <c r="AD653">
        <v>1</v>
      </c>
      <c r="AE653">
        <v>0</v>
      </c>
      <c r="AF653" t="s">
        <v>3</v>
      </c>
      <c r="AG653">
        <v>0.06</v>
      </c>
      <c r="AH653">
        <v>2</v>
      </c>
      <c r="AI653">
        <v>1473071963</v>
      </c>
      <c r="AJ653">
        <v>408</v>
      </c>
      <c r="AK653">
        <v>0</v>
      </c>
      <c r="AL653">
        <v>0</v>
      </c>
      <c r="AM653">
        <v>0</v>
      </c>
      <c r="AN653">
        <v>0</v>
      </c>
      <c r="AO653">
        <v>0</v>
      </c>
      <c r="AP653">
        <v>0</v>
      </c>
      <c r="AQ653">
        <v>0</v>
      </c>
      <c r="AR653">
        <v>0</v>
      </c>
    </row>
    <row r="654" spans="1:44" x14ac:dyDescent="0.2">
      <c r="A654">
        <f>ROW(Source!A516)</f>
        <v>516</v>
      </c>
      <c r="B654">
        <v>1473071972</v>
      </c>
      <c r="C654">
        <v>1473071969</v>
      </c>
      <c r="D654">
        <v>1441819193</v>
      </c>
      <c r="E654">
        <v>15514512</v>
      </c>
      <c r="F654">
        <v>1</v>
      </c>
      <c r="G654">
        <v>15514512</v>
      </c>
      <c r="H654">
        <v>1</v>
      </c>
      <c r="I654" t="s">
        <v>670</v>
      </c>
      <c r="J654" t="s">
        <v>3</v>
      </c>
      <c r="K654" t="s">
        <v>671</v>
      </c>
      <c r="L654">
        <v>1191</v>
      </c>
      <c r="N654">
        <v>1013</v>
      </c>
      <c r="O654" t="s">
        <v>672</v>
      </c>
      <c r="P654" t="s">
        <v>672</v>
      </c>
      <c r="Q654">
        <v>1</v>
      </c>
      <c r="X654">
        <v>0.5</v>
      </c>
      <c r="Y654">
        <v>0</v>
      </c>
      <c r="Z654">
        <v>0</v>
      </c>
      <c r="AA654">
        <v>0</v>
      </c>
      <c r="AB654">
        <v>0</v>
      </c>
      <c r="AC654">
        <v>0</v>
      </c>
      <c r="AD654">
        <v>1</v>
      </c>
      <c r="AE654">
        <v>1</v>
      </c>
      <c r="AF654" t="s">
        <v>449</v>
      </c>
      <c r="AG654">
        <v>1.5</v>
      </c>
      <c r="AH654">
        <v>2</v>
      </c>
      <c r="AI654">
        <v>1473071970</v>
      </c>
      <c r="AJ654">
        <v>409</v>
      </c>
      <c r="AK654">
        <v>0</v>
      </c>
      <c r="AL654">
        <v>0</v>
      </c>
      <c r="AM654">
        <v>0</v>
      </c>
      <c r="AN654">
        <v>0</v>
      </c>
      <c r="AO654">
        <v>0</v>
      </c>
      <c r="AP654">
        <v>0</v>
      </c>
      <c r="AQ654">
        <v>0</v>
      </c>
      <c r="AR654">
        <v>0</v>
      </c>
    </row>
    <row r="655" spans="1:44" x14ac:dyDescent="0.2">
      <c r="A655">
        <f>ROW(Source!A516)</f>
        <v>516</v>
      </c>
      <c r="B655">
        <v>1473071973</v>
      </c>
      <c r="C655">
        <v>1473071969</v>
      </c>
      <c r="D655">
        <v>1441822228</v>
      </c>
      <c r="E655">
        <v>15514512</v>
      </c>
      <c r="F655">
        <v>1</v>
      </c>
      <c r="G655">
        <v>15514512</v>
      </c>
      <c r="H655">
        <v>3</v>
      </c>
      <c r="I655" t="s">
        <v>749</v>
      </c>
      <c r="J655" t="s">
        <v>3</v>
      </c>
      <c r="K655" t="s">
        <v>750</v>
      </c>
      <c r="L655">
        <v>1346</v>
      </c>
      <c r="N655">
        <v>1009</v>
      </c>
      <c r="O655" t="s">
        <v>680</v>
      </c>
      <c r="P655" t="s">
        <v>680</v>
      </c>
      <c r="Q655">
        <v>1</v>
      </c>
      <c r="X655">
        <v>0.01</v>
      </c>
      <c r="Y655">
        <v>73.951729999999998</v>
      </c>
      <c r="Z655">
        <v>0</v>
      </c>
      <c r="AA655">
        <v>0</v>
      </c>
      <c r="AB655">
        <v>0</v>
      </c>
      <c r="AC655">
        <v>0</v>
      </c>
      <c r="AD655">
        <v>1</v>
      </c>
      <c r="AE655">
        <v>0</v>
      </c>
      <c r="AF655" t="s">
        <v>449</v>
      </c>
      <c r="AG655">
        <v>0.03</v>
      </c>
      <c r="AH655">
        <v>2</v>
      </c>
      <c r="AI655">
        <v>1473071971</v>
      </c>
      <c r="AJ655">
        <v>410</v>
      </c>
      <c r="AK655">
        <v>0</v>
      </c>
      <c r="AL655">
        <v>0</v>
      </c>
      <c r="AM655">
        <v>0</v>
      </c>
      <c r="AN655">
        <v>0</v>
      </c>
      <c r="AO655">
        <v>0</v>
      </c>
      <c r="AP655">
        <v>0</v>
      </c>
      <c r="AQ655">
        <v>0</v>
      </c>
      <c r="AR655">
        <v>0</v>
      </c>
    </row>
    <row r="656" spans="1:44" x14ac:dyDescent="0.2">
      <c r="A656">
        <f>ROW(Source!A517)</f>
        <v>517</v>
      </c>
      <c r="B656">
        <v>1473071980</v>
      </c>
      <c r="C656">
        <v>1473071974</v>
      </c>
      <c r="D656">
        <v>1441819193</v>
      </c>
      <c r="E656">
        <v>15514512</v>
      </c>
      <c r="F656">
        <v>1</v>
      </c>
      <c r="G656">
        <v>15514512</v>
      </c>
      <c r="H656">
        <v>1</v>
      </c>
      <c r="I656" t="s">
        <v>670</v>
      </c>
      <c r="J656" t="s">
        <v>3</v>
      </c>
      <c r="K656" t="s">
        <v>671</v>
      </c>
      <c r="L656">
        <v>1191</v>
      </c>
      <c r="N656">
        <v>1013</v>
      </c>
      <c r="O656" t="s">
        <v>672</v>
      </c>
      <c r="P656" t="s">
        <v>672</v>
      </c>
      <c r="Q656">
        <v>1</v>
      </c>
      <c r="X656">
        <v>12</v>
      </c>
      <c r="Y656">
        <v>0</v>
      </c>
      <c r="Z656">
        <v>0</v>
      </c>
      <c r="AA656">
        <v>0</v>
      </c>
      <c r="AB656">
        <v>0</v>
      </c>
      <c r="AC656">
        <v>0</v>
      </c>
      <c r="AD656">
        <v>1</v>
      </c>
      <c r="AE656">
        <v>1</v>
      </c>
      <c r="AF656" t="s">
        <v>3</v>
      </c>
      <c r="AG656">
        <v>12</v>
      </c>
      <c r="AH656">
        <v>2</v>
      </c>
      <c r="AI656">
        <v>1473071975</v>
      </c>
      <c r="AJ656">
        <v>411</v>
      </c>
      <c r="AK656">
        <v>0</v>
      </c>
      <c r="AL656">
        <v>0</v>
      </c>
      <c r="AM656">
        <v>0</v>
      </c>
      <c r="AN656">
        <v>0</v>
      </c>
      <c r="AO656">
        <v>0</v>
      </c>
      <c r="AP656">
        <v>0</v>
      </c>
      <c r="AQ656">
        <v>0</v>
      </c>
      <c r="AR656">
        <v>0</v>
      </c>
    </row>
    <row r="657" spans="1:44" x14ac:dyDescent="0.2">
      <c r="A657">
        <f>ROW(Source!A517)</f>
        <v>517</v>
      </c>
      <c r="B657">
        <v>1473071982</v>
      </c>
      <c r="C657">
        <v>1473071974</v>
      </c>
      <c r="D657">
        <v>1441836237</v>
      </c>
      <c r="E657">
        <v>1</v>
      </c>
      <c r="F657">
        <v>1</v>
      </c>
      <c r="G657">
        <v>15514512</v>
      </c>
      <c r="H657">
        <v>3</v>
      </c>
      <c r="I657" t="s">
        <v>746</v>
      </c>
      <c r="J657" t="s">
        <v>747</v>
      </c>
      <c r="K657" t="s">
        <v>748</v>
      </c>
      <c r="L657">
        <v>1346</v>
      </c>
      <c r="N657">
        <v>1009</v>
      </c>
      <c r="O657" t="s">
        <v>680</v>
      </c>
      <c r="P657" t="s">
        <v>680</v>
      </c>
      <c r="Q657">
        <v>1</v>
      </c>
      <c r="X657">
        <v>0.24</v>
      </c>
      <c r="Y657">
        <v>375.16</v>
      </c>
      <c r="Z657">
        <v>0</v>
      </c>
      <c r="AA657">
        <v>0</v>
      </c>
      <c r="AB657">
        <v>0</v>
      </c>
      <c r="AC657">
        <v>0</v>
      </c>
      <c r="AD657">
        <v>1</v>
      </c>
      <c r="AE657">
        <v>0</v>
      </c>
      <c r="AF657" t="s">
        <v>3</v>
      </c>
      <c r="AG657">
        <v>0.24</v>
      </c>
      <c r="AH657">
        <v>2</v>
      </c>
      <c r="AI657">
        <v>1473071976</v>
      </c>
      <c r="AJ657">
        <v>412</v>
      </c>
      <c r="AK657">
        <v>0</v>
      </c>
      <c r="AL657">
        <v>0</v>
      </c>
      <c r="AM657">
        <v>0</v>
      </c>
      <c r="AN657">
        <v>0</v>
      </c>
      <c r="AO657">
        <v>0</v>
      </c>
      <c r="AP657">
        <v>0</v>
      </c>
      <c r="AQ657">
        <v>0</v>
      </c>
      <c r="AR657">
        <v>0</v>
      </c>
    </row>
    <row r="658" spans="1:44" x14ac:dyDescent="0.2">
      <c r="A658">
        <f>ROW(Source!A517)</f>
        <v>517</v>
      </c>
      <c r="B658">
        <v>1473071983</v>
      </c>
      <c r="C658">
        <v>1473071974</v>
      </c>
      <c r="D658">
        <v>1441836235</v>
      </c>
      <c r="E658">
        <v>1</v>
      </c>
      <c r="F658">
        <v>1</v>
      </c>
      <c r="G658">
        <v>15514512</v>
      </c>
      <c r="H658">
        <v>3</v>
      </c>
      <c r="I658" t="s">
        <v>677</v>
      </c>
      <c r="J658" t="s">
        <v>678</v>
      </c>
      <c r="K658" t="s">
        <v>679</v>
      </c>
      <c r="L658">
        <v>1346</v>
      </c>
      <c r="N658">
        <v>1009</v>
      </c>
      <c r="O658" t="s">
        <v>680</v>
      </c>
      <c r="P658" t="s">
        <v>680</v>
      </c>
      <c r="Q658">
        <v>1</v>
      </c>
      <c r="X658">
        <v>7.0000000000000007E-2</v>
      </c>
      <c r="Y658">
        <v>31.49</v>
      </c>
      <c r="Z658">
        <v>0</v>
      </c>
      <c r="AA658">
        <v>0</v>
      </c>
      <c r="AB658">
        <v>0</v>
      </c>
      <c r="AC658">
        <v>0</v>
      </c>
      <c r="AD658">
        <v>1</v>
      </c>
      <c r="AE658">
        <v>0</v>
      </c>
      <c r="AF658" t="s">
        <v>3</v>
      </c>
      <c r="AG658">
        <v>7.0000000000000007E-2</v>
      </c>
      <c r="AH658">
        <v>2</v>
      </c>
      <c r="AI658">
        <v>1473071977</v>
      </c>
      <c r="AJ658">
        <v>413</v>
      </c>
      <c r="AK658">
        <v>0</v>
      </c>
      <c r="AL658">
        <v>0</v>
      </c>
      <c r="AM658">
        <v>0</v>
      </c>
      <c r="AN658">
        <v>0</v>
      </c>
      <c r="AO658">
        <v>0</v>
      </c>
      <c r="AP658">
        <v>0</v>
      </c>
      <c r="AQ658">
        <v>0</v>
      </c>
      <c r="AR658">
        <v>0</v>
      </c>
    </row>
    <row r="659" spans="1:44" x14ac:dyDescent="0.2">
      <c r="A659">
        <f>ROW(Source!A517)</f>
        <v>517</v>
      </c>
      <c r="B659">
        <v>1473071981</v>
      </c>
      <c r="C659">
        <v>1473071974</v>
      </c>
      <c r="D659">
        <v>1441822228</v>
      </c>
      <c r="E659">
        <v>15514512</v>
      </c>
      <c r="F659">
        <v>1</v>
      </c>
      <c r="G659">
        <v>15514512</v>
      </c>
      <c r="H659">
        <v>3</v>
      </c>
      <c r="I659" t="s">
        <v>749</v>
      </c>
      <c r="J659" t="s">
        <v>3</v>
      </c>
      <c r="K659" t="s">
        <v>750</v>
      </c>
      <c r="L659">
        <v>1346</v>
      </c>
      <c r="N659">
        <v>1009</v>
      </c>
      <c r="O659" t="s">
        <v>680</v>
      </c>
      <c r="P659" t="s">
        <v>680</v>
      </c>
      <c r="Q659">
        <v>1</v>
      </c>
      <c r="X659">
        <v>7.0000000000000007E-2</v>
      </c>
      <c r="Y659">
        <v>73.951729999999998</v>
      </c>
      <c r="Z659">
        <v>0</v>
      </c>
      <c r="AA659">
        <v>0</v>
      </c>
      <c r="AB659">
        <v>0</v>
      </c>
      <c r="AC659">
        <v>0</v>
      </c>
      <c r="AD659">
        <v>1</v>
      </c>
      <c r="AE659">
        <v>0</v>
      </c>
      <c r="AF659" t="s">
        <v>3</v>
      </c>
      <c r="AG659">
        <v>7.0000000000000007E-2</v>
      </c>
      <c r="AH659">
        <v>2</v>
      </c>
      <c r="AI659">
        <v>1473071978</v>
      </c>
      <c r="AJ659">
        <v>414</v>
      </c>
      <c r="AK659">
        <v>0</v>
      </c>
      <c r="AL659">
        <v>0</v>
      </c>
      <c r="AM659">
        <v>0</v>
      </c>
      <c r="AN659">
        <v>0</v>
      </c>
      <c r="AO659">
        <v>0</v>
      </c>
      <c r="AP659">
        <v>0</v>
      </c>
      <c r="AQ659">
        <v>0</v>
      </c>
      <c r="AR659">
        <v>0</v>
      </c>
    </row>
    <row r="660" spans="1:44" x14ac:dyDescent="0.2">
      <c r="A660">
        <f>ROW(Source!A517)</f>
        <v>517</v>
      </c>
      <c r="B660">
        <v>1473071984</v>
      </c>
      <c r="C660">
        <v>1473071974</v>
      </c>
      <c r="D660">
        <v>1441834920</v>
      </c>
      <c r="E660">
        <v>1</v>
      </c>
      <c r="F660">
        <v>1</v>
      </c>
      <c r="G660">
        <v>15514512</v>
      </c>
      <c r="H660">
        <v>3</v>
      </c>
      <c r="I660" t="s">
        <v>751</v>
      </c>
      <c r="J660" t="s">
        <v>752</v>
      </c>
      <c r="K660" t="s">
        <v>753</v>
      </c>
      <c r="L660">
        <v>1346</v>
      </c>
      <c r="N660">
        <v>1009</v>
      </c>
      <c r="O660" t="s">
        <v>680</v>
      </c>
      <c r="P660" t="s">
        <v>680</v>
      </c>
      <c r="Q660">
        <v>1</v>
      </c>
      <c r="X660">
        <v>0.05</v>
      </c>
      <c r="Y660">
        <v>106.87</v>
      </c>
      <c r="Z660">
        <v>0</v>
      </c>
      <c r="AA660">
        <v>0</v>
      </c>
      <c r="AB660">
        <v>0</v>
      </c>
      <c r="AC660">
        <v>0</v>
      </c>
      <c r="AD660">
        <v>1</v>
      </c>
      <c r="AE660">
        <v>0</v>
      </c>
      <c r="AF660" t="s">
        <v>3</v>
      </c>
      <c r="AG660">
        <v>0.05</v>
      </c>
      <c r="AH660">
        <v>2</v>
      </c>
      <c r="AI660">
        <v>1473071979</v>
      </c>
      <c r="AJ660">
        <v>415</v>
      </c>
      <c r="AK660">
        <v>0</v>
      </c>
      <c r="AL660">
        <v>0</v>
      </c>
      <c r="AM660">
        <v>0</v>
      </c>
      <c r="AN660">
        <v>0</v>
      </c>
      <c r="AO660">
        <v>0</v>
      </c>
      <c r="AP660">
        <v>0</v>
      </c>
      <c r="AQ660">
        <v>0</v>
      </c>
      <c r="AR660">
        <v>0</v>
      </c>
    </row>
    <row r="661" spans="1:44" x14ac:dyDescent="0.2">
      <c r="A661">
        <f>ROW(Source!A518)</f>
        <v>518</v>
      </c>
      <c r="B661">
        <v>1473071988</v>
      </c>
      <c r="C661">
        <v>1473071985</v>
      </c>
      <c r="D661">
        <v>1441819193</v>
      </c>
      <c r="E661">
        <v>15514512</v>
      </c>
      <c r="F661">
        <v>1</v>
      </c>
      <c r="G661">
        <v>15514512</v>
      </c>
      <c r="H661">
        <v>1</v>
      </c>
      <c r="I661" t="s">
        <v>670</v>
      </c>
      <c r="J661" t="s">
        <v>3</v>
      </c>
      <c r="K661" t="s">
        <v>671</v>
      </c>
      <c r="L661">
        <v>1191</v>
      </c>
      <c r="N661">
        <v>1013</v>
      </c>
      <c r="O661" t="s">
        <v>672</v>
      </c>
      <c r="P661" t="s">
        <v>672</v>
      </c>
      <c r="Q661">
        <v>1</v>
      </c>
      <c r="X661">
        <v>0.4</v>
      </c>
      <c r="Y661">
        <v>0</v>
      </c>
      <c r="Z661">
        <v>0</v>
      </c>
      <c r="AA661">
        <v>0</v>
      </c>
      <c r="AB661">
        <v>0</v>
      </c>
      <c r="AC661">
        <v>0</v>
      </c>
      <c r="AD661">
        <v>1</v>
      </c>
      <c r="AE661">
        <v>1</v>
      </c>
      <c r="AF661" t="s">
        <v>449</v>
      </c>
      <c r="AG661">
        <v>1.2000000000000002</v>
      </c>
      <c r="AH661">
        <v>2</v>
      </c>
      <c r="AI661">
        <v>1473071986</v>
      </c>
      <c r="AJ661">
        <v>416</v>
      </c>
      <c r="AK661">
        <v>0</v>
      </c>
      <c r="AL661">
        <v>0</v>
      </c>
      <c r="AM661">
        <v>0</v>
      </c>
      <c r="AN661">
        <v>0</v>
      </c>
      <c r="AO661">
        <v>0</v>
      </c>
      <c r="AP661">
        <v>0</v>
      </c>
      <c r="AQ661">
        <v>0</v>
      </c>
      <c r="AR661">
        <v>0</v>
      </c>
    </row>
    <row r="662" spans="1:44" x14ac:dyDescent="0.2">
      <c r="A662">
        <f>ROW(Source!A518)</f>
        <v>518</v>
      </c>
      <c r="B662">
        <v>1473071989</v>
      </c>
      <c r="C662">
        <v>1473071985</v>
      </c>
      <c r="D662">
        <v>1441822228</v>
      </c>
      <c r="E662">
        <v>15514512</v>
      </c>
      <c r="F662">
        <v>1</v>
      </c>
      <c r="G662">
        <v>15514512</v>
      </c>
      <c r="H662">
        <v>3</v>
      </c>
      <c r="I662" t="s">
        <v>749</v>
      </c>
      <c r="J662" t="s">
        <v>3</v>
      </c>
      <c r="K662" t="s">
        <v>750</v>
      </c>
      <c r="L662">
        <v>1346</v>
      </c>
      <c r="N662">
        <v>1009</v>
      </c>
      <c r="O662" t="s">
        <v>680</v>
      </c>
      <c r="P662" t="s">
        <v>680</v>
      </c>
      <c r="Q662">
        <v>1</v>
      </c>
      <c r="X662">
        <v>0.01</v>
      </c>
      <c r="Y662">
        <v>73.951729999999998</v>
      </c>
      <c r="Z662">
        <v>0</v>
      </c>
      <c r="AA662">
        <v>0</v>
      </c>
      <c r="AB662">
        <v>0</v>
      </c>
      <c r="AC662">
        <v>0</v>
      </c>
      <c r="AD662">
        <v>1</v>
      </c>
      <c r="AE662">
        <v>0</v>
      </c>
      <c r="AF662" t="s">
        <v>449</v>
      </c>
      <c r="AG662">
        <v>0.03</v>
      </c>
      <c r="AH662">
        <v>2</v>
      </c>
      <c r="AI662">
        <v>1473071987</v>
      </c>
      <c r="AJ662">
        <v>417</v>
      </c>
      <c r="AK662">
        <v>0</v>
      </c>
      <c r="AL662">
        <v>0</v>
      </c>
      <c r="AM662">
        <v>0</v>
      </c>
      <c r="AN662">
        <v>0</v>
      </c>
      <c r="AO662">
        <v>0</v>
      </c>
      <c r="AP662">
        <v>0</v>
      </c>
      <c r="AQ662">
        <v>0</v>
      </c>
      <c r="AR662">
        <v>0</v>
      </c>
    </row>
    <row r="663" spans="1:44" x14ac:dyDescent="0.2">
      <c r="A663">
        <f>ROW(Source!A519)</f>
        <v>519</v>
      </c>
      <c r="B663">
        <v>1473071996</v>
      </c>
      <c r="C663">
        <v>1473071990</v>
      </c>
      <c r="D663">
        <v>1441819193</v>
      </c>
      <c r="E663">
        <v>15514512</v>
      </c>
      <c r="F663">
        <v>1</v>
      </c>
      <c r="G663">
        <v>15514512</v>
      </c>
      <c r="H663">
        <v>1</v>
      </c>
      <c r="I663" t="s">
        <v>670</v>
      </c>
      <c r="J663" t="s">
        <v>3</v>
      </c>
      <c r="K663" t="s">
        <v>671</v>
      </c>
      <c r="L663">
        <v>1191</v>
      </c>
      <c r="N663">
        <v>1013</v>
      </c>
      <c r="O663" t="s">
        <v>672</v>
      </c>
      <c r="P663" t="s">
        <v>672</v>
      </c>
      <c r="Q663">
        <v>1</v>
      </c>
      <c r="X663">
        <v>9</v>
      </c>
      <c r="Y663">
        <v>0</v>
      </c>
      <c r="Z663">
        <v>0</v>
      </c>
      <c r="AA663">
        <v>0</v>
      </c>
      <c r="AB663">
        <v>0</v>
      </c>
      <c r="AC663">
        <v>0</v>
      </c>
      <c r="AD663">
        <v>1</v>
      </c>
      <c r="AE663">
        <v>1</v>
      </c>
      <c r="AF663" t="s">
        <v>3</v>
      </c>
      <c r="AG663">
        <v>9</v>
      </c>
      <c r="AH663">
        <v>2</v>
      </c>
      <c r="AI663">
        <v>1473071991</v>
      </c>
      <c r="AJ663">
        <v>418</v>
      </c>
      <c r="AK663">
        <v>0</v>
      </c>
      <c r="AL663">
        <v>0</v>
      </c>
      <c r="AM663">
        <v>0</v>
      </c>
      <c r="AN663">
        <v>0</v>
      </c>
      <c r="AO663">
        <v>0</v>
      </c>
      <c r="AP663">
        <v>0</v>
      </c>
      <c r="AQ663">
        <v>0</v>
      </c>
      <c r="AR663">
        <v>0</v>
      </c>
    </row>
    <row r="664" spans="1:44" x14ac:dyDescent="0.2">
      <c r="A664">
        <f>ROW(Source!A519)</f>
        <v>519</v>
      </c>
      <c r="B664">
        <v>1473071998</v>
      </c>
      <c r="C664">
        <v>1473071990</v>
      </c>
      <c r="D664">
        <v>1441836237</v>
      </c>
      <c r="E664">
        <v>1</v>
      </c>
      <c r="F664">
        <v>1</v>
      </c>
      <c r="G664">
        <v>15514512</v>
      </c>
      <c r="H664">
        <v>3</v>
      </c>
      <c r="I664" t="s">
        <v>746</v>
      </c>
      <c r="J664" t="s">
        <v>747</v>
      </c>
      <c r="K664" t="s">
        <v>748</v>
      </c>
      <c r="L664">
        <v>1346</v>
      </c>
      <c r="N664">
        <v>1009</v>
      </c>
      <c r="O664" t="s">
        <v>680</v>
      </c>
      <c r="P664" t="s">
        <v>680</v>
      </c>
      <c r="Q664">
        <v>1</v>
      </c>
      <c r="X664">
        <v>0.18</v>
      </c>
      <c r="Y664">
        <v>375.16</v>
      </c>
      <c r="Z664">
        <v>0</v>
      </c>
      <c r="AA664">
        <v>0</v>
      </c>
      <c r="AB664">
        <v>0</v>
      </c>
      <c r="AC664">
        <v>0</v>
      </c>
      <c r="AD664">
        <v>1</v>
      </c>
      <c r="AE664">
        <v>0</v>
      </c>
      <c r="AF664" t="s">
        <v>3</v>
      </c>
      <c r="AG664">
        <v>0.18</v>
      </c>
      <c r="AH664">
        <v>2</v>
      </c>
      <c r="AI664">
        <v>1473071993</v>
      </c>
      <c r="AJ664">
        <v>419</v>
      </c>
      <c r="AK664">
        <v>0</v>
      </c>
      <c r="AL664">
        <v>0</v>
      </c>
      <c r="AM664">
        <v>0</v>
      </c>
      <c r="AN664">
        <v>0</v>
      </c>
      <c r="AO664">
        <v>0</v>
      </c>
      <c r="AP664">
        <v>0</v>
      </c>
      <c r="AQ664">
        <v>0</v>
      </c>
      <c r="AR664">
        <v>0</v>
      </c>
    </row>
    <row r="665" spans="1:44" x14ac:dyDescent="0.2">
      <c r="A665">
        <f>ROW(Source!A519)</f>
        <v>519</v>
      </c>
      <c r="B665">
        <v>1473071999</v>
      </c>
      <c r="C665">
        <v>1473071990</v>
      </c>
      <c r="D665">
        <v>1441836235</v>
      </c>
      <c r="E665">
        <v>1</v>
      </c>
      <c r="F665">
        <v>1</v>
      </c>
      <c r="G665">
        <v>15514512</v>
      </c>
      <c r="H665">
        <v>3</v>
      </c>
      <c r="I665" t="s">
        <v>677</v>
      </c>
      <c r="J665" t="s">
        <v>678</v>
      </c>
      <c r="K665" t="s">
        <v>679</v>
      </c>
      <c r="L665">
        <v>1346</v>
      </c>
      <c r="N665">
        <v>1009</v>
      </c>
      <c r="O665" t="s">
        <v>680</v>
      </c>
      <c r="P665" t="s">
        <v>680</v>
      </c>
      <c r="Q665">
        <v>1</v>
      </c>
      <c r="X665">
        <v>0.05</v>
      </c>
      <c r="Y665">
        <v>31.49</v>
      </c>
      <c r="Z665">
        <v>0</v>
      </c>
      <c r="AA665">
        <v>0</v>
      </c>
      <c r="AB665">
        <v>0</v>
      </c>
      <c r="AC665">
        <v>0</v>
      </c>
      <c r="AD665">
        <v>1</v>
      </c>
      <c r="AE665">
        <v>0</v>
      </c>
      <c r="AF665" t="s">
        <v>3</v>
      </c>
      <c r="AG665">
        <v>0.05</v>
      </c>
      <c r="AH665">
        <v>2</v>
      </c>
      <c r="AI665">
        <v>1473071994</v>
      </c>
      <c r="AJ665">
        <v>420</v>
      </c>
      <c r="AK665">
        <v>0</v>
      </c>
      <c r="AL665">
        <v>0</v>
      </c>
      <c r="AM665">
        <v>0</v>
      </c>
      <c r="AN665">
        <v>0</v>
      </c>
      <c r="AO665">
        <v>0</v>
      </c>
      <c r="AP665">
        <v>0</v>
      </c>
      <c r="AQ665">
        <v>0</v>
      </c>
      <c r="AR665">
        <v>0</v>
      </c>
    </row>
    <row r="666" spans="1:44" x14ac:dyDescent="0.2">
      <c r="A666">
        <f>ROW(Source!A519)</f>
        <v>519</v>
      </c>
      <c r="B666">
        <v>1473071997</v>
      </c>
      <c r="C666">
        <v>1473071990</v>
      </c>
      <c r="D666">
        <v>1441822228</v>
      </c>
      <c r="E666">
        <v>15514512</v>
      </c>
      <c r="F666">
        <v>1</v>
      </c>
      <c r="G666">
        <v>15514512</v>
      </c>
      <c r="H666">
        <v>3</v>
      </c>
      <c r="I666" t="s">
        <v>749</v>
      </c>
      <c r="J666" t="s">
        <v>3</v>
      </c>
      <c r="K666" t="s">
        <v>750</v>
      </c>
      <c r="L666">
        <v>1346</v>
      </c>
      <c r="N666">
        <v>1009</v>
      </c>
      <c r="O666" t="s">
        <v>680</v>
      </c>
      <c r="P666" t="s">
        <v>680</v>
      </c>
      <c r="Q666">
        <v>1</v>
      </c>
      <c r="X666">
        <v>0.05</v>
      </c>
      <c r="Y666">
        <v>73.951729999999998</v>
      </c>
      <c r="Z666">
        <v>0</v>
      </c>
      <c r="AA666">
        <v>0</v>
      </c>
      <c r="AB666">
        <v>0</v>
      </c>
      <c r="AC666">
        <v>0</v>
      </c>
      <c r="AD666">
        <v>1</v>
      </c>
      <c r="AE666">
        <v>0</v>
      </c>
      <c r="AF666" t="s">
        <v>3</v>
      </c>
      <c r="AG666">
        <v>0.05</v>
      </c>
      <c r="AH666">
        <v>2</v>
      </c>
      <c r="AI666">
        <v>1473071992</v>
      </c>
      <c r="AJ666">
        <v>421</v>
      </c>
      <c r="AK666">
        <v>0</v>
      </c>
      <c r="AL666">
        <v>0</v>
      </c>
      <c r="AM666">
        <v>0</v>
      </c>
      <c r="AN666">
        <v>0</v>
      </c>
      <c r="AO666">
        <v>0</v>
      </c>
      <c r="AP666">
        <v>0</v>
      </c>
      <c r="AQ666">
        <v>0</v>
      </c>
      <c r="AR666">
        <v>0</v>
      </c>
    </row>
    <row r="667" spans="1:44" x14ac:dyDescent="0.2">
      <c r="A667">
        <f>ROW(Source!A519)</f>
        <v>519</v>
      </c>
      <c r="B667">
        <v>1473072000</v>
      </c>
      <c r="C667">
        <v>1473071990</v>
      </c>
      <c r="D667">
        <v>1441834920</v>
      </c>
      <c r="E667">
        <v>1</v>
      </c>
      <c r="F667">
        <v>1</v>
      </c>
      <c r="G667">
        <v>15514512</v>
      </c>
      <c r="H667">
        <v>3</v>
      </c>
      <c r="I667" t="s">
        <v>751</v>
      </c>
      <c r="J667" t="s">
        <v>752</v>
      </c>
      <c r="K667" t="s">
        <v>753</v>
      </c>
      <c r="L667">
        <v>1346</v>
      </c>
      <c r="N667">
        <v>1009</v>
      </c>
      <c r="O667" t="s">
        <v>680</v>
      </c>
      <c r="P667" t="s">
        <v>680</v>
      </c>
      <c r="Q667">
        <v>1</v>
      </c>
      <c r="X667">
        <v>0.04</v>
      </c>
      <c r="Y667">
        <v>106.87</v>
      </c>
      <c r="Z667">
        <v>0</v>
      </c>
      <c r="AA667">
        <v>0</v>
      </c>
      <c r="AB667">
        <v>0</v>
      </c>
      <c r="AC667">
        <v>0</v>
      </c>
      <c r="AD667">
        <v>1</v>
      </c>
      <c r="AE667">
        <v>0</v>
      </c>
      <c r="AF667" t="s">
        <v>3</v>
      </c>
      <c r="AG667">
        <v>0.04</v>
      </c>
      <c r="AH667">
        <v>2</v>
      </c>
      <c r="AI667">
        <v>1473071995</v>
      </c>
      <c r="AJ667">
        <v>422</v>
      </c>
      <c r="AK667">
        <v>0</v>
      </c>
      <c r="AL667">
        <v>0</v>
      </c>
      <c r="AM667">
        <v>0</v>
      </c>
      <c r="AN667">
        <v>0</v>
      </c>
      <c r="AO667">
        <v>0</v>
      </c>
      <c r="AP667">
        <v>0</v>
      </c>
      <c r="AQ667">
        <v>0</v>
      </c>
      <c r="AR667">
        <v>0</v>
      </c>
    </row>
    <row r="668" spans="1:44" x14ac:dyDescent="0.2">
      <c r="A668">
        <f>ROW(Source!A520)</f>
        <v>520</v>
      </c>
      <c r="B668">
        <v>1473072003</v>
      </c>
      <c r="C668">
        <v>1473072001</v>
      </c>
      <c r="D668">
        <v>1441819193</v>
      </c>
      <c r="E668">
        <v>15514512</v>
      </c>
      <c r="F668">
        <v>1</v>
      </c>
      <c r="G668">
        <v>15514512</v>
      </c>
      <c r="H668">
        <v>1</v>
      </c>
      <c r="I668" t="s">
        <v>670</v>
      </c>
      <c r="J668" t="s">
        <v>3</v>
      </c>
      <c r="K668" t="s">
        <v>671</v>
      </c>
      <c r="L668">
        <v>1191</v>
      </c>
      <c r="N668">
        <v>1013</v>
      </c>
      <c r="O668" t="s">
        <v>672</v>
      </c>
      <c r="P668" t="s">
        <v>672</v>
      </c>
      <c r="Q668">
        <v>1</v>
      </c>
      <c r="X668">
        <v>0.3</v>
      </c>
      <c r="Y668">
        <v>0</v>
      </c>
      <c r="Z668">
        <v>0</v>
      </c>
      <c r="AA668">
        <v>0</v>
      </c>
      <c r="AB668">
        <v>0</v>
      </c>
      <c r="AC668">
        <v>0</v>
      </c>
      <c r="AD668">
        <v>1</v>
      </c>
      <c r="AE668">
        <v>1</v>
      </c>
      <c r="AF668" t="s">
        <v>449</v>
      </c>
      <c r="AG668">
        <v>0.89999999999999991</v>
      </c>
      <c r="AH668">
        <v>2</v>
      </c>
      <c r="AI668">
        <v>1473072002</v>
      </c>
      <c r="AJ668">
        <v>423</v>
      </c>
      <c r="AK668">
        <v>0</v>
      </c>
      <c r="AL668">
        <v>0</v>
      </c>
      <c r="AM668">
        <v>0</v>
      </c>
      <c r="AN668">
        <v>0</v>
      </c>
      <c r="AO668">
        <v>0</v>
      </c>
      <c r="AP668">
        <v>0</v>
      </c>
      <c r="AQ668">
        <v>0</v>
      </c>
      <c r="AR668">
        <v>0</v>
      </c>
    </row>
    <row r="669" spans="1:44" x14ac:dyDescent="0.2">
      <c r="A669">
        <f>ROW(Source!A521)</f>
        <v>521</v>
      </c>
      <c r="B669">
        <v>1473072010</v>
      </c>
      <c r="C669">
        <v>1473072004</v>
      </c>
      <c r="D669">
        <v>1441819193</v>
      </c>
      <c r="E669">
        <v>15514512</v>
      </c>
      <c r="F669">
        <v>1</v>
      </c>
      <c r="G669">
        <v>15514512</v>
      </c>
      <c r="H669">
        <v>1</v>
      </c>
      <c r="I669" t="s">
        <v>670</v>
      </c>
      <c r="J669" t="s">
        <v>3</v>
      </c>
      <c r="K669" t="s">
        <v>671</v>
      </c>
      <c r="L669">
        <v>1191</v>
      </c>
      <c r="N669">
        <v>1013</v>
      </c>
      <c r="O669" t="s">
        <v>672</v>
      </c>
      <c r="P669" t="s">
        <v>672</v>
      </c>
      <c r="Q669">
        <v>1</v>
      </c>
      <c r="X669">
        <v>15</v>
      </c>
      <c r="Y669">
        <v>0</v>
      </c>
      <c r="Z669">
        <v>0</v>
      </c>
      <c r="AA669">
        <v>0</v>
      </c>
      <c r="AB669">
        <v>0</v>
      </c>
      <c r="AC669">
        <v>0</v>
      </c>
      <c r="AD669">
        <v>1</v>
      </c>
      <c r="AE669">
        <v>1</v>
      </c>
      <c r="AF669" t="s">
        <v>3</v>
      </c>
      <c r="AG669">
        <v>15</v>
      </c>
      <c r="AH669">
        <v>2</v>
      </c>
      <c r="AI669">
        <v>1473072005</v>
      </c>
      <c r="AJ669">
        <v>424</v>
      </c>
      <c r="AK669">
        <v>0</v>
      </c>
      <c r="AL669">
        <v>0</v>
      </c>
      <c r="AM669">
        <v>0</v>
      </c>
      <c r="AN669">
        <v>0</v>
      </c>
      <c r="AO669">
        <v>0</v>
      </c>
      <c r="AP669">
        <v>0</v>
      </c>
      <c r="AQ669">
        <v>0</v>
      </c>
      <c r="AR669">
        <v>0</v>
      </c>
    </row>
    <row r="670" spans="1:44" x14ac:dyDescent="0.2">
      <c r="A670">
        <f>ROW(Source!A521)</f>
        <v>521</v>
      </c>
      <c r="B670">
        <v>1473072012</v>
      </c>
      <c r="C670">
        <v>1473072004</v>
      </c>
      <c r="D670">
        <v>1441836237</v>
      </c>
      <c r="E670">
        <v>1</v>
      </c>
      <c r="F670">
        <v>1</v>
      </c>
      <c r="G670">
        <v>15514512</v>
      </c>
      <c r="H670">
        <v>3</v>
      </c>
      <c r="I670" t="s">
        <v>746</v>
      </c>
      <c r="J670" t="s">
        <v>747</v>
      </c>
      <c r="K670" t="s">
        <v>748</v>
      </c>
      <c r="L670">
        <v>1346</v>
      </c>
      <c r="N670">
        <v>1009</v>
      </c>
      <c r="O670" t="s">
        <v>680</v>
      </c>
      <c r="P670" t="s">
        <v>680</v>
      </c>
      <c r="Q670">
        <v>1</v>
      </c>
      <c r="X670">
        <v>0.3</v>
      </c>
      <c r="Y670">
        <v>375.16</v>
      </c>
      <c r="Z670">
        <v>0</v>
      </c>
      <c r="AA670">
        <v>0</v>
      </c>
      <c r="AB670">
        <v>0</v>
      </c>
      <c r="AC670">
        <v>0</v>
      </c>
      <c r="AD670">
        <v>1</v>
      </c>
      <c r="AE670">
        <v>0</v>
      </c>
      <c r="AF670" t="s">
        <v>3</v>
      </c>
      <c r="AG670">
        <v>0.3</v>
      </c>
      <c r="AH670">
        <v>2</v>
      </c>
      <c r="AI670">
        <v>1473072006</v>
      </c>
      <c r="AJ670">
        <v>425</v>
      </c>
      <c r="AK670">
        <v>0</v>
      </c>
      <c r="AL670">
        <v>0</v>
      </c>
      <c r="AM670">
        <v>0</v>
      </c>
      <c r="AN670">
        <v>0</v>
      </c>
      <c r="AO670">
        <v>0</v>
      </c>
      <c r="AP670">
        <v>0</v>
      </c>
      <c r="AQ670">
        <v>0</v>
      </c>
      <c r="AR670">
        <v>0</v>
      </c>
    </row>
    <row r="671" spans="1:44" x14ac:dyDescent="0.2">
      <c r="A671">
        <f>ROW(Source!A521)</f>
        <v>521</v>
      </c>
      <c r="B671">
        <v>1473072013</v>
      </c>
      <c r="C671">
        <v>1473072004</v>
      </c>
      <c r="D671">
        <v>1441836235</v>
      </c>
      <c r="E671">
        <v>1</v>
      </c>
      <c r="F671">
        <v>1</v>
      </c>
      <c r="G671">
        <v>15514512</v>
      </c>
      <c r="H671">
        <v>3</v>
      </c>
      <c r="I671" t="s">
        <v>677</v>
      </c>
      <c r="J671" t="s">
        <v>678</v>
      </c>
      <c r="K671" t="s">
        <v>679</v>
      </c>
      <c r="L671">
        <v>1346</v>
      </c>
      <c r="N671">
        <v>1009</v>
      </c>
      <c r="O671" t="s">
        <v>680</v>
      </c>
      <c r="P671" t="s">
        <v>680</v>
      </c>
      <c r="Q671">
        <v>1</v>
      </c>
      <c r="X671">
        <v>0.09</v>
      </c>
      <c r="Y671">
        <v>31.49</v>
      </c>
      <c r="Z671">
        <v>0</v>
      </c>
      <c r="AA671">
        <v>0</v>
      </c>
      <c r="AB671">
        <v>0</v>
      </c>
      <c r="AC671">
        <v>0</v>
      </c>
      <c r="AD671">
        <v>1</v>
      </c>
      <c r="AE671">
        <v>0</v>
      </c>
      <c r="AF671" t="s">
        <v>3</v>
      </c>
      <c r="AG671">
        <v>0.09</v>
      </c>
      <c r="AH671">
        <v>2</v>
      </c>
      <c r="AI671">
        <v>1473072007</v>
      </c>
      <c r="AJ671">
        <v>426</v>
      </c>
      <c r="AK671">
        <v>0</v>
      </c>
      <c r="AL671">
        <v>0</v>
      </c>
      <c r="AM671">
        <v>0</v>
      </c>
      <c r="AN671">
        <v>0</v>
      </c>
      <c r="AO671">
        <v>0</v>
      </c>
      <c r="AP671">
        <v>0</v>
      </c>
      <c r="AQ671">
        <v>0</v>
      </c>
      <c r="AR671">
        <v>0</v>
      </c>
    </row>
    <row r="672" spans="1:44" x14ac:dyDescent="0.2">
      <c r="A672">
        <f>ROW(Source!A521)</f>
        <v>521</v>
      </c>
      <c r="B672">
        <v>1473072011</v>
      </c>
      <c r="C672">
        <v>1473072004</v>
      </c>
      <c r="D672">
        <v>1441822228</v>
      </c>
      <c r="E672">
        <v>15514512</v>
      </c>
      <c r="F672">
        <v>1</v>
      </c>
      <c r="G672">
        <v>15514512</v>
      </c>
      <c r="H672">
        <v>3</v>
      </c>
      <c r="I672" t="s">
        <v>749</v>
      </c>
      <c r="J672" t="s">
        <v>3</v>
      </c>
      <c r="K672" t="s">
        <v>750</v>
      </c>
      <c r="L672">
        <v>1346</v>
      </c>
      <c r="N672">
        <v>1009</v>
      </c>
      <c r="O672" t="s">
        <v>680</v>
      </c>
      <c r="P672" t="s">
        <v>680</v>
      </c>
      <c r="Q672">
        <v>1</v>
      </c>
      <c r="X672">
        <v>0.09</v>
      </c>
      <c r="Y672">
        <v>73.951729999999998</v>
      </c>
      <c r="Z672">
        <v>0</v>
      </c>
      <c r="AA672">
        <v>0</v>
      </c>
      <c r="AB672">
        <v>0</v>
      </c>
      <c r="AC672">
        <v>0</v>
      </c>
      <c r="AD672">
        <v>1</v>
      </c>
      <c r="AE672">
        <v>0</v>
      </c>
      <c r="AF672" t="s">
        <v>3</v>
      </c>
      <c r="AG672">
        <v>0.09</v>
      </c>
      <c r="AH672">
        <v>2</v>
      </c>
      <c r="AI672">
        <v>1473072008</v>
      </c>
      <c r="AJ672">
        <v>427</v>
      </c>
      <c r="AK672">
        <v>0</v>
      </c>
      <c r="AL672">
        <v>0</v>
      </c>
      <c r="AM672">
        <v>0</v>
      </c>
      <c r="AN672">
        <v>0</v>
      </c>
      <c r="AO672">
        <v>0</v>
      </c>
      <c r="AP672">
        <v>0</v>
      </c>
      <c r="AQ672">
        <v>0</v>
      </c>
      <c r="AR672">
        <v>0</v>
      </c>
    </row>
    <row r="673" spans="1:44" x14ac:dyDescent="0.2">
      <c r="A673">
        <f>ROW(Source!A521)</f>
        <v>521</v>
      </c>
      <c r="B673">
        <v>1473072014</v>
      </c>
      <c r="C673">
        <v>1473072004</v>
      </c>
      <c r="D673">
        <v>1441834920</v>
      </c>
      <c r="E673">
        <v>1</v>
      </c>
      <c r="F673">
        <v>1</v>
      </c>
      <c r="G673">
        <v>15514512</v>
      </c>
      <c r="H673">
        <v>3</v>
      </c>
      <c r="I673" t="s">
        <v>751</v>
      </c>
      <c r="J673" t="s">
        <v>752</v>
      </c>
      <c r="K673" t="s">
        <v>753</v>
      </c>
      <c r="L673">
        <v>1346</v>
      </c>
      <c r="N673">
        <v>1009</v>
      </c>
      <c r="O673" t="s">
        <v>680</v>
      </c>
      <c r="P673" t="s">
        <v>680</v>
      </c>
      <c r="Q673">
        <v>1</v>
      </c>
      <c r="X673">
        <v>0.06</v>
      </c>
      <c r="Y673">
        <v>106.87</v>
      </c>
      <c r="Z673">
        <v>0</v>
      </c>
      <c r="AA673">
        <v>0</v>
      </c>
      <c r="AB673">
        <v>0</v>
      </c>
      <c r="AC673">
        <v>0</v>
      </c>
      <c r="AD673">
        <v>1</v>
      </c>
      <c r="AE673">
        <v>0</v>
      </c>
      <c r="AF673" t="s">
        <v>3</v>
      </c>
      <c r="AG673">
        <v>0.06</v>
      </c>
      <c r="AH673">
        <v>2</v>
      </c>
      <c r="AI673">
        <v>1473072009</v>
      </c>
      <c r="AJ673">
        <v>428</v>
      </c>
      <c r="AK673">
        <v>0</v>
      </c>
      <c r="AL673">
        <v>0</v>
      </c>
      <c r="AM673">
        <v>0</v>
      </c>
      <c r="AN673">
        <v>0</v>
      </c>
      <c r="AO673">
        <v>0</v>
      </c>
      <c r="AP673">
        <v>0</v>
      </c>
      <c r="AQ673">
        <v>0</v>
      </c>
      <c r="AR673">
        <v>0</v>
      </c>
    </row>
    <row r="674" spans="1:44" x14ac:dyDescent="0.2">
      <c r="A674">
        <f>ROW(Source!A522)</f>
        <v>522</v>
      </c>
      <c r="B674">
        <v>1473072018</v>
      </c>
      <c r="C674">
        <v>1473072015</v>
      </c>
      <c r="D674">
        <v>1441819193</v>
      </c>
      <c r="E674">
        <v>15514512</v>
      </c>
      <c r="F674">
        <v>1</v>
      </c>
      <c r="G674">
        <v>15514512</v>
      </c>
      <c r="H674">
        <v>1</v>
      </c>
      <c r="I674" t="s">
        <v>670</v>
      </c>
      <c r="J674" t="s">
        <v>3</v>
      </c>
      <c r="K674" t="s">
        <v>671</v>
      </c>
      <c r="L674">
        <v>1191</v>
      </c>
      <c r="N674">
        <v>1013</v>
      </c>
      <c r="O674" t="s">
        <v>672</v>
      </c>
      <c r="P674" t="s">
        <v>672</v>
      </c>
      <c r="Q674">
        <v>1</v>
      </c>
      <c r="X674">
        <v>0.5</v>
      </c>
      <c r="Y674">
        <v>0</v>
      </c>
      <c r="Z674">
        <v>0</v>
      </c>
      <c r="AA674">
        <v>0</v>
      </c>
      <c r="AB674">
        <v>0</v>
      </c>
      <c r="AC674">
        <v>0</v>
      </c>
      <c r="AD674">
        <v>1</v>
      </c>
      <c r="AE674">
        <v>1</v>
      </c>
      <c r="AF674" t="s">
        <v>449</v>
      </c>
      <c r="AG674">
        <v>1.5</v>
      </c>
      <c r="AH674">
        <v>2</v>
      </c>
      <c r="AI674">
        <v>1473072016</v>
      </c>
      <c r="AJ674">
        <v>429</v>
      </c>
      <c r="AK674">
        <v>0</v>
      </c>
      <c r="AL674">
        <v>0</v>
      </c>
      <c r="AM674">
        <v>0</v>
      </c>
      <c r="AN674">
        <v>0</v>
      </c>
      <c r="AO674">
        <v>0</v>
      </c>
      <c r="AP674">
        <v>0</v>
      </c>
      <c r="AQ674">
        <v>0</v>
      </c>
      <c r="AR674">
        <v>0</v>
      </c>
    </row>
    <row r="675" spans="1:44" x14ac:dyDescent="0.2">
      <c r="A675">
        <f>ROW(Source!A522)</f>
        <v>522</v>
      </c>
      <c r="B675">
        <v>1473072019</v>
      </c>
      <c r="C675">
        <v>1473072015</v>
      </c>
      <c r="D675">
        <v>1441822228</v>
      </c>
      <c r="E675">
        <v>15514512</v>
      </c>
      <c r="F675">
        <v>1</v>
      </c>
      <c r="G675">
        <v>15514512</v>
      </c>
      <c r="H675">
        <v>3</v>
      </c>
      <c r="I675" t="s">
        <v>749</v>
      </c>
      <c r="J675" t="s">
        <v>3</v>
      </c>
      <c r="K675" t="s">
        <v>750</v>
      </c>
      <c r="L675">
        <v>1346</v>
      </c>
      <c r="N675">
        <v>1009</v>
      </c>
      <c r="O675" t="s">
        <v>680</v>
      </c>
      <c r="P675" t="s">
        <v>680</v>
      </c>
      <c r="Q675">
        <v>1</v>
      </c>
      <c r="X675">
        <v>0.01</v>
      </c>
      <c r="Y675">
        <v>73.951729999999998</v>
      </c>
      <c r="Z675">
        <v>0</v>
      </c>
      <c r="AA675">
        <v>0</v>
      </c>
      <c r="AB675">
        <v>0</v>
      </c>
      <c r="AC675">
        <v>0</v>
      </c>
      <c r="AD675">
        <v>1</v>
      </c>
      <c r="AE675">
        <v>0</v>
      </c>
      <c r="AF675" t="s">
        <v>449</v>
      </c>
      <c r="AG675">
        <v>0.03</v>
      </c>
      <c r="AH675">
        <v>2</v>
      </c>
      <c r="AI675">
        <v>1473072017</v>
      </c>
      <c r="AJ675">
        <v>430</v>
      </c>
      <c r="AK675">
        <v>0</v>
      </c>
      <c r="AL675">
        <v>0</v>
      </c>
      <c r="AM675">
        <v>0</v>
      </c>
      <c r="AN675">
        <v>0</v>
      </c>
      <c r="AO675">
        <v>0</v>
      </c>
      <c r="AP675">
        <v>0</v>
      </c>
      <c r="AQ675">
        <v>0</v>
      </c>
      <c r="AR675">
        <v>0</v>
      </c>
    </row>
    <row r="676" spans="1:44" x14ac:dyDescent="0.2">
      <c r="A676">
        <f>ROW(Source!A523)</f>
        <v>523</v>
      </c>
      <c r="B676">
        <v>1473072026</v>
      </c>
      <c r="C676">
        <v>1473072020</v>
      </c>
      <c r="D676">
        <v>1441819193</v>
      </c>
      <c r="E676">
        <v>15514512</v>
      </c>
      <c r="F676">
        <v>1</v>
      </c>
      <c r="G676">
        <v>15514512</v>
      </c>
      <c r="H676">
        <v>1</v>
      </c>
      <c r="I676" t="s">
        <v>670</v>
      </c>
      <c r="J676" t="s">
        <v>3</v>
      </c>
      <c r="K676" t="s">
        <v>671</v>
      </c>
      <c r="L676">
        <v>1191</v>
      </c>
      <c r="N676">
        <v>1013</v>
      </c>
      <c r="O676" t="s">
        <v>672</v>
      </c>
      <c r="P676" t="s">
        <v>672</v>
      </c>
      <c r="Q676">
        <v>1</v>
      </c>
      <c r="X676">
        <v>18</v>
      </c>
      <c r="Y676">
        <v>0</v>
      </c>
      <c r="Z676">
        <v>0</v>
      </c>
      <c r="AA676">
        <v>0</v>
      </c>
      <c r="AB676">
        <v>0</v>
      </c>
      <c r="AC676">
        <v>0</v>
      </c>
      <c r="AD676">
        <v>1</v>
      </c>
      <c r="AE676">
        <v>1</v>
      </c>
      <c r="AF676" t="s">
        <v>3</v>
      </c>
      <c r="AG676">
        <v>18</v>
      </c>
      <c r="AH676">
        <v>2</v>
      </c>
      <c r="AI676">
        <v>1473072021</v>
      </c>
      <c r="AJ676">
        <v>431</v>
      </c>
      <c r="AK676">
        <v>0</v>
      </c>
      <c r="AL676">
        <v>0</v>
      </c>
      <c r="AM676">
        <v>0</v>
      </c>
      <c r="AN676">
        <v>0</v>
      </c>
      <c r="AO676">
        <v>0</v>
      </c>
      <c r="AP676">
        <v>0</v>
      </c>
      <c r="AQ676">
        <v>0</v>
      </c>
      <c r="AR676">
        <v>0</v>
      </c>
    </row>
    <row r="677" spans="1:44" x14ac:dyDescent="0.2">
      <c r="A677">
        <f>ROW(Source!A523)</f>
        <v>523</v>
      </c>
      <c r="B677">
        <v>1473072028</v>
      </c>
      <c r="C677">
        <v>1473072020</v>
      </c>
      <c r="D677">
        <v>1441836237</v>
      </c>
      <c r="E677">
        <v>1</v>
      </c>
      <c r="F677">
        <v>1</v>
      </c>
      <c r="G677">
        <v>15514512</v>
      </c>
      <c r="H677">
        <v>3</v>
      </c>
      <c r="I677" t="s">
        <v>746</v>
      </c>
      <c r="J677" t="s">
        <v>747</v>
      </c>
      <c r="K677" t="s">
        <v>748</v>
      </c>
      <c r="L677">
        <v>1346</v>
      </c>
      <c r="N677">
        <v>1009</v>
      </c>
      <c r="O677" t="s">
        <v>680</v>
      </c>
      <c r="P677" t="s">
        <v>680</v>
      </c>
      <c r="Q677">
        <v>1</v>
      </c>
      <c r="X677">
        <v>0.36</v>
      </c>
      <c r="Y677">
        <v>375.16</v>
      </c>
      <c r="Z677">
        <v>0</v>
      </c>
      <c r="AA677">
        <v>0</v>
      </c>
      <c r="AB677">
        <v>0</v>
      </c>
      <c r="AC677">
        <v>0</v>
      </c>
      <c r="AD677">
        <v>1</v>
      </c>
      <c r="AE677">
        <v>0</v>
      </c>
      <c r="AF677" t="s">
        <v>3</v>
      </c>
      <c r="AG677">
        <v>0.36</v>
      </c>
      <c r="AH677">
        <v>2</v>
      </c>
      <c r="AI677">
        <v>1473072023</v>
      </c>
      <c r="AJ677">
        <v>432</v>
      </c>
      <c r="AK677">
        <v>0</v>
      </c>
      <c r="AL677">
        <v>0</v>
      </c>
      <c r="AM677">
        <v>0</v>
      </c>
      <c r="AN677">
        <v>0</v>
      </c>
      <c r="AO677">
        <v>0</v>
      </c>
      <c r="AP677">
        <v>0</v>
      </c>
      <c r="AQ677">
        <v>0</v>
      </c>
      <c r="AR677">
        <v>0</v>
      </c>
    </row>
    <row r="678" spans="1:44" x14ac:dyDescent="0.2">
      <c r="A678">
        <f>ROW(Source!A523)</f>
        <v>523</v>
      </c>
      <c r="B678">
        <v>1473072029</v>
      </c>
      <c r="C678">
        <v>1473072020</v>
      </c>
      <c r="D678">
        <v>1441836235</v>
      </c>
      <c r="E678">
        <v>1</v>
      </c>
      <c r="F678">
        <v>1</v>
      </c>
      <c r="G678">
        <v>15514512</v>
      </c>
      <c r="H678">
        <v>3</v>
      </c>
      <c r="I678" t="s">
        <v>677</v>
      </c>
      <c r="J678" t="s">
        <v>678</v>
      </c>
      <c r="K678" t="s">
        <v>679</v>
      </c>
      <c r="L678">
        <v>1346</v>
      </c>
      <c r="N678">
        <v>1009</v>
      </c>
      <c r="O678" t="s">
        <v>680</v>
      </c>
      <c r="P678" t="s">
        <v>680</v>
      </c>
      <c r="Q678">
        <v>1</v>
      </c>
      <c r="X678">
        <v>0.11</v>
      </c>
      <c r="Y678">
        <v>31.49</v>
      </c>
      <c r="Z678">
        <v>0</v>
      </c>
      <c r="AA678">
        <v>0</v>
      </c>
      <c r="AB678">
        <v>0</v>
      </c>
      <c r="AC678">
        <v>0</v>
      </c>
      <c r="AD678">
        <v>1</v>
      </c>
      <c r="AE678">
        <v>0</v>
      </c>
      <c r="AF678" t="s">
        <v>3</v>
      </c>
      <c r="AG678">
        <v>0.11</v>
      </c>
      <c r="AH678">
        <v>2</v>
      </c>
      <c r="AI678">
        <v>1473072024</v>
      </c>
      <c r="AJ678">
        <v>433</v>
      </c>
      <c r="AK678">
        <v>0</v>
      </c>
      <c r="AL678">
        <v>0</v>
      </c>
      <c r="AM678">
        <v>0</v>
      </c>
      <c r="AN678">
        <v>0</v>
      </c>
      <c r="AO678">
        <v>0</v>
      </c>
      <c r="AP678">
        <v>0</v>
      </c>
      <c r="AQ678">
        <v>0</v>
      </c>
      <c r="AR678">
        <v>0</v>
      </c>
    </row>
    <row r="679" spans="1:44" x14ac:dyDescent="0.2">
      <c r="A679">
        <f>ROW(Source!A523)</f>
        <v>523</v>
      </c>
      <c r="B679">
        <v>1473072027</v>
      </c>
      <c r="C679">
        <v>1473072020</v>
      </c>
      <c r="D679">
        <v>1441822228</v>
      </c>
      <c r="E679">
        <v>15514512</v>
      </c>
      <c r="F679">
        <v>1</v>
      </c>
      <c r="G679">
        <v>15514512</v>
      </c>
      <c r="H679">
        <v>3</v>
      </c>
      <c r="I679" t="s">
        <v>749</v>
      </c>
      <c r="J679" t="s">
        <v>3</v>
      </c>
      <c r="K679" t="s">
        <v>750</v>
      </c>
      <c r="L679">
        <v>1346</v>
      </c>
      <c r="N679">
        <v>1009</v>
      </c>
      <c r="O679" t="s">
        <v>680</v>
      </c>
      <c r="P679" t="s">
        <v>680</v>
      </c>
      <c r="Q679">
        <v>1</v>
      </c>
      <c r="X679">
        <v>0.11</v>
      </c>
      <c r="Y679">
        <v>73.951729999999998</v>
      </c>
      <c r="Z679">
        <v>0</v>
      </c>
      <c r="AA679">
        <v>0</v>
      </c>
      <c r="AB679">
        <v>0</v>
      </c>
      <c r="AC679">
        <v>0</v>
      </c>
      <c r="AD679">
        <v>1</v>
      </c>
      <c r="AE679">
        <v>0</v>
      </c>
      <c r="AF679" t="s">
        <v>3</v>
      </c>
      <c r="AG679">
        <v>0.11</v>
      </c>
      <c r="AH679">
        <v>2</v>
      </c>
      <c r="AI679">
        <v>1473072022</v>
      </c>
      <c r="AJ679">
        <v>434</v>
      </c>
      <c r="AK679">
        <v>0</v>
      </c>
      <c r="AL679">
        <v>0</v>
      </c>
      <c r="AM679">
        <v>0</v>
      </c>
      <c r="AN679">
        <v>0</v>
      </c>
      <c r="AO679">
        <v>0</v>
      </c>
      <c r="AP679">
        <v>0</v>
      </c>
      <c r="AQ679">
        <v>0</v>
      </c>
      <c r="AR679">
        <v>0</v>
      </c>
    </row>
    <row r="680" spans="1:44" x14ac:dyDescent="0.2">
      <c r="A680">
        <f>ROW(Source!A523)</f>
        <v>523</v>
      </c>
      <c r="B680">
        <v>1473072030</v>
      </c>
      <c r="C680">
        <v>1473072020</v>
      </c>
      <c r="D680">
        <v>1441834920</v>
      </c>
      <c r="E680">
        <v>1</v>
      </c>
      <c r="F680">
        <v>1</v>
      </c>
      <c r="G680">
        <v>15514512</v>
      </c>
      <c r="H680">
        <v>3</v>
      </c>
      <c r="I680" t="s">
        <v>751</v>
      </c>
      <c r="J680" t="s">
        <v>752</v>
      </c>
      <c r="K680" t="s">
        <v>753</v>
      </c>
      <c r="L680">
        <v>1346</v>
      </c>
      <c r="N680">
        <v>1009</v>
      </c>
      <c r="O680" t="s">
        <v>680</v>
      </c>
      <c r="P680" t="s">
        <v>680</v>
      </c>
      <c r="Q680">
        <v>1</v>
      </c>
      <c r="X680">
        <v>7.0000000000000007E-2</v>
      </c>
      <c r="Y680">
        <v>106.87</v>
      </c>
      <c r="Z680">
        <v>0</v>
      </c>
      <c r="AA680">
        <v>0</v>
      </c>
      <c r="AB680">
        <v>0</v>
      </c>
      <c r="AC680">
        <v>0</v>
      </c>
      <c r="AD680">
        <v>1</v>
      </c>
      <c r="AE680">
        <v>0</v>
      </c>
      <c r="AF680" t="s">
        <v>3</v>
      </c>
      <c r="AG680">
        <v>7.0000000000000007E-2</v>
      </c>
      <c r="AH680">
        <v>2</v>
      </c>
      <c r="AI680">
        <v>1473072025</v>
      </c>
      <c r="AJ680">
        <v>435</v>
      </c>
      <c r="AK680">
        <v>0</v>
      </c>
      <c r="AL680">
        <v>0</v>
      </c>
      <c r="AM680">
        <v>0</v>
      </c>
      <c r="AN680">
        <v>0</v>
      </c>
      <c r="AO680">
        <v>0</v>
      </c>
      <c r="AP680">
        <v>0</v>
      </c>
      <c r="AQ680">
        <v>0</v>
      </c>
      <c r="AR680">
        <v>0</v>
      </c>
    </row>
    <row r="681" spans="1:44" x14ac:dyDescent="0.2">
      <c r="A681">
        <f>ROW(Source!A524)</f>
        <v>524</v>
      </c>
      <c r="B681">
        <v>1473072034</v>
      </c>
      <c r="C681">
        <v>1473072031</v>
      </c>
      <c r="D681">
        <v>1441819193</v>
      </c>
      <c r="E681">
        <v>15514512</v>
      </c>
      <c r="F681">
        <v>1</v>
      </c>
      <c r="G681">
        <v>15514512</v>
      </c>
      <c r="H681">
        <v>1</v>
      </c>
      <c r="I681" t="s">
        <v>670</v>
      </c>
      <c r="J681" t="s">
        <v>3</v>
      </c>
      <c r="K681" t="s">
        <v>671</v>
      </c>
      <c r="L681">
        <v>1191</v>
      </c>
      <c r="N681">
        <v>1013</v>
      </c>
      <c r="O681" t="s">
        <v>672</v>
      </c>
      <c r="P681" t="s">
        <v>672</v>
      </c>
      <c r="Q681">
        <v>1</v>
      </c>
      <c r="X681">
        <v>0.6</v>
      </c>
      <c r="Y681">
        <v>0</v>
      </c>
      <c r="Z681">
        <v>0</v>
      </c>
      <c r="AA681">
        <v>0</v>
      </c>
      <c r="AB681">
        <v>0</v>
      </c>
      <c r="AC681">
        <v>0</v>
      </c>
      <c r="AD681">
        <v>1</v>
      </c>
      <c r="AE681">
        <v>1</v>
      </c>
      <c r="AF681" t="s">
        <v>449</v>
      </c>
      <c r="AG681">
        <v>1.7999999999999998</v>
      </c>
      <c r="AH681">
        <v>2</v>
      </c>
      <c r="AI681">
        <v>1473072032</v>
      </c>
      <c r="AJ681">
        <v>436</v>
      </c>
      <c r="AK681">
        <v>0</v>
      </c>
      <c r="AL681">
        <v>0</v>
      </c>
      <c r="AM681">
        <v>0</v>
      </c>
      <c r="AN681">
        <v>0</v>
      </c>
      <c r="AO681">
        <v>0</v>
      </c>
      <c r="AP681">
        <v>0</v>
      </c>
      <c r="AQ681">
        <v>0</v>
      </c>
      <c r="AR681">
        <v>0</v>
      </c>
    </row>
    <row r="682" spans="1:44" x14ac:dyDescent="0.2">
      <c r="A682">
        <f>ROW(Source!A524)</f>
        <v>524</v>
      </c>
      <c r="B682">
        <v>1473072035</v>
      </c>
      <c r="C682">
        <v>1473072031</v>
      </c>
      <c r="D682">
        <v>1441822228</v>
      </c>
      <c r="E682">
        <v>15514512</v>
      </c>
      <c r="F682">
        <v>1</v>
      </c>
      <c r="G682">
        <v>15514512</v>
      </c>
      <c r="H682">
        <v>3</v>
      </c>
      <c r="I682" t="s">
        <v>749</v>
      </c>
      <c r="J682" t="s">
        <v>3</v>
      </c>
      <c r="K682" t="s">
        <v>750</v>
      </c>
      <c r="L682">
        <v>1346</v>
      </c>
      <c r="N682">
        <v>1009</v>
      </c>
      <c r="O682" t="s">
        <v>680</v>
      </c>
      <c r="P682" t="s">
        <v>680</v>
      </c>
      <c r="Q682">
        <v>1</v>
      </c>
      <c r="X682">
        <v>0.01</v>
      </c>
      <c r="Y682">
        <v>73.951729999999998</v>
      </c>
      <c r="Z682">
        <v>0</v>
      </c>
      <c r="AA682">
        <v>0</v>
      </c>
      <c r="AB682">
        <v>0</v>
      </c>
      <c r="AC682">
        <v>0</v>
      </c>
      <c r="AD682">
        <v>1</v>
      </c>
      <c r="AE682">
        <v>0</v>
      </c>
      <c r="AF682" t="s">
        <v>449</v>
      </c>
      <c r="AG682">
        <v>0.03</v>
      </c>
      <c r="AH682">
        <v>2</v>
      </c>
      <c r="AI682">
        <v>1473072033</v>
      </c>
      <c r="AJ682">
        <v>437</v>
      </c>
      <c r="AK682">
        <v>0</v>
      </c>
      <c r="AL682">
        <v>0</v>
      </c>
      <c r="AM682">
        <v>0</v>
      </c>
      <c r="AN682">
        <v>0</v>
      </c>
      <c r="AO682">
        <v>0</v>
      </c>
      <c r="AP682">
        <v>0</v>
      </c>
      <c r="AQ682">
        <v>0</v>
      </c>
      <c r="AR682">
        <v>0</v>
      </c>
    </row>
    <row r="683" spans="1:44" x14ac:dyDescent="0.2">
      <c r="A683">
        <f>ROW(Source!A525)</f>
        <v>525</v>
      </c>
      <c r="B683">
        <v>1473072042</v>
      </c>
      <c r="C683">
        <v>1473072036</v>
      </c>
      <c r="D683">
        <v>1441819193</v>
      </c>
      <c r="E683">
        <v>15514512</v>
      </c>
      <c r="F683">
        <v>1</v>
      </c>
      <c r="G683">
        <v>15514512</v>
      </c>
      <c r="H683">
        <v>1</v>
      </c>
      <c r="I683" t="s">
        <v>670</v>
      </c>
      <c r="J683" t="s">
        <v>3</v>
      </c>
      <c r="K683" t="s">
        <v>671</v>
      </c>
      <c r="L683">
        <v>1191</v>
      </c>
      <c r="N683">
        <v>1013</v>
      </c>
      <c r="O683" t="s">
        <v>672</v>
      </c>
      <c r="P683" t="s">
        <v>672</v>
      </c>
      <c r="Q683">
        <v>1</v>
      </c>
      <c r="X683">
        <v>24</v>
      </c>
      <c r="Y683">
        <v>0</v>
      </c>
      <c r="Z683">
        <v>0</v>
      </c>
      <c r="AA683">
        <v>0</v>
      </c>
      <c r="AB683">
        <v>0</v>
      </c>
      <c r="AC683">
        <v>0</v>
      </c>
      <c r="AD683">
        <v>1</v>
      </c>
      <c r="AE683">
        <v>1</v>
      </c>
      <c r="AF683" t="s">
        <v>3</v>
      </c>
      <c r="AG683">
        <v>24</v>
      </c>
      <c r="AH683">
        <v>2</v>
      </c>
      <c r="AI683">
        <v>1473072037</v>
      </c>
      <c r="AJ683">
        <v>438</v>
      </c>
      <c r="AK683">
        <v>0</v>
      </c>
      <c r="AL683">
        <v>0</v>
      </c>
      <c r="AM683">
        <v>0</v>
      </c>
      <c r="AN683">
        <v>0</v>
      </c>
      <c r="AO683">
        <v>0</v>
      </c>
      <c r="AP683">
        <v>0</v>
      </c>
      <c r="AQ683">
        <v>0</v>
      </c>
      <c r="AR683">
        <v>0</v>
      </c>
    </row>
    <row r="684" spans="1:44" x14ac:dyDescent="0.2">
      <c r="A684">
        <f>ROW(Source!A525)</f>
        <v>525</v>
      </c>
      <c r="B684">
        <v>1473072044</v>
      </c>
      <c r="C684">
        <v>1473072036</v>
      </c>
      <c r="D684">
        <v>1441836237</v>
      </c>
      <c r="E684">
        <v>1</v>
      </c>
      <c r="F684">
        <v>1</v>
      </c>
      <c r="G684">
        <v>15514512</v>
      </c>
      <c r="H684">
        <v>3</v>
      </c>
      <c r="I684" t="s">
        <v>746</v>
      </c>
      <c r="J684" t="s">
        <v>747</v>
      </c>
      <c r="K684" t="s">
        <v>748</v>
      </c>
      <c r="L684">
        <v>1346</v>
      </c>
      <c r="N684">
        <v>1009</v>
      </c>
      <c r="O684" t="s">
        <v>680</v>
      </c>
      <c r="P684" t="s">
        <v>680</v>
      </c>
      <c r="Q684">
        <v>1</v>
      </c>
      <c r="X684">
        <v>0.48</v>
      </c>
      <c r="Y684">
        <v>375.16</v>
      </c>
      <c r="Z684">
        <v>0</v>
      </c>
      <c r="AA684">
        <v>0</v>
      </c>
      <c r="AB684">
        <v>0</v>
      </c>
      <c r="AC684">
        <v>0</v>
      </c>
      <c r="AD684">
        <v>1</v>
      </c>
      <c r="AE684">
        <v>0</v>
      </c>
      <c r="AF684" t="s">
        <v>3</v>
      </c>
      <c r="AG684">
        <v>0.48</v>
      </c>
      <c r="AH684">
        <v>2</v>
      </c>
      <c r="AI684">
        <v>1473072038</v>
      </c>
      <c r="AJ684">
        <v>439</v>
      </c>
      <c r="AK684">
        <v>0</v>
      </c>
      <c r="AL684">
        <v>0</v>
      </c>
      <c r="AM684">
        <v>0</v>
      </c>
      <c r="AN684">
        <v>0</v>
      </c>
      <c r="AO684">
        <v>0</v>
      </c>
      <c r="AP684">
        <v>0</v>
      </c>
      <c r="AQ684">
        <v>0</v>
      </c>
      <c r="AR684">
        <v>0</v>
      </c>
    </row>
    <row r="685" spans="1:44" x14ac:dyDescent="0.2">
      <c r="A685">
        <f>ROW(Source!A525)</f>
        <v>525</v>
      </c>
      <c r="B685">
        <v>1473072045</v>
      </c>
      <c r="C685">
        <v>1473072036</v>
      </c>
      <c r="D685">
        <v>1441836235</v>
      </c>
      <c r="E685">
        <v>1</v>
      </c>
      <c r="F685">
        <v>1</v>
      </c>
      <c r="G685">
        <v>15514512</v>
      </c>
      <c r="H685">
        <v>3</v>
      </c>
      <c r="I685" t="s">
        <v>677</v>
      </c>
      <c r="J685" t="s">
        <v>678</v>
      </c>
      <c r="K685" t="s">
        <v>679</v>
      </c>
      <c r="L685">
        <v>1346</v>
      </c>
      <c r="N685">
        <v>1009</v>
      </c>
      <c r="O685" t="s">
        <v>680</v>
      </c>
      <c r="P685" t="s">
        <v>680</v>
      </c>
      <c r="Q685">
        <v>1</v>
      </c>
      <c r="X685">
        <v>0.14000000000000001</v>
      </c>
      <c r="Y685">
        <v>31.49</v>
      </c>
      <c r="Z685">
        <v>0</v>
      </c>
      <c r="AA685">
        <v>0</v>
      </c>
      <c r="AB685">
        <v>0</v>
      </c>
      <c r="AC685">
        <v>0</v>
      </c>
      <c r="AD685">
        <v>1</v>
      </c>
      <c r="AE685">
        <v>0</v>
      </c>
      <c r="AF685" t="s">
        <v>3</v>
      </c>
      <c r="AG685">
        <v>0.14000000000000001</v>
      </c>
      <c r="AH685">
        <v>2</v>
      </c>
      <c r="AI685">
        <v>1473072039</v>
      </c>
      <c r="AJ685">
        <v>440</v>
      </c>
      <c r="AK685">
        <v>0</v>
      </c>
      <c r="AL685">
        <v>0</v>
      </c>
      <c r="AM685">
        <v>0</v>
      </c>
      <c r="AN685">
        <v>0</v>
      </c>
      <c r="AO685">
        <v>0</v>
      </c>
      <c r="AP685">
        <v>0</v>
      </c>
      <c r="AQ685">
        <v>0</v>
      </c>
      <c r="AR685">
        <v>0</v>
      </c>
    </row>
    <row r="686" spans="1:44" x14ac:dyDescent="0.2">
      <c r="A686">
        <f>ROW(Source!A525)</f>
        <v>525</v>
      </c>
      <c r="B686">
        <v>1473072043</v>
      </c>
      <c r="C686">
        <v>1473072036</v>
      </c>
      <c r="D686">
        <v>1441822228</v>
      </c>
      <c r="E686">
        <v>15514512</v>
      </c>
      <c r="F686">
        <v>1</v>
      </c>
      <c r="G686">
        <v>15514512</v>
      </c>
      <c r="H686">
        <v>3</v>
      </c>
      <c r="I686" t="s">
        <v>749</v>
      </c>
      <c r="J686" t="s">
        <v>3</v>
      </c>
      <c r="K686" t="s">
        <v>750</v>
      </c>
      <c r="L686">
        <v>1346</v>
      </c>
      <c r="N686">
        <v>1009</v>
      </c>
      <c r="O686" t="s">
        <v>680</v>
      </c>
      <c r="P686" t="s">
        <v>680</v>
      </c>
      <c r="Q686">
        <v>1</v>
      </c>
      <c r="X686">
        <v>0.14000000000000001</v>
      </c>
      <c r="Y686">
        <v>73.951729999999998</v>
      </c>
      <c r="Z686">
        <v>0</v>
      </c>
      <c r="AA686">
        <v>0</v>
      </c>
      <c r="AB686">
        <v>0</v>
      </c>
      <c r="AC686">
        <v>0</v>
      </c>
      <c r="AD686">
        <v>1</v>
      </c>
      <c r="AE686">
        <v>0</v>
      </c>
      <c r="AF686" t="s">
        <v>3</v>
      </c>
      <c r="AG686">
        <v>0.14000000000000001</v>
      </c>
      <c r="AH686">
        <v>2</v>
      </c>
      <c r="AI686">
        <v>1473072040</v>
      </c>
      <c r="AJ686">
        <v>441</v>
      </c>
      <c r="AK686">
        <v>0</v>
      </c>
      <c r="AL686">
        <v>0</v>
      </c>
      <c r="AM686">
        <v>0</v>
      </c>
      <c r="AN686">
        <v>0</v>
      </c>
      <c r="AO686">
        <v>0</v>
      </c>
      <c r="AP686">
        <v>0</v>
      </c>
      <c r="AQ686">
        <v>0</v>
      </c>
      <c r="AR686">
        <v>0</v>
      </c>
    </row>
    <row r="687" spans="1:44" x14ac:dyDescent="0.2">
      <c r="A687">
        <f>ROW(Source!A525)</f>
        <v>525</v>
      </c>
      <c r="B687">
        <v>1473072046</v>
      </c>
      <c r="C687">
        <v>1473072036</v>
      </c>
      <c r="D687">
        <v>1441834920</v>
      </c>
      <c r="E687">
        <v>1</v>
      </c>
      <c r="F687">
        <v>1</v>
      </c>
      <c r="G687">
        <v>15514512</v>
      </c>
      <c r="H687">
        <v>3</v>
      </c>
      <c r="I687" t="s">
        <v>751</v>
      </c>
      <c r="J687" t="s">
        <v>752</v>
      </c>
      <c r="K687" t="s">
        <v>753</v>
      </c>
      <c r="L687">
        <v>1346</v>
      </c>
      <c r="N687">
        <v>1009</v>
      </c>
      <c r="O687" t="s">
        <v>680</v>
      </c>
      <c r="P687" t="s">
        <v>680</v>
      </c>
      <c r="Q687">
        <v>1</v>
      </c>
      <c r="X687">
        <v>0.1</v>
      </c>
      <c r="Y687">
        <v>106.87</v>
      </c>
      <c r="Z687">
        <v>0</v>
      </c>
      <c r="AA687">
        <v>0</v>
      </c>
      <c r="AB687">
        <v>0</v>
      </c>
      <c r="AC687">
        <v>0</v>
      </c>
      <c r="AD687">
        <v>1</v>
      </c>
      <c r="AE687">
        <v>0</v>
      </c>
      <c r="AF687" t="s">
        <v>3</v>
      </c>
      <c r="AG687">
        <v>0.1</v>
      </c>
      <c r="AH687">
        <v>2</v>
      </c>
      <c r="AI687">
        <v>1473072041</v>
      </c>
      <c r="AJ687">
        <v>442</v>
      </c>
      <c r="AK687">
        <v>0</v>
      </c>
      <c r="AL687">
        <v>0</v>
      </c>
      <c r="AM687">
        <v>0</v>
      </c>
      <c r="AN687">
        <v>0</v>
      </c>
      <c r="AO687">
        <v>0</v>
      </c>
      <c r="AP687">
        <v>0</v>
      </c>
      <c r="AQ687">
        <v>0</v>
      </c>
      <c r="AR687">
        <v>0</v>
      </c>
    </row>
    <row r="688" spans="1:44" x14ac:dyDescent="0.2">
      <c r="A688">
        <f>ROW(Source!A526)</f>
        <v>526</v>
      </c>
      <c r="B688">
        <v>1473072050</v>
      </c>
      <c r="C688">
        <v>1473072047</v>
      </c>
      <c r="D688">
        <v>1441819193</v>
      </c>
      <c r="E688">
        <v>15514512</v>
      </c>
      <c r="F688">
        <v>1</v>
      </c>
      <c r="G688">
        <v>15514512</v>
      </c>
      <c r="H688">
        <v>1</v>
      </c>
      <c r="I688" t="s">
        <v>670</v>
      </c>
      <c r="J688" t="s">
        <v>3</v>
      </c>
      <c r="K688" t="s">
        <v>671</v>
      </c>
      <c r="L688">
        <v>1191</v>
      </c>
      <c r="N688">
        <v>1013</v>
      </c>
      <c r="O688" t="s">
        <v>672</v>
      </c>
      <c r="P688" t="s">
        <v>672</v>
      </c>
      <c r="Q688">
        <v>1</v>
      </c>
      <c r="X688">
        <v>0.8</v>
      </c>
      <c r="Y688">
        <v>0</v>
      </c>
      <c r="Z688">
        <v>0</v>
      </c>
      <c r="AA688">
        <v>0</v>
      </c>
      <c r="AB688">
        <v>0</v>
      </c>
      <c r="AC688">
        <v>0</v>
      </c>
      <c r="AD688">
        <v>1</v>
      </c>
      <c r="AE688">
        <v>1</v>
      </c>
      <c r="AF688" t="s">
        <v>449</v>
      </c>
      <c r="AG688">
        <v>2.4000000000000004</v>
      </c>
      <c r="AH688">
        <v>2</v>
      </c>
      <c r="AI688">
        <v>1473072048</v>
      </c>
      <c r="AJ688">
        <v>443</v>
      </c>
      <c r="AK688">
        <v>0</v>
      </c>
      <c r="AL688">
        <v>0</v>
      </c>
      <c r="AM688">
        <v>0</v>
      </c>
      <c r="AN688">
        <v>0</v>
      </c>
      <c r="AO688">
        <v>0</v>
      </c>
      <c r="AP688">
        <v>0</v>
      </c>
      <c r="AQ688">
        <v>0</v>
      </c>
      <c r="AR688">
        <v>0</v>
      </c>
    </row>
    <row r="689" spans="1:44" x14ac:dyDescent="0.2">
      <c r="A689">
        <f>ROW(Source!A526)</f>
        <v>526</v>
      </c>
      <c r="B689">
        <v>1473072051</v>
      </c>
      <c r="C689">
        <v>1473072047</v>
      </c>
      <c r="D689">
        <v>1441822228</v>
      </c>
      <c r="E689">
        <v>15514512</v>
      </c>
      <c r="F689">
        <v>1</v>
      </c>
      <c r="G689">
        <v>15514512</v>
      </c>
      <c r="H689">
        <v>3</v>
      </c>
      <c r="I689" t="s">
        <v>749</v>
      </c>
      <c r="J689" t="s">
        <v>3</v>
      </c>
      <c r="K689" t="s">
        <v>750</v>
      </c>
      <c r="L689">
        <v>1346</v>
      </c>
      <c r="N689">
        <v>1009</v>
      </c>
      <c r="O689" t="s">
        <v>680</v>
      </c>
      <c r="P689" t="s">
        <v>680</v>
      </c>
      <c r="Q689">
        <v>1</v>
      </c>
      <c r="X689">
        <v>0.01</v>
      </c>
      <c r="Y689">
        <v>73.951729999999998</v>
      </c>
      <c r="Z689">
        <v>0</v>
      </c>
      <c r="AA689">
        <v>0</v>
      </c>
      <c r="AB689">
        <v>0</v>
      </c>
      <c r="AC689">
        <v>0</v>
      </c>
      <c r="AD689">
        <v>1</v>
      </c>
      <c r="AE689">
        <v>0</v>
      </c>
      <c r="AF689" t="s">
        <v>449</v>
      </c>
      <c r="AG689">
        <v>0.03</v>
      </c>
      <c r="AH689">
        <v>2</v>
      </c>
      <c r="AI689">
        <v>1473072049</v>
      </c>
      <c r="AJ689">
        <v>444</v>
      </c>
      <c r="AK689">
        <v>0</v>
      </c>
      <c r="AL689">
        <v>0</v>
      </c>
      <c r="AM689">
        <v>0</v>
      </c>
      <c r="AN689">
        <v>0</v>
      </c>
      <c r="AO689">
        <v>0</v>
      </c>
      <c r="AP689">
        <v>0</v>
      </c>
      <c r="AQ689">
        <v>0</v>
      </c>
      <c r="AR689">
        <v>0</v>
      </c>
    </row>
    <row r="690" spans="1:44" x14ac:dyDescent="0.2">
      <c r="A690">
        <f>ROW(Source!A527)</f>
        <v>527</v>
      </c>
      <c r="B690">
        <v>1473072054</v>
      </c>
      <c r="C690">
        <v>1473072052</v>
      </c>
      <c r="D690">
        <v>1441819193</v>
      </c>
      <c r="E690">
        <v>15514512</v>
      </c>
      <c r="F690">
        <v>1</v>
      </c>
      <c r="G690">
        <v>15514512</v>
      </c>
      <c r="H690">
        <v>1</v>
      </c>
      <c r="I690" t="s">
        <v>670</v>
      </c>
      <c r="J690" t="s">
        <v>3</v>
      </c>
      <c r="K690" t="s">
        <v>671</v>
      </c>
      <c r="L690">
        <v>1191</v>
      </c>
      <c r="N690">
        <v>1013</v>
      </c>
      <c r="O690" t="s">
        <v>672</v>
      </c>
      <c r="P690" t="s">
        <v>672</v>
      </c>
      <c r="Q690">
        <v>1</v>
      </c>
      <c r="X690">
        <v>0.06</v>
      </c>
      <c r="Y690">
        <v>0</v>
      </c>
      <c r="Z690">
        <v>0</v>
      </c>
      <c r="AA690">
        <v>0</v>
      </c>
      <c r="AB690">
        <v>0</v>
      </c>
      <c r="AC690">
        <v>0</v>
      </c>
      <c r="AD690">
        <v>1</v>
      </c>
      <c r="AE690">
        <v>1</v>
      </c>
      <c r="AF690" t="s">
        <v>408</v>
      </c>
      <c r="AG690">
        <v>7.08</v>
      </c>
      <c r="AH690">
        <v>2</v>
      </c>
      <c r="AI690">
        <v>1473072053</v>
      </c>
      <c r="AJ690">
        <v>445</v>
      </c>
      <c r="AK690">
        <v>0</v>
      </c>
      <c r="AL690">
        <v>0</v>
      </c>
      <c r="AM690">
        <v>0</v>
      </c>
      <c r="AN690">
        <v>0</v>
      </c>
      <c r="AO690">
        <v>0</v>
      </c>
      <c r="AP690">
        <v>0</v>
      </c>
      <c r="AQ690">
        <v>0</v>
      </c>
      <c r="AR690">
        <v>0</v>
      </c>
    </row>
    <row r="691" spans="1:44" x14ac:dyDescent="0.2">
      <c r="A691">
        <f>ROW(Source!A528)</f>
        <v>528</v>
      </c>
      <c r="B691">
        <v>1473072058</v>
      </c>
      <c r="C691">
        <v>1473072055</v>
      </c>
      <c r="D691">
        <v>1441819193</v>
      </c>
      <c r="E691">
        <v>15514512</v>
      </c>
      <c r="F691">
        <v>1</v>
      </c>
      <c r="G691">
        <v>15514512</v>
      </c>
      <c r="H691">
        <v>1</v>
      </c>
      <c r="I691" t="s">
        <v>670</v>
      </c>
      <c r="J691" t="s">
        <v>3</v>
      </c>
      <c r="K691" t="s">
        <v>671</v>
      </c>
      <c r="L691">
        <v>1191</v>
      </c>
      <c r="N691">
        <v>1013</v>
      </c>
      <c r="O691" t="s">
        <v>672</v>
      </c>
      <c r="P691" t="s">
        <v>672</v>
      </c>
      <c r="Q691">
        <v>1</v>
      </c>
      <c r="X691">
        <v>0.19</v>
      </c>
      <c r="Y691">
        <v>0</v>
      </c>
      <c r="Z691">
        <v>0</v>
      </c>
      <c r="AA691">
        <v>0</v>
      </c>
      <c r="AB691">
        <v>0</v>
      </c>
      <c r="AC691">
        <v>0</v>
      </c>
      <c r="AD691">
        <v>1</v>
      </c>
      <c r="AE691">
        <v>1</v>
      </c>
      <c r="AF691" t="s">
        <v>66</v>
      </c>
      <c r="AG691">
        <v>0.76</v>
      </c>
      <c r="AH691">
        <v>2</v>
      </c>
      <c r="AI691">
        <v>1473072056</v>
      </c>
      <c r="AJ691">
        <v>446</v>
      </c>
      <c r="AK691">
        <v>0</v>
      </c>
      <c r="AL691">
        <v>0</v>
      </c>
      <c r="AM691">
        <v>0</v>
      </c>
      <c r="AN691">
        <v>0</v>
      </c>
      <c r="AO691">
        <v>0</v>
      </c>
      <c r="AP691">
        <v>0</v>
      </c>
      <c r="AQ691">
        <v>0</v>
      </c>
      <c r="AR691">
        <v>0</v>
      </c>
    </row>
    <row r="692" spans="1:44" x14ac:dyDescent="0.2">
      <c r="A692">
        <f>ROW(Source!A528)</f>
        <v>528</v>
      </c>
      <c r="B692">
        <v>1473072059</v>
      </c>
      <c r="C692">
        <v>1473072055</v>
      </c>
      <c r="D692">
        <v>1441836235</v>
      </c>
      <c r="E692">
        <v>1</v>
      </c>
      <c r="F692">
        <v>1</v>
      </c>
      <c r="G692">
        <v>15514512</v>
      </c>
      <c r="H692">
        <v>3</v>
      </c>
      <c r="I692" t="s">
        <v>677</v>
      </c>
      <c r="J692" t="s">
        <v>678</v>
      </c>
      <c r="K692" t="s">
        <v>679</v>
      </c>
      <c r="L692">
        <v>1346</v>
      </c>
      <c r="N692">
        <v>1009</v>
      </c>
      <c r="O692" t="s">
        <v>680</v>
      </c>
      <c r="P692" t="s">
        <v>680</v>
      </c>
      <c r="Q692">
        <v>1</v>
      </c>
      <c r="X692">
        <v>0.05</v>
      </c>
      <c r="Y692">
        <v>31.49</v>
      </c>
      <c r="Z692">
        <v>0</v>
      </c>
      <c r="AA692">
        <v>0</v>
      </c>
      <c r="AB692">
        <v>0</v>
      </c>
      <c r="AC692">
        <v>0</v>
      </c>
      <c r="AD692">
        <v>1</v>
      </c>
      <c r="AE692">
        <v>0</v>
      </c>
      <c r="AF692" t="s">
        <v>66</v>
      </c>
      <c r="AG692">
        <v>0.2</v>
      </c>
      <c r="AH692">
        <v>2</v>
      </c>
      <c r="AI692">
        <v>1473072057</v>
      </c>
      <c r="AJ692">
        <v>447</v>
      </c>
      <c r="AK692">
        <v>0</v>
      </c>
      <c r="AL692">
        <v>0</v>
      </c>
      <c r="AM692">
        <v>0</v>
      </c>
      <c r="AN692">
        <v>0</v>
      </c>
      <c r="AO692">
        <v>0</v>
      </c>
      <c r="AP692">
        <v>0</v>
      </c>
      <c r="AQ692">
        <v>0</v>
      </c>
      <c r="AR692">
        <v>0</v>
      </c>
    </row>
    <row r="693" spans="1:44" x14ac:dyDescent="0.2">
      <c r="A693">
        <f>ROW(Source!A529)</f>
        <v>529</v>
      </c>
      <c r="B693">
        <v>1473072066</v>
      </c>
      <c r="C693">
        <v>1473072060</v>
      </c>
      <c r="D693">
        <v>1441819193</v>
      </c>
      <c r="E693">
        <v>15514512</v>
      </c>
      <c r="F693">
        <v>1</v>
      </c>
      <c r="G693">
        <v>15514512</v>
      </c>
      <c r="H693">
        <v>1</v>
      </c>
      <c r="I693" t="s">
        <v>670</v>
      </c>
      <c r="J693" t="s">
        <v>3</v>
      </c>
      <c r="K693" t="s">
        <v>671</v>
      </c>
      <c r="L693">
        <v>1191</v>
      </c>
      <c r="N693">
        <v>1013</v>
      </c>
      <c r="O693" t="s">
        <v>672</v>
      </c>
      <c r="P693" t="s">
        <v>672</v>
      </c>
      <c r="Q693">
        <v>1</v>
      </c>
      <c r="X693">
        <v>24</v>
      </c>
      <c r="Y693">
        <v>0</v>
      </c>
      <c r="Z693">
        <v>0</v>
      </c>
      <c r="AA693">
        <v>0</v>
      </c>
      <c r="AB693">
        <v>0</v>
      </c>
      <c r="AC693">
        <v>0</v>
      </c>
      <c r="AD693">
        <v>1</v>
      </c>
      <c r="AE693">
        <v>1</v>
      </c>
      <c r="AF693" t="s">
        <v>3</v>
      </c>
      <c r="AG693">
        <v>24</v>
      </c>
      <c r="AH693">
        <v>2</v>
      </c>
      <c r="AI693">
        <v>1473072061</v>
      </c>
      <c r="AJ693">
        <v>448</v>
      </c>
      <c r="AK693">
        <v>0</v>
      </c>
      <c r="AL693">
        <v>0</v>
      </c>
      <c r="AM693">
        <v>0</v>
      </c>
      <c r="AN693">
        <v>0</v>
      </c>
      <c r="AO693">
        <v>0</v>
      </c>
      <c r="AP693">
        <v>0</v>
      </c>
      <c r="AQ693">
        <v>0</v>
      </c>
      <c r="AR693">
        <v>0</v>
      </c>
    </row>
    <row r="694" spans="1:44" x14ac:dyDescent="0.2">
      <c r="A694">
        <f>ROW(Source!A529)</f>
        <v>529</v>
      </c>
      <c r="B694">
        <v>1473072068</v>
      </c>
      <c r="C694">
        <v>1473072060</v>
      </c>
      <c r="D694">
        <v>1441836237</v>
      </c>
      <c r="E694">
        <v>1</v>
      </c>
      <c r="F694">
        <v>1</v>
      </c>
      <c r="G694">
        <v>15514512</v>
      </c>
      <c r="H694">
        <v>3</v>
      </c>
      <c r="I694" t="s">
        <v>746</v>
      </c>
      <c r="J694" t="s">
        <v>747</v>
      </c>
      <c r="K694" t="s">
        <v>748</v>
      </c>
      <c r="L694">
        <v>1346</v>
      </c>
      <c r="N694">
        <v>1009</v>
      </c>
      <c r="O694" t="s">
        <v>680</v>
      </c>
      <c r="P694" t="s">
        <v>680</v>
      </c>
      <c r="Q694">
        <v>1</v>
      </c>
      <c r="X694">
        <v>0.48</v>
      </c>
      <c r="Y694">
        <v>375.16</v>
      </c>
      <c r="Z694">
        <v>0</v>
      </c>
      <c r="AA694">
        <v>0</v>
      </c>
      <c r="AB694">
        <v>0</v>
      </c>
      <c r="AC694">
        <v>0</v>
      </c>
      <c r="AD694">
        <v>1</v>
      </c>
      <c r="AE694">
        <v>0</v>
      </c>
      <c r="AF694" t="s">
        <v>3</v>
      </c>
      <c r="AG694">
        <v>0.48</v>
      </c>
      <c r="AH694">
        <v>2</v>
      </c>
      <c r="AI694">
        <v>1473072062</v>
      </c>
      <c r="AJ694">
        <v>449</v>
      </c>
      <c r="AK694">
        <v>0</v>
      </c>
      <c r="AL694">
        <v>0</v>
      </c>
      <c r="AM694">
        <v>0</v>
      </c>
      <c r="AN694">
        <v>0</v>
      </c>
      <c r="AO694">
        <v>0</v>
      </c>
      <c r="AP694">
        <v>0</v>
      </c>
      <c r="AQ694">
        <v>0</v>
      </c>
      <c r="AR694">
        <v>0</v>
      </c>
    </row>
    <row r="695" spans="1:44" x14ac:dyDescent="0.2">
      <c r="A695">
        <f>ROW(Source!A529)</f>
        <v>529</v>
      </c>
      <c r="B695">
        <v>1473072069</v>
      </c>
      <c r="C695">
        <v>1473072060</v>
      </c>
      <c r="D695">
        <v>1441836235</v>
      </c>
      <c r="E695">
        <v>1</v>
      </c>
      <c r="F695">
        <v>1</v>
      </c>
      <c r="G695">
        <v>15514512</v>
      </c>
      <c r="H695">
        <v>3</v>
      </c>
      <c r="I695" t="s">
        <v>677</v>
      </c>
      <c r="J695" t="s">
        <v>678</v>
      </c>
      <c r="K695" t="s">
        <v>679</v>
      </c>
      <c r="L695">
        <v>1346</v>
      </c>
      <c r="N695">
        <v>1009</v>
      </c>
      <c r="O695" t="s">
        <v>680</v>
      </c>
      <c r="P695" t="s">
        <v>680</v>
      </c>
      <c r="Q695">
        <v>1</v>
      </c>
      <c r="X695">
        <v>0.14000000000000001</v>
      </c>
      <c r="Y695">
        <v>31.49</v>
      </c>
      <c r="Z695">
        <v>0</v>
      </c>
      <c r="AA695">
        <v>0</v>
      </c>
      <c r="AB695">
        <v>0</v>
      </c>
      <c r="AC695">
        <v>0</v>
      </c>
      <c r="AD695">
        <v>1</v>
      </c>
      <c r="AE695">
        <v>0</v>
      </c>
      <c r="AF695" t="s">
        <v>3</v>
      </c>
      <c r="AG695">
        <v>0.14000000000000001</v>
      </c>
      <c r="AH695">
        <v>2</v>
      </c>
      <c r="AI695">
        <v>1473072063</v>
      </c>
      <c r="AJ695">
        <v>450</v>
      </c>
      <c r="AK695">
        <v>0</v>
      </c>
      <c r="AL695">
        <v>0</v>
      </c>
      <c r="AM695">
        <v>0</v>
      </c>
      <c r="AN695">
        <v>0</v>
      </c>
      <c r="AO695">
        <v>0</v>
      </c>
      <c r="AP695">
        <v>0</v>
      </c>
      <c r="AQ695">
        <v>0</v>
      </c>
      <c r="AR695">
        <v>0</v>
      </c>
    </row>
    <row r="696" spans="1:44" x14ac:dyDescent="0.2">
      <c r="A696">
        <f>ROW(Source!A529)</f>
        <v>529</v>
      </c>
      <c r="B696">
        <v>1473072067</v>
      </c>
      <c r="C696">
        <v>1473072060</v>
      </c>
      <c r="D696">
        <v>1441822228</v>
      </c>
      <c r="E696">
        <v>15514512</v>
      </c>
      <c r="F696">
        <v>1</v>
      </c>
      <c r="G696">
        <v>15514512</v>
      </c>
      <c r="H696">
        <v>3</v>
      </c>
      <c r="I696" t="s">
        <v>749</v>
      </c>
      <c r="J696" t="s">
        <v>3</v>
      </c>
      <c r="K696" t="s">
        <v>750</v>
      </c>
      <c r="L696">
        <v>1346</v>
      </c>
      <c r="N696">
        <v>1009</v>
      </c>
      <c r="O696" t="s">
        <v>680</v>
      </c>
      <c r="P696" t="s">
        <v>680</v>
      </c>
      <c r="Q696">
        <v>1</v>
      </c>
      <c r="X696">
        <v>0.14000000000000001</v>
      </c>
      <c r="Y696">
        <v>73.951729999999998</v>
      </c>
      <c r="Z696">
        <v>0</v>
      </c>
      <c r="AA696">
        <v>0</v>
      </c>
      <c r="AB696">
        <v>0</v>
      </c>
      <c r="AC696">
        <v>0</v>
      </c>
      <c r="AD696">
        <v>1</v>
      </c>
      <c r="AE696">
        <v>0</v>
      </c>
      <c r="AF696" t="s">
        <v>3</v>
      </c>
      <c r="AG696">
        <v>0.14000000000000001</v>
      </c>
      <c r="AH696">
        <v>2</v>
      </c>
      <c r="AI696">
        <v>1473072064</v>
      </c>
      <c r="AJ696">
        <v>451</v>
      </c>
      <c r="AK696">
        <v>0</v>
      </c>
      <c r="AL696">
        <v>0</v>
      </c>
      <c r="AM696">
        <v>0</v>
      </c>
      <c r="AN696">
        <v>0</v>
      </c>
      <c r="AO696">
        <v>0</v>
      </c>
      <c r="AP696">
        <v>0</v>
      </c>
      <c r="AQ696">
        <v>0</v>
      </c>
      <c r="AR696">
        <v>0</v>
      </c>
    </row>
    <row r="697" spans="1:44" x14ac:dyDescent="0.2">
      <c r="A697">
        <f>ROW(Source!A529)</f>
        <v>529</v>
      </c>
      <c r="B697">
        <v>1473072070</v>
      </c>
      <c r="C697">
        <v>1473072060</v>
      </c>
      <c r="D697">
        <v>1441834920</v>
      </c>
      <c r="E697">
        <v>1</v>
      </c>
      <c r="F697">
        <v>1</v>
      </c>
      <c r="G697">
        <v>15514512</v>
      </c>
      <c r="H697">
        <v>3</v>
      </c>
      <c r="I697" t="s">
        <v>751</v>
      </c>
      <c r="J697" t="s">
        <v>752</v>
      </c>
      <c r="K697" t="s">
        <v>753</v>
      </c>
      <c r="L697">
        <v>1346</v>
      </c>
      <c r="N697">
        <v>1009</v>
      </c>
      <c r="O697" t="s">
        <v>680</v>
      </c>
      <c r="P697" t="s">
        <v>680</v>
      </c>
      <c r="Q697">
        <v>1</v>
      </c>
      <c r="X697">
        <v>0.1</v>
      </c>
      <c r="Y697">
        <v>106.87</v>
      </c>
      <c r="Z697">
        <v>0</v>
      </c>
      <c r="AA697">
        <v>0</v>
      </c>
      <c r="AB697">
        <v>0</v>
      </c>
      <c r="AC697">
        <v>0</v>
      </c>
      <c r="AD697">
        <v>1</v>
      </c>
      <c r="AE697">
        <v>0</v>
      </c>
      <c r="AF697" t="s">
        <v>3</v>
      </c>
      <c r="AG697">
        <v>0.1</v>
      </c>
      <c r="AH697">
        <v>2</v>
      </c>
      <c r="AI697">
        <v>1473072065</v>
      </c>
      <c r="AJ697">
        <v>452</v>
      </c>
      <c r="AK697">
        <v>0</v>
      </c>
      <c r="AL697">
        <v>0</v>
      </c>
      <c r="AM697">
        <v>0</v>
      </c>
      <c r="AN697">
        <v>0</v>
      </c>
      <c r="AO697">
        <v>0</v>
      </c>
      <c r="AP697">
        <v>0</v>
      </c>
      <c r="AQ697">
        <v>0</v>
      </c>
      <c r="AR697">
        <v>0</v>
      </c>
    </row>
    <row r="698" spans="1:44" x14ac:dyDescent="0.2">
      <c r="A698">
        <f>ROW(Source!A530)</f>
        <v>530</v>
      </c>
      <c r="B698">
        <v>1473072074</v>
      </c>
      <c r="C698">
        <v>1473072071</v>
      </c>
      <c r="D698">
        <v>1441819193</v>
      </c>
      <c r="E698">
        <v>15514512</v>
      </c>
      <c r="F698">
        <v>1</v>
      </c>
      <c r="G698">
        <v>15514512</v>
      </c>
      <c r="H698">
        <v>1</v>
      </c>
      <c r="I698" t="s">
        <v>670</v>
      </c>
      <c r="J698" t="s">
        <v>3</v>
      </c>
      <c r="K698" t="s">
        <v>671</v>
      </c>
      <c r="L698">
        <v>1191</v>
      </c>
      <c r="N698">
        <v>1013</v>
      </c>
      <c r="O698" t="s">
        <v>672</v>
      </c>
      <c r="P698" t="s">
        <v>672</v>
      </c>
      <c r="Q698">
        <v>1</v>
      </c>
      <c r="X698">
        <v>0.8</v>
      </c>
      <c r="Y698">
        <v>0</v>
      </c>
      <c r="Z698">
        <v>0</v>
      </c>
      <c r="AA698">
        <v>0</v>
      </c>
      <c r="AB698">
        <v>0</v>
      </c>
      <c r="AC698">
        <v>0</v>
      </c>
      <c r="AD698">
        <v>1</v>
      </c>
      <c r="AE698">
        <v>1</v>
      </c>
      <c r="AF698" t="s">
        <v>449</v>
      </c>
      <c r="AG698">
        <v>2.4000000000000004</v>
      </c>
      <c r="AH698">
        <v>2</v>
      </c>
      <c r="AI698">
        <v>1473072072</v>
      </c>
      <c r="AJ698">
        <v>453</v>
      </c>
      <c r="AK698">
        <v>0</v>
      </c>
      <c r="AL698">
        <v>0</v>
      </c>
      <c r="AM698">
        <v>0</v>
      </c>
      <c r="AN698">
        <v>0</v>
      </c>
      <c r="AO698">
        <v>0</v>
      </c>
      <c r="AP698">
        <v>0</v>
      </c>
      <c r="AQ698">
        <v>0</v>
      </c>
      <c r="AR698">
        <v>0</v>
      </c>
    </row>
    <row r="699" spans="1:44" x14ac:dyDescent="0.2">
      <c r="A699">
        <f>ROW(Source!A530)</f>
        <v>530</v>
      </c>
      <c r="B699">
        <v>1473072075</v>
      </c>
      <c r="C699">
        <v>1473072071</v>
      </c>
      <c r="D699">
        <v>1441822228</v>
      </c>
      <c r="E699">
        <v>15514512</v>
      </c>
      <c r="F699">
        <v>1</v>
      </c>
      <c r="G699">
        <v>15514512</v>
      </c>
      <c r="H699">
        <v>3</v>
      </c>
      <c r="I699" t="s">
        <v>749</v>
      </c>
      <c r="J699" t="s">
        <v>3</v>
      </c>
      <c r="K699" t="s">
        <v>750</v>
      </c>
      <c r="L699">
        <v>1346</v>
      </c>
      <c r="N699">
        <v>1009</v>
      </c>
      <c r="O699" t="s">
        <v>680</v>
      </c>
      <c r="P699" t="s">
        <v>680</v>
      </c>
      <c r="Q699">
        <v>1</v>
      </c>
      <c r="X699">
        <v>0.01</v>
      </c>
      <c r="Y699">
        <v>73.951729999999998</v>
      </c>
      <c r="Z699">
        <v>0</v>
      </c>
      <c r="AA699">
        <v>0</v>
      </c>
      <c r="AB699">
        <v>0</v>
      </c>
      <c r="AC699">
        <v>0</v>
      </c>
      <c r="AD699">
        <v>1</v>
      </c>
      <c r="AE699">
        <v>0</v>
      </c>
      <c r="AF699" t="s">
        <v>449</v>
      </c>
      <c r="AG699">
        <v>0.03</v>
      </c>
      <c r="AH699">
        <v>2</v>
      </c>
      <c r="AI699">
        <v>1473072073</v>
      </c>
      <c r="AJ699">
        <v>454</v>
      </c>
      <c r="AK699">
        <v>0</v>
      </c>
      <c r="AL699">
        <v>0</v>
      </c>
      <c r="AM699">
        <v>0</v>
      </c>
      <c r="AN699">
        <v>0</v>
      </c>
      <c r="AO699">
        <v>0</v>
      </c>
      <c r="AP699">
        <v>0</v>
      </c>
      <c r="AQ699">
        <v>0</v>
      </c>
      <c r="AR699">
        <v>0</v>
      </c>
    </row>
    <row r="700" spans="1:44" x14ac:dyDescent="0.2">
      <c r="A700">
        <f>ROW(Source!A531)</f>
        <v>531</v>
      </c>
      <c r="B700">
        <v>1473072082</v>
      </c>
      <c r="C700">
        <v>1473072076</v>
      </c>
      <c r="D700">
        <v>1441819193</v>
      </c>
      <c r="E700">
        <v>15514512</v>
      </c>
      <c r="F700">
        <v>1</v>
      </c>
      <c r="G700">
        <v>15514512</v>
      </c>
      <c r="H700">
        <v>1</v>
      </c>
      <c r="I700" t="s">
        <v>670</v>
      </c>
      <c r="J700" t="s">
        <v>3</v>
      </c>
      <c r="K700" t="s">
        <v>671</v>
      </c>
      <c r="L700">
        <v>1191</v>
      </c>
      <c r="N700">
        <v>1013</v>
      </c>
      <c r="O700" t="s">
        <v>672</v>
      </c>
      <c r="P700" t="s">
        <v>672</v>
      </c>
      <c r="Q700">
        <v>1</v>
      </c>
      <c r="X700">
        <v>18</v>
      </c>
      <c r="Y700">
        <v>0</v>
      </c>
      <c r="Z700">
        <v>0</v>
      </c>
      <c r="AA700">
        <v>0</v>
      </c>
      <c r="AB700">
        <v>0</v>
      </c>
      <c r="AC700">
        <v>0</v>
      </c>
      <c r="AD700">
        <v>1</v>
      </c>
      <c r="AE700">
        <v>1</v>
      </c>
      <c r="AF700" t="s">
        <v>3</v>
      </c>
      <c r="AG700">
        <v>18</v>
      </c>
      <c r="AH700">
        <v>2</v>
      </c>
      <c r="AI700">
        <v>1473072077</v>
      </c>
      <c r="AJ700">
        <v>455</v>
      </c>
      <c r="AK700">
        <v>0</v>
      </c>
      <c r="AL700">
        <v>0</v>
      </c>
      <c r="AM700">
        <v>0</v>
      </c>
      <c r="AN700">
        <v>0</v>
      </c>
      <c r="AO700">
        <v>0</v>
      </c>
      <c r="AP700">
        <v>0</v>
      </c>
      <c r="AQ700">
        <v>0</v>
      </c>
      <c r="AR700">
        <v>0</v>
      </c>
    </row>
    <row r="701" spans="1:44" x14ac:dyDescent="0.2">
      <c r="A701">
        <f>ROW(Source!A531)</f>
        <v>531</v>
      </c>
      <c r="B701">
        <v>1473072084</v>
      </c>
      <c r="C701">
        <v>1473072076</v>
      </c>
      <c r="D701">
        <v>1441836237</v>
      </c>
      <c r="E701">
        <v>1</v>
      </c>
      <c r="F701">
        <v>1</v>
      </c>
      <c r="G701">
        <v>15514512</v>
      </c>
      <c r="H701">
        <v>3</v>
      </c>
      <c r="I701" t="s">
        <v>746</v>
      </c>
      <c r="J701" t="s">
        <v>747</v>
      </c>
      <c r="K701" t="s">
        <v>748</v>
      </c>
      <c r="L701">
        <v>1346</v>
      </c>
      <c r="N701">
        <v>1009</v>
      </c>
      <c r="O701" t="s">
        <v>680</v>
      </c>
      <c r="P701" t="s">
        <v>680</v>
      </c>
      <c r="Q701">
        <v>1</v>
      </c>
      <c r="X701">
        <v>0.36</v>
      </c>
      <c r="Y701">
        <v>375.16</v>
      </c>
      <c r="Z701">
        <v>0</v>
      </c>
      <c r="AA701">
        <v>0</v>
      </c>
      <c r="AB701">
        <v>0</v>
      </c>
      <c r="AC701">
        <v>0</v>
      </c>
      <c r="AD701">
        <v>1</v>
      </c>
      <c r="AE701">
        <v>0</v>
      </c>
      <c r="AF701" t="s">
        <v>3</v>
      </c>
      <c r="AG701">
        <v>0.36</v>
      </c>
      <c r="AH701">
        <v>2</v>
      </c>
      <c r="AI701">
        <v>1473072078</v>
      </c>
      <c r="AJ701">
        <v>456</v>
      </c>
      <c r="AK701">
        <v>0</v>
      </c>
      <c r="AL701">
        <v>0</v>
      </c>
      <c r="AM701">
        <v>0</v>
      </c>
      <c r="AN701">
        <v>0</v>
      </c>
      <c r="AO701">
        <v>0</v>
      </c>
      <c r="AP701">
        <v>0</v>
      </c>
      <c r="AQ701">
        <v>0</v>
      </c>
      <c r="AR701">
        <v>0</v>
      </c>
    </row>
    <row r="702" spans="1:44" x14ac:dyDescent="0.2">
      <c r="A702">
        <f>ROW(Source!A531)</f>
        <v>531</v>
      </c>
      <c r="B702">
        <v>1473072085</v>
      </c>
      <c r="C702">
        <v>1473072076</v>
      </c>
      <c r="D702">
        <v>1441836235</v>
      </c>
      <c r="E702">
        <v>1</v>
      </c>
      <c r="F702">
        <v>1</v>
      </c>
      <c r="G702">
        <v>15514512</v>
      </c>
      <c r="H702">
        <v>3</v>
      </c>
      <c r="I702" t="s">
        <v>677</v>
      </c>
      <c r="J702" t="s">
        <v>678</v>
      </c>
      <c r="K702" t="s">
        <v>679</v>
      </c>
      <c r="L702">
        <v>1346</v>
      </c>
      <c r="N702">
        <v>1009</v>
      </c>
      <c r="O702" t="s">
        <v>680</v>
      </c>
      <c r="P702" t="s">
        <v>680</v>
      </c>
      <c r="Q702">
        <v>1</v>
      </c>
      <c r="X702">
        <v>0.11</v>
      </c>
      <c r="Y702">
        <v>31.49</v>
      </c>
      <c r="Z702">
        <v>0</v>
      </c>
      <c r="AA702">
        <v>0</v>
      </c>
      <c r="AB702">
        <v>0</v>
      </c>
      <c r="AC702">
        <v>0</v>
      </c>
      <c r="AD702">
        <v>1</v>
      </c>
      <c r="AE702">
        <v>0</v>
      </c>
      <c r="AF702" t="s">
        <v>3</v>
      </c>
      <c r="AG702">
        <v>0.11</v>
      </c>
      <c r="AH702">
        <v>2</v>
      </c>
      <c r="AI702">
        <v>1473072079</v>
      </c>
      <c r="AJ702">
        <v>457</v>
      </c>
      <c r="AK702">
        <v>0</v>
      </c>
      <c r="AL702">
        <v>0</v>
      </c>
      <c r="AM702">
        <v>0</v>
      </c>
      <c r="AN702">
        <v>0</v>
      </c>
      <c r="AO702">
        <v>0</v>
      </c>
      <c r="AP702">
        <v>0</v>
      </c>
      <c r="AQ702">
        <v>0</v>
      </c>
      <c r="AR702">
        <v>0</v>
      </c>
    </row>
    <row r="703" spans="1:44" x14ac:dyDescent="0.2">
      <c r="A703">
        <f>ROW(Source!A531)</f>
        <v>531</v>
      </c>
      <c r="B703">
        <v>1473072083</v>
      </c>
      <c r="C703">
        <v>1473072076</v>
      </c>
      <c r="D703">
        <v>1441822228</v>
      </c>
      <c r="E703">
        <v>15514512</v>
      </c>
      <c r="F703">
        <v>1</v>
      </c>
      <c r="G703">
        <v>15514512</v>
      </c>
      <c r="H703">
        <v>3</v>
      </c>
      <c r="I703" t="s">
        <v>749</v>
      </c>
      <c r="J703" t="s">
        <v>3</v>
      </c>
      <c r="K703" t="s">
        <v>750</v>
      </c>
      <c r="L703">
        <v>1346</v>
      </c>
      <c r="N703">
        <v>1009</v>
      </c>
      <c r="O703" t="s">
        <v>680</v>
      </c>
      <c r="P703" t="s">
        <v>680</v>
      </c>
      <c r="Q703">
        <v>1</v>
      </c>
      <c r="X703">
        <v>0.11</v>
      </c>
      <c r="Y703">
        <v>73.951729999999998</v>
      </c>
      <c r="Z703">
        <v>0</v>
      </c>
      <c r="AA703">
        <v>0</v>
      </c>
      <c r="AB703">
        <v>0</v>
      </c>
      <c r="AC703">
        <v>0</v>
      </c>
      <c r="AD703">
        <v>1</v>
      </c>
      <c r="AE703">
        <v>0</v>
      </c>
      <c r="AF703" t="s">
        <v>3</v>
      </c>
      <c r="AG703">
        <v>0.11</v>
      </c>
      <c r="AH703">
        <v>2</v>
      </c>
      <c r="AI703">
        <v>1473072080</v>
      </c>
      <c r="AJ703">
        <v>458</v>
      </c>
      <c r="AK703">
        <v>0</v>
      </c>
      <c r="AL703">
        <v>0</v>
      </c>
      <c r="AM703">
        <v>0</v>
      </c>
      <c r="AN703">
        <v>0</v>
      </c>
      <c r="AO703">
        <v>0</v>
      </c>
      <c r="AP703">
        <v>0</v>
      </c>
      <c r="AQ703">
        <v>0</v>
      </c>
      <c r="AR703">
        <v>0</v>
      </c>
    </row>
    <row r="704" spans="1:44" x14ac:dyDescent="0.2">
      <c r="A704">
        <f>ROW(Source!A531)</f>
        <v>531</v>
      </c>
      <c r="B704">
        <v>1473072086</v>
      </c>
      <c r="C704">
        <v>1473072076</v>
      </c>
      <c r="D704">
        <v>1441834920</v>
      </c>
      <c r="E704">
        <v>1</v>
      </c>
      <c r="F704">
        <v>1</v>
      </c>
      <c r="G704">
        <v>15514512</v>
      </c>
      <c r="H704">
        <v>3</v>
      </c>
      <c r="I704" t="s">
        <v>751</v>
      </c>
      <c r="J704" t="s">
        <v>752</v>
      </c>
      <c r="K704" t="s">
        <v>753</v>
      </c>
      <c r="L704">
        <v>1346</v>
      </c>
      <c r="N704">
        <v>1009</v>
      </c>
      <c r="O704" t="s">
        <v>680</v>
      </c>
      <c r="P704" t="s">
        <v>680</v>
      </c>
      <c r="Q704">
        <v>1</v>
      </c>
      <c r="X704">
        <v>7.0000000000000007E-2</v>
      </c>
      <c r="Y704">
        <v>106.87</v>
      </c>
      <c r="Z704">
        <v>0</v>
      </c>
      <c r="AA704">
        <v>0</v>
      </c>
      <c r="AB704">
        <v>0</v>
      </c>
      <c r="AC704">
        <v>0</v>
      </c>
      <c r="AD704">
        <v>1</v>
      </c>
      <c r="AE704">
        <v>0</v>
      </c>
      <c r="AF704" t="s">
        <v>3</v>
      </c>
      <c r="AG704">
        <v>7.0000000000000007E-2</v>
      </c>
      <c r="AH704">
        <v>2</v>
      </c>
      <c r="AI704">
        <v>1473072081</v>
      </c>
      <c r="AJ704">
        <v>459</v>
      </c>
      <c r="AK704">
        <v>0</v>
      </c>
      <c r="AL704">
        <v>0</v>
      </c>
      <c r="AM704">
        <v>0</v>
      </c>
      <c r="AN704">
        <v>0</v>
      </c>
      <c r="AO704">
        <v>0</v>
      </c>
      <c r="AP704">
        <v>0</v>
      </c>
      <c r="AQ704">
        <v>0</v>
      </c>
      <c r="AR704">
        <v>0</v>
      </c>
    </row>
    <row r="705" spans="1:44" x14ac:dyDescent="0.2">
      <c r="A705">
        <f>ROW(Source!A532)</f>
        <v>532</v>
      </c>
      <c r="B705">
        <v>1473072090</v>
      </c>
      <c r="C705">
        <v>1473072087</v>
      </c>
      <c r="D705">
        <v>1441819193</v>
      </c>
      <c r="E705">
        <v>15514512</v>
      </c>
      <c r="F705">
        <v>1</v>
      </c>
      <c r="G705">
        <v>15514512</v>
      </c>
      <c r="H705">
        <v>1</v>
      </c>
      <c r="I705" t="s">
        <v>670</v>
      </c>
      <c r="J705" t="s">
        <v>3</v>
      </c>
      <c r="K705" t="s">
        <v>671</v>
      </c>
      <c r="L705">
        <v>1191</v>
      </c>
      <c r="N705">
        <v>1013</v>
      </c>
      <c r="O705" t="s">
        <v>672</v>
      </c>
      <c r="P705" t="s">
        <v>672</v>
      </c>
      <c r="Q705">
        <v>1</v>
      </c>
      <c r="X705">
        <v>0.6</v>
      </c>
      <c r="Y705">
        <v>0</v>
      </c>
      <c r="Z705">
        <v>0</v>
      </c>
      <c r="AA705">
        <v>0</v>
      </c>
      <c r="AB705">
        <v>0</v>
      </c>
      <c r="AC705">
        <v>0</v>
      </c>
      <c r="AD705">
        <v>1</v>
      </c>
      <c r="AE705">
        <v>1</v>
      </c>
      <c r="AF705" t="s">
        <v>449</v>
      </c>
      <c r="AG705">
        <v>1.7999999999999998</v>
      </c>
      <c r="AH705">
        <v>2</v>
      </c>
      <c r="AI705">
        <v>1473072088</v>
      </c>
      <c r="AJ705">
        <v>460</v>
      </c>
      <c r="AK705">
        <v>0</v>
      </c>
      <c r="AL705">
        <v>0</v>
      </c>
      <c r="AM705">
        <v>0</v>
      </c>
      <c r="AN705">
        <v>0</v>
      </c>
      <c r="AO705">
        <v>0</v>
      </c>
      <c r="AP705">
        <v>0</v>
      </c>
      <c r="AQ705">
        <v>0</v>
      </c>
      <c r="AR705">
        <v>0</v>
      </c>
    </row>
    <row r="706" spans="1:44" x14ac:dyDescent="0.2">
      <c r="A706">
        <f>ROW(Source!A532)</f>
        <v>532</v>
      </c>
      <c r="B706">
        <v>1473072091</v>
      </c>
      <c r="C706">
        <v>1473072087</v>
      </c>
      <c r="D706">
        <v>1441822228</v>
      </c>
      <c r="E706">
        <v>15514512</v>
      </c>
      <c r="F706">
        <v>1</v>
      </c>
      <c r="G706">
        <v>15514512</v>
      </c>
      <c r="H706">
        <v>3</v>
      </c>
      <c r="I706" t="s">
        <v>749</v>
      </c>
      <c r="J706" t="s">
        <v>3</v>
      </c>
      <c r="K706" t="s">
        <v>750</v>
      </c>
      <c r="L706">
        <v>1346</v>
      </c>
      <c r="N706">
        <v>1009</v>
      </c>
      <c r="O706" t="s">
        <v>680</v>
      </c>
      <c r="P706" t="s">
        <v>680</v>
      </c>
      <c r="Q706">
        <v>1</v>
      </c>
      <c r="X706">
        <v>0.01</v>
      </c>
      <c r="Y706">
        <v>73.951729999999998</v>
      </c>
      <c r="Z706">
        <v>0</v>
      </c>
      <c r="AA706">
        <v>0</v>
      </c>
      <c r="AB706">
        <v>0</v>
      </c>
      <c r="AC706">
        <v>0</v>
      </c>
      <c r="AD706">
        <v>1</v>
      </c>
      <c r="AE706">
        <v>0</v>
      </c>
      <c r="AF706" t="s">
        <v>449</v>
      </c>
      <c r="AG706">
        <v>0.03</v>
      </c>
      <c r="AH706">
        <v>2</v>
      </c>
      <c r="AI706">
        <v>1473072089</v>
      </c>
      <c r="AJ706">
        <v>461</v>
      </c>
      <c r="AK706">
        <v>0</v>
      </c>
      <c r="AL706">
        <v>0</v>
      </c>
      <c r="AM706">
        <v>0</v>
      </c>
      <c r="AN706">
        <v>0</v>
      </c>
      <c r="AO706">
        <v>0</v>
      </c>
      <c r="AP706">
        <v>0</v>
      </c>
      <c r="AQ706">
        <v>0</v>
      </c>
      <c r="AR706">
        <v>0</v>
      </c>
    </row>
    <row r="707" spans="1:44" x14ac:dyDescent="0.2">
      <c r="A707">
        <f>ROW(Source!A533)</f>
        <v>533</v>
      </c>
      <c r="B707">
        <v>1473072098</v>
      </c>
      <c r="C707">
        <v>1473072092</v>
      </c>
      <c r="D707">
        <v>1441819193</v>
      </c>
      <c r="E707">
        <v>15514512</v>
      </c>
      <c r="F707">
        <v>1</v>
      </c>
      <c r="G707">
        <v>15514512</v>
      </c>
      <c r="H707">
        <v>1</v>
      </c>
      <c r="I707" t="s">
        <v>670</v>
      </c>
      <c r="J707" t="s">
        <v>3</v>
      </c>
      <c r="K707" t="s">
        <v>671</v>
      </c>
      <c r="L707">
        <v>1191</v>
      </c>
      <c r="N707">
        <v>1013</v>
      </c>
      <c r="O707" t="s">
        <v>672</v>
      </c>
      <c r="P707" t="s">
        <v>672</v>
      </c>
      <c r="Q707">
        <v>1</v>
      </c>
      <c r="X707">
        <v>9</v>
      </c>
      <c r="Y707">
        <v>0</v>
      </c>
      <c r="Z707">
        <v>0</v>
      </c>
      <c r="AA707">
        <v>0</v>
      </c>
      <c r="AB707">
        <v>0</v>
      </c>
      <c r="AC707">
        <v>0</v>
      </c>
      <c r="AD707">
        <v>1</v>
      </c>
      <c r="AE707">
        <v>1</v>
      </c>
      <c r="AF707" t="s">
        <v>3</v>
      </c>
      <c r="AG707">
        <v>9</v>
      </c>
      <c r="AH707">
        <v>2</v>
      </c>
      <c r="AI707">
        <v>1473072093</v>
      </c>
      <c r="AJ707">
        <v>462</v>
      </c>
      <c r="AK707">
        <v>0</v>
      </c>
      <c r="AL707">
        <v>0</v>
      </c>
      <c r="AM707">
        <v>0</v>
      </c>
      <c r="AN707">
        <v>0</v>
      </c>
      <c r="AO707">
        <v>0</v>
      </c>
      <c r="AP707">
        <v>0</v>
      </c>
      <c r="AQ707">
        <v>0</v>
      </c>
      <c r="AR707">
        <v>0</v>
      </c>
    </row>
    <row r="708" spans="1:44" x14ac:dyDescent="0.2">
      <c r="A708">
        <f>ROW(Source!A533)</f>
        <v>533</v>
      </c>
      <c r="B708">
        <v>1473072100</v>
      </c>
      <c r="C708">
        <v>1473072092</v>
      </c>
      <c r="D708">
        <v>1441836237</v>
      </c>
      <c r="E708">
        <v>1</v>
      </c>
      <c r="F708">
        <v>1</v>
      </c>
      <c r="G708">
        <v>15514512</v>
      </c>
      <c r="H708">
        <v>3</v>
      </c>
      <c r="I708" t="s">
        <v>746</v>
      </c>
      <c r="J708" t="s">
        <v>747</v>
      </c>
      <c r="K708" t="s">
        <v>748</v>
      </c>
      <c r="L708">
        <v>1346</v>
      </c>
      <c r="N708">
        <v>1009</v>
      </c>
      <c r="O708" t="s">
        <v>680</v>
      </c>
      <c r="P708" t="s">
        <v>680</v>
      </c>
      <c r="Q708">
        <v>1</v>
      </c>
      <c r="X708">
        <v>0.18</v>
      </c>
      <c r="Y708">
        <v>375.16</v>
      </c>
      <c r="Z708">
        <v>0</v>
      </c>
      <c r="AA708">
        <v>0</v>
      </c>
      <c r="AB708">
        <v>0</v>
      </c>
      <c r="AC708">
        <v>0</v>
      </c>
      <c r="AD708">
        <v>1</v>
      </c>
      <c r="AE708">
        <v>0</v>
      </c>
      <c r="AF708" t="s">
        <v>3</v>
      </c>
      <c r="AG708">
        <v>0.18</v>
      </c>
      <c r="AH708">
        <v>2</v>
      </c>
      <c r="AI708">
        <v>1473072094</v>
      </c>
      <c r="AJ708">
        <v>463</v>
      </c>
      <c r="AK708">
        <v>0</v>
      </c>
      <c r="AL708">
        <v>0</v>
      </c>
      <c r="AM708">
        <v>0</v>
      </c>
      <c r="AN708">
        <v>0</v>
      </c>
      <c r="AO708">
        <v>0</v>
      </c>
      <c r="AP708">
        <v>0</v>
      </c>
      <c r="AQ708">
        <v>0</v>
      </c>
      <c r="AR708">
        <v>0</v>
      </c>
    </row>
    <row r="709" spans="1:44" x14ac:dyDescent="0.2">
      <c r="A709">
        <f>ROW(Source!A533)</f>
        <v>533</v>
      </c>
      <c r="B709">
        <v>1473072101</v>
      </c>
      <c r="C709">
        <v>1473072092</v>
      </c>
      <c r="D709">
        <v>1441836235</v>
      </c>
      <c r="E709">
        <v>1</v>
      </c>
      <c r="F709">
        <v>1</v>
      </c>
      <c r="G709">
        <v>15514512</v>
      </c>
      <c r="H709">
        <v>3</v>
      </c>
      <c r="I709" t="s">
        <v>677</v>
      </c>
      <c r="J709" t="s">
        <v>678</v>
      </c>
      <c r="K709" t="s">
        <v>679</v>
      </c>
      <c r="L709">
        <v>1346</v>
      </c>
      <c r="N709">
        <v>1009</v>
      </c>
      <c r="O709" t="s">
        <v>680</v>
      </c>
      <c r="P709" t="s">
        <v>680</v>
      </c>
      <c r="Q709">
        <v>1</v>
      </c>
      <c r="X709">
        <v>0.05</v>
      </c>
      <c r="Y709">
        <v>31.49</v>
      </c>
      <c r="Z709">
        <v>0</v>
      </c>
      <c r="AA709">
        <v>0</v>
      </c>
      <c r="AB709">
        <v>0</v>
      </c>
      <c r="AC709">
        <v>0</v>
      </c>
      <c r="AD709">
        <v>1</v>
      </c>
      <c r="AE709">
        <v>0</v>
      </c>
      <c r="AF709" t="s">
        <v>3</v>
      </c>
      <c r="AG709">
        <v>0.05</v>
      </c>
      <c r="AH709">
        <v>2</v>
      </c>
      <c r="AI709">
        <v>1473072095</v>
      </c>
      <c r="AJ709">
        <v>464</v>
      </c>
      <c r="AK709">
        <v>0</v>
      </c>
      <c r="AL709">
        <v>0</v>
      </c>
      <c r="AM709">
        <v>0</v>
      </c>
      <c r="AN709">
        <v>0</v>
      </c>
      <c r="AO709">
        <v>0</v>
      </c>
      <c r="AP709">
        <v>0</v>
      </c>
      <c r="AQ709">
        <v>0</v>
      </c>
      <c r="AR709">
        <v>0</v>
      </c>
    </row>
    <row r="710" spans="1:44" x14ac:dyDescent="0.2">
      <c r="A710">
        <f>ROW(Source!A533)</f>
        <v>533</v>
      </c>
      <c r="B710">
        <v>1473072099</v>
      </c>
      <c r="C710">
        <v>1473072092</v>
      </c>
      <c r="D710">
        <v>1441822228</v>
      </c>
      <c r="E710">
        <v>15514512</v>
      </c>
      <c r="F710">
        <v>1</v>
      </c>
      <c r="G710">
        <v>15514512</v>
      </c>
      <c r="H710">
        <v>3</v>
      </c>
      <c r="I710" t="s">
        <v>749</v>
      </c>
      <c r="J710" t="s">
        <v>3</v>
      </c>
      <c r="K710" t="s">
        <v>750</v>
      </c>
      <c r="L710">
        <v>1346</v>
      </c>
      <c r="N710">
        <v>1009</v>
      </c>
      <c r="O710" t="s">
        <v>680</v>
      </c>
      <c r="P710" t="s">
        <v>680</v>
      </c>
      <c r="Q710">
        <v>1</v>
      </c>
      <c r="X710">
        <v>0.05</v>
      </c>
      <c r="Y710">
        <v>73.951729999999998</v>
      </c>
      <c r="Z710">
        <v>0</v>
      </c>
      <c r="AA710">
        <v>0</v>
      </c>
      <c r="AB710">
        <v>0</v>
      </c>
      <c r="AC710">
        <v>0</v>
      </c>
      <c r="AD710">
        <v>1</v>
      </c>
      <c r="AE710">
        <v>0</v>
      </c>
      <c r="AF710" t="s">
        <v>3</v>
      </c>
      <c r="AG710">
        <v>0.05</v>
      </c>
      <c r="AH710">
        <v>2</v>
      </c>
      <c r="AI710">
        <v>1473072096</v>
      </c>
      <c r="AJ710">
        <v>465</v>
      </c>
      <c r="AK710">
        <v>0</v>
      </c>
      <c r="AL710">
        <v>0</v>
      </c>
      <c r="AM710">
        <v>0</v>
      </c>
      <c r="AN710">
        <v>0</v>
      </c>
      <c r="AO710">
        <v>0</v>
      </c>
      <c r="AP710">
        <v>0</v>
      </c>
      <c r="AQ710">
        <v>0</v>
      </c>
      <c r="AR710">
        <v>0</v>
      </c>
    </row>
    <row r="711" spans="1:44" x14ac:dyDescent="0.2">
      <c r="A711">
        <f>ROW(Source!A533)</f>
        <v>533</v>
      </c>
      <c r="B711">
        <v>1473072102</v>
      </c>
      <c r="C711">
        <v>1473072092</v>
      </c>
      <c r="D711">
        <v>1441834920</v>
      </c>
      <c r="E711">
        <v>1</v>
      </c>
      <c r="F711">
        <v>1</v>
      </c>
      <c r="G711">
        <v>15514512</v>
      </c>
      <c r="H711">
        <v>3</v>
      </c>
      <c r="I711" t="s">
        <v>751</v>
      </c>
      <c r="J711" t="s">
        <v>752</v>
      </c>
      <c r="K711" t="s">
        <v>753</v>
      </c>
      <c r="L711">
        <v>1346</v>
      </c>
      <c r="N711">
        <v>1009</v>
      </c>
      <c r="O711" t="s">
        <v>680</v>
      </c>
      <c r="P711" t="s">
        <v>680</v>
      </c>
      <c r="Q711">
        <v>1</v>
      </c>
      <c r="X711">
        <v>0.04</v>
      </c>
      <c r="Y711">
        <v>106.87</v>
      </c>
      <c r="Z711">
        <v>0</v>
      </c>
      <c r="AA711">
        <v>0</v>
      </c>
      <c r="AB711">
        <v>0</v>
      </c>
      <c r="AC711">
        <v>0</v>
      </c>
      <c r="AD711">
        <v>1</v>
      </c>
      <c r="AE711">
        <v>0</v>
      </c>
      <c r="AF711" t="s">
        <v>3</v>
      </c>
      <c r="AG711">
        <v>0.04</v>
      </c>
      <c r="AH711">
        <v>2</v>
      </c>
      <c r="AI711">
        <v>1473072097</v>
      </c>
      <c r="AJ711">
        <v>466</v>
      </c>
      <c r="AK711">
        <v>0</v>
      </c>
      <c r="AL711">
        <v>0</v>
      </c>
      <c r="AM711">
        <v>0</v>
      </c>
      <c r="AN711">
        <v>0</v>
      </c>
      <c r="AO711">
        <v>0</v>
      </c>
      <c r="AP711">
        <v>0</v>
      </c>
      <c r="AQ711">
        <v>0</v>
      </c>
      <c r="AR711">
        <v>0</v>
      </c>
    </row>
    <row r="712" spans="1:44" x14ac:dyDescent="0.2">
      <c r="A712">
        <f>ROW(Source!A534)</f>
        <v>534</v>
      </c>
      <c r="B712">
        <v>1473072105</v>
      </c>
      <c r="C712">
        <v>1473072103</v>
      </c>
      <c r="D712">
        <v>1441819193</v>
      </c>
      <c r="E712">
        <v>15514512</v>
      </c>
      <c r="F712">
        <v>1</v>
      </c>
      <c r="G712">
        <v>15514512</v>
      </c>
      <c r="H712">
        <v>1</v>
      </c>
      <c r="I712" t="s">
        <v>670</v>
      </c>
      <c r="J712" t="s">
        <v>3</v>
      </c>
      <c r="K712" t="s">
        <v>671</v>
      </c>
      <c r="L712">
        <v>1191</v>
      </c>
      <c r="N712">
        <v>1013</v>
      </c>
      <c r="O712" t="s">
        <v>672</v>
      </c>
      <c r="P712" t="s">
        <v>672</v>
      </c>
      <c r="Q712">
        <v>1</v>
      </c>
      <c r="X712">
        <v>0.3</v>
      </c>
      <c r="Y712">
        <v>0</v>
      </c>
      <c r="Z712">
        <v>0</v>
      </c>
      <c r="AA712">
        <v>0</v>
      </c>
      <c r="AB712">
        <v>0</v>
      </c>
      <c r="AC712">
        <v>0</v>
      </c>
      <c r="AD712">
        <v>1</v>
      </c>
      <c r="AE712">
        <v>1</v>
      </c>
      <c r="AF712" t="s">
        <v>449</v>
      </c>
      <c r="AG712">
        <v>0.89999999999999991</v>
      </c>
      <c r="AH712">
        <v>2</v>
      </c>
      <c r="AI712">
        <v>1473072104</v>
      </c>
      <c r="AJ712">
        <v>467</v>
      </c>
      <c r="AK712">
        <v>0</v>
      </c>
      <c r="AL712">
        <v>0</v>
      </c>
      <c r="AM712">
        <v>0</v>
      </c>
      <c r="AN712">
        <v>0</v>
      </c>
      <c r="AO712">
        <v>0</v>
      </c>
      <c r="AP712">
        <v>0</v>
      </c>
      <c r="AQ712">
        <v>0</v>
      </c>
      <c r="AR712">
        <v>0</v>
      </c>
    </row>
    <row r="713" spans="1:44" x14ac:dyDescent="0.2">
      <c r="A713">
        <f>ROW(Source!A535)</f>
        <v>535</v>
      </c>
      <c r="B713">
        <v>1473072112</v>
      </c>
      <c r="C713">
        <v>1473072106</v>
      </c>
      <c r="D713">
        <v>1441819193</v>
      </c>
      <c r="E713">
        <v>15514512</v>
      </c>
      <c r="F713">
        <v>1</v>
      </c>
      <c r="G713">
        <v>15514512</v>
      </c>
      <c r="H713">
        <v>1</v>
      </c>
      <c r="I713" t="s">
        <v>670</v>
      </c>
      <c r="J713" t="s">
        <v>3</v>
      </c>
      <c r="K713" t="s">
        <v>671</v>
      </c>
      <c r="L713">
        <v>1191</v>
      </c>
      <c r="N713">
        <v>1013</v>
      </c>
      <c r="O713" t="s">
        <v>672</v>
      </c>
      <c r="P713" t="s">
        <v>672</v>
      </c>
      <c r="Q713">
        <v>1</v>
      </c>
      <c r="X713">
        <v>9</v>
      </c>
      <c r="Y713">
        <v>0</v>
      </c>
      <c r="Z713">
        <v>0</v>
      </c>
      <c r="AA713">
        <v>0</v>
      </c>
      <c r="AB713">
        <v>0</v>
      </c>
      <c r="AC713">
        <v>0</v>
      </c>
      <c r="AD713">
        <v>1</v>
      </c>
      <c r="AE713">
        <v>1</v>
      </c>
      <c r="AF713" t="s">
        <v>3</v>
      </c>
      <c r="AG713">
        <v>9</v>
      </c>
      <c r="AH713">
        <v>2</v>
      </c>
      <c r="AI713">
        <v>1473072107</v>
      </c>
      <c r="AJ713">
        <v>468</v>
      </c>
      <c r="AK713">
        <v>0</v>
      </c>
      <c r="AL713">
        <v>0</v>
      </c>
      <c r="AM713">
        <v>0</v>
      </c>
      <c r="AN713">
        <v>0</v>
      </c>
      <c r="AO713">
        <v>0</v>
      </c>
      <c r="AP713">
        <v>0</v>
      </c>
      <c r="AQ713">
        <v>0</v>
      </c>
      <c r="AR713">
        <v>0</v>
      </c>
    </row>
    <row r="714" spans="1:44" x14ac:dyDescent="0.2">
      <c r="A714">
        <f>ROW(Source!A535)</f>
        <v>535</v>
      </c>
      <c r="B714">
        <v>1473072114</v>
      </c>
      <c r="C714">
        <v>1473072106</v>
      </c>
      <c r="D714">
        <v>1441836237</v>
      </c>
      <c r="E714">
        <v>1</v>
      </c>
      <c r="F714">
        <v>1</v>
      </c>
      <c r="G714">
        <v>15514512</v>
      </c>
      <c r="H714">
        <v>3</v>
      </c>
      <c r="I714" t="s">
        <v>746</v>
      </c>
      <c r="J714" t="s">
        <v>747</v>
      </c>
      <c r="K714" t="s">
        <v>748</v>
      </c>
      <c r="L714">
        <v>1346</v>
      </c>
      <c r="N714">
        <v>1009</v>
      </c>
      <c r="O714" t="s">
        <v>680</v>
      </c>
      <c r="P714" t="s">
        <v>680</v>
      </c>
      <c r="Q714">
        <v>1</v>
      </c>
      <c r="X714">
        <v>0.18</v>
      </c>
      <c r="Y714">
        <v>375.16</v>
      </c>
      <c r="Z714">
        <v>0</v>
      </c>
      <c r="AA714">
        <v>0</v>
      </c>
      <c r="AB714">
        <v>0</v>
      </c>
      <c r="AC714">
        <v>0</v>
      </c>
      <c r="AD714">
        <v>1</v>
      </c>
      <c r="AE714">
        <v>0</v>
      </c>
      <c r="AF714" t="s">
        <v>3</v>
      </c>
      <c r="AG714">
        <v>0.18</v>
      </c>
      <c r="AH714">
        <v>2</v>
      </c>
      <c r="AI714">
        <v>1473072108</v>
      </c>
      <c r="AJ714">
        <v>469</v>
      </c>
      <c r="AK714">
        <v>0</v>
      </c>
      <c r="AL714">
        <v>0</v>
      </c>
      <c r="AM714">
        <v>0</v>
      </c>
      <c r="AN714">
        <v>0</v>
      </c>
      <c r="AO714">
        <v>0</v>
      </c>
      <c r="AP714">
        <v>0</v>
      </c>
      <c r="AQ714">
        <v>0</v>
      </c>
      <c r="AR714">
        <v>0</v>
      </c>
    </row>
    <row r="715" spans="1:44" x14ac:dyDescent="0.2">
      <c r="A715">
        <f>ROW(Source!A535)</f>
        <v>535</v>
      </c>
      <c r="B715">
        <v>1473072115</v>
      </c>
      <c r="C715">
        <v>1473072106</v>
      </c>
      <c r="D715">
        <v>1441836235</v>
      </c>
      <c r="E715">
        <v>1</v>
      </c>
      <c r="F715">
        <v>1</v>
      </c>
      <c r="G715">
        <v>15514512</v>
      </c>
      <c r="H715">
        <v>3</v>
      </c>
      <c r="I715" t="s">
        <v>677</v>
      </c>
      <c r="J715" t="s">
        <v>678</v>
      </c>
      <c r="K715" t="s">
        <v>679</v>
      </c>
      <c r="L715">
        <v>1346</v>
      </c>
      <c r="N715">
        <v>1009</v>
      </c>
      <c r="O715" t="s">
        <v>680</v>
      </c>
      <c r="P715" t="s">
        <v>680</v>
      </c>
      <c r="Q715">
        <v>1</v>
      </c>
      <c r="X715">
        <v>0.05</v>
      </c>
      <c r="Y715">
        <v>31.49</v>
      </c>
      <c r="Z715">
        <v>0</v>
      </c>
      <c r="AA715">
        <v>0</v>
      </c>
      <c r="AB715">
        <v>0</v>
      </c>
      <c r="AC715">
        <v>0</v>
      </c>
      <c r="AD715">
        <v>1</v>
      </c>
      <c r="AE715">
        <v>0</v>
      </c>
      <c r="AF715" t="s">
        <v>3</v>
      </c>
      <c r="AG715">
        <v>0.05</v>
      </c>
      <c r="AH715">
        <v>2</v>
      </c>
      <c r="AI715">
        <v>1473072109</v>
      </c>
      <c r="AJ715">
        <v>470</v>
      </c>
      <c r="AK715">
        <v>0</v>
      </c>
      <c r="AL715">
        <v>0</v>
      </c>
      <c r="AM715">
        <v>0</v>
      </c>
      <c r="AN715">
        <v>0</v>
      </c>
      <c r="AO715">
        <v>0</v>
      </c>
      <c r="AP715">
        <v>0</v>
      </c>
      <c r="AQ715">
        <v>0</v>
      </c>
      <c r="AR715">
        <v>0</v>
      </c>
    </row>
    <row r="716" spans="1:44" x14ac:dyDescent="0.2">
      <c r="A716">
        <f>ROW(Source!A535)</f>
        <v>535</v>
      </c>
      <c r="B716">
        <v>1473072113</v>
      </c>
      <c r="C716">
        <v>1473072106</v>
      </c>
      <c r="D716">
        <v>1441822228</v>
      </c>
      <c r="E716">
        <v>15514512</v>
      </c>
      <c r="F716">
        <v>1</v>
      </c>
      <c r="G716">
        <v>15514512</v>
      </c>
      <c r="H716">
        <v>3</v>
      </c>
      <c r="I716" t="s">
        <v>749</v>
      </c>
      <c r="J716" t="s">
        <v>3</v>
      </c>
      <c r="K716" t="s">
        <v>750</v>
      </c>
      <c r="L716">
        <v>1346</v>
      </c>
      <c r="N716">
        <v>1009</v>
      </c>
      <c r="O716" t="s">
        <v>680</v>
      </c>
      <c r="P716" t="s">
        <v>680</v>
      </c>
      <c r="Q716">
        <v>1</v>
      </c>
      <c r="X716">
        <v>0.05</v>
      </c>
      <c r="Y716">
        <v>73.951729999999998</v>
      </c>
      <c r="Z716">
        <v>0</v>
      </c>
      <c r="AA716">
        <v>0</v>
      </c>
      <c r="AB716">
        <v>0</v>
      </c>
      <c r="AC716">
        <v>0</v>
      </c>
      <c r="AD716">
        <v>1</v>
      </c>
      <c r="AE716">
        <v>0</v>
      </c>
      <c r="AF716" t="s">
        <v>3</v>
      </c>
      <c r="AG716">
        <v>0.05</v>
      </c>
      <c r="AH716">
        <v>2</v>
      </c>
      <c r="AI716">
        <v>1473072110</v>
      </c>
      <c r="AJ716">
        <v>471</v>
      </c>
      <c r="AK716">
        <v>0</v>
      </c>
      <c r="AL716">
        <v>0</v>
      </c>
      <c r="AM716">
        <v>0</v>
      </c>
      <c r="AN716">
        <v>0</v>
      </c>
      <c r="AO716">
        <v>0</v>
      </c>
      <c r="AP716">
        <v>0</v>
      </c>
      <c r="AQ716">
        <v>0</v>
      </c>
      <c r="AR716">
        <v>0</v>
      </c>
    </row>
    <row r="717" spans="1:44" x14ac:dyDescent="0.2">
      <c r="A717">
        <f>ROW(Source!A535)</f>
        <v>535</v>
      </c>
      <c r="B717">
        <v>1473072116</v>
      </c>
      <c r="C717">
        <v>1473072106</v>
      </c>
      <c r="D717">
        <v>1441834920</v>
      </c>
      <c r="E717">
        <v>1</v>
      </c>
      <c r="F717">
        <v>1</v>
      </c>
      <c r="G717">
        <v>15514512</v>
      </c>
      <c r="H717">
        <v>3</v>
      </c>
      <c r="I717" t="s">
        <v>751</v>
      </c>
      <c r="J717" t="s">
        <v>752</v>
      </c>
      <c r="K717" t="s">
        <v>753</v>
      </c>
      <c r="L717">
        <v>1346</v>
      </c>
      <c r="N717">
        <v>1009</v>
      </c>
      <c r="O717" t="s">
        <v>680</v>
      </c>
      <c r="P717" t="s">
        <v>680</v>
      </c>
      <c r="Q717">
        <v>1</v>
      </c>
      <c r="X717">
        <v>0.04</v>
      </c>
      <c r="Y717">
        <v>106.87</v>
      </c>
      <c r="Z717">
        <v>0</v>
      </c>
      <c r="AA717">
        <v>0</v>
      </c>
      <c r="AB717">
        <v>0</v>
      </c>
      <c r="AC717">
        <v>0</v>
      </c>
      <c r="AD717">
        <v>1</v>
      </c>
      <c r="AE717">
        <v>0</v>
      </c>
      <c r="AF717" t="s">
        <v>3</v>
      </c>
      <c r="AG717">
        <v>0.04</v>
      </c>
      <c r="AH717">
        <v>2</v>
      </c>
      <c r="AI717">
        <v>1473072111</v>
      </c>
      <c r="AJ717">
        <v>472</v>
      </c>
      <c r="AK717">
        <v>0</v>
      </c>
      <c r="AL717">
        <v>0</v>
      </c>
      <c r="AM717">
        <v>0</v>
      </c>
      <c r="AN717">
        <v>0</v>
      </c>
      <c r="AO717">
        <v>0</v>
      </c>
      <c r="AP717">
        <v>0</v>
      </c>
      <c r="AQ717">
        <v>0</v>
      </c>
      <c r="AR717">
        <v>0</v>
      </c>
    </row>
    <row r="718" spans="1:44" x14ac:dyDescent="0.2">
      <c r="A718">
        <f>ROW(Source!A536)</f>
        <v>536</v>
      </c>
      <c r="B718">
        <v>1473072119</v>
      </c>
      <c r="C718">
        <v>1473072117</v>
      </c>
      <c r="D718">
        <v>1441819193</v>
      </c>
      <c r="E718">
        <v>15514512</v>
      </c>
      <c r="F718">
        <v>1</v>
      </c>
      <c r="G718">
        <v>15514512</v>
      </c>
      <c r="H718">
        <v>1</v>
      </c>
      <c r="I718" t="s">
        <v>670</v>
      </c>
      <c r="J718" t="s">
        <v>3</v>
      </c>
      <c r="K718" t="s">
        <v>671</v>
      </c>
      <c r="L718">
        <v>1191</v>
      </c>
      <c r="N718">
        <v>1013</v>
      </c>
      <c r="O718" t="s">
        <v>672</v>
      </c>
      <c r="P718" t="s">
        <v>672</v>
      </c>
      <c r="Q718">
        <v>1</v>
      </c>
      <c r="X718">
        <v>0.3</v>
      </c>
      <c r="Y718">
        <v>0</v>
      </c>
      <c r="Z718">
        <v>0</v>
      </c>
      <c r="AA718">
        <v>0</v>
      </c>
      <c r="AB718">
        <v>0</v>
      </c>
      <c r="AC718">
        <v>0</v>
      </c>
      <c r="AD718">
        <v>1</v>
      </c>
      <c r="AE718">
        <v>1</v>
      </c>
      <c r="AF718" t="s">
        <v>449</v>
      </c>
      <c r="AG718">
        <v>0.89999999999999991</v>
      </c>
      <c r="AH718">
        <v>2</v>
      </c>
      <c r="AI718">
        <v>1473072118</v>
      </c>
      <c r="AJ718">
        <v>473</v>
      </c>
      <c r="AK718">
        <v>0</v>
      </c>
      <c r="AL718">
        <v>0</v>
      </c>
      <c r="AM718">
        <v>0</v>
      </c>
      <c r="AN718">
        <v>0</v>
      </c>
      <c r="AO718">
        <v>0</v>
      </c>
      <c r="AP718">
        <v>0</v>
      </c>
      <c r="AQ718">
        <v>0</v>
      </c>
      <c r="AR718">
        <v>0</v>
      </c>
    </row>
    <row r="719" spans="1:44" x14ac:dyDescent="0.2">
      <c r="A719">
        <f>ROW(Source!A537)</f>
        <v>537</v>
      </c>
      <c r="B719">
        <v>1473072122</v>
      </c>
      <c r="C719">
        <v>1473072120</v>
      </c>
      <c r="D719">
        <v>1441819193</v>
      </c>
      <c r="E719">
        <v>15514512</v>
      </c>
      <c r="F719">
        <v>1</v>
      </c>
      <c r="G719">
        <v>15514512</v>
      </c>
      <c r="H719">
        <v>1</v>
      </c>
      <c r="I719" t="s">
        <v>670</v>
      </c>
      <c r="J719" t="s">
        <v>3</v>
      </c>
      <c r="K719" t="s">
        <v>671</v>
      </c>
      <c r="L719">
        <v>1191</v>
      </c>
      <c r="N719">
        <v>1013</v>
      </c>
      <c r="O719" t="s">
        <v>672</v>
      </c>
      <c r="P719" t="s">
        <v>672</v>
      </c>
      <c r="Q719">
        <v>1</v>
      </c>
      <c r="X719">
        <v>0.06</v>
      </c>
      <c r="Y719">
        <v>0</v>
      </c>
      <c r="Z719">
        <v>0</v>
      </c>
      <c r="AA719">
        <v>0</v>
      </c>
      <c r="AB719">
        <v>0</v>
      </c>
      <c r="AC719">
        <v>0</v>
      </c>
      <c r="AD719">
        <v>1</v>
      </c>
      <c r="AE719">
        <v>1</v>
      </c>
      <c r="AF719" t="s">
        <v>408</v>
      </c>
      <c r="AG719">
        <v>7.08</v>
      </c>
      <c r="AH719">
        <v>2</v>
      </c>
      <c r="AI719">
        <v>1473072121</v>
      </c>
      <c r="AJ719">
        <v>474</v>
      </c>
      <c r="AK719">
        <v>0</v>
      </c>
      <c r="AL719">
        <v>0</v>
      </c>
      <c r="AM719">
        <v>0</v>
      </c>
      <c r="AN719">
        <v>0</v>
      </c>
      <c r="AO719">
        <v>0</v>
      </c>
      <c r="AP719">
        <v>0</v>
      </c>
      <c r="AQ719">
        <v>0</v>
      </c>
      <c r="AR719">
        <v>0</v>
      </c>
    </row>
    <row r="720" spans="1:44" x14ac:dyDescent="0.2">
      <c r="A720">
        <f>ROW(Source!A538)</f>
        <v>538</v>
      </c>
      <c r="B720">
        <v>1473072126</v>
      </c>
      <c r="C720">
        <v>1473072123</v>
      </c>
      <c r="D720">
        <v>1441819193</v>
      </c>
      <c r="E720">
        <v>15514512</v>
      </c>
      <c r="F720">
        <v>1</v>
      </c>
      <c r="G720">
        <v>15514512</v>
      </c>
      <c r="H720">
        <v>1</v>
      </c>
      <c r="I720" t="s">
        <v>670</v>
      </c>
      <c r="J720" t="s">
        <v>3</v>
      </c>
      <c r="K720" t="s">
        <v>671</v>
      </c>
      <c r="L720">
        <v>1191</v>
      </c>
      <c r="N720">
        <v>1013</v>
      </c>
      <c r="O720" t="s">
        <v>672</v>
      </c>
      <c r="P720" t="s">
        <v>672</v>
      </c>
      <c r="Q720">
        <v>1</v>
      </c>
      <c r="X720">
        <v>0.19</v>
      </c>
      <c r="Y720">
        <v>0</v>
      </c>
      <c r="Z720">
        <v>0</v>
      </c>
      <c r="AA720">
        <v>0</v>
      </c>
      <c r="AB720">
        <v>0</v>
      </c>
      <c r="AC720">
        <v>0</v>
      </c>
      <c r="AD720">
        <v>1</v>
      </c>
      <c r="AE720">
        <v>1</v>
      </c>
      <c r="AF720" t="s">
        <v>66</v>
      </c>
      <c r="AG720">
        <v>0.76</v>
      </c>
      <c r="AH720">
        <v>2</v>
      </c>
      <c r="AI720">
        <v>1473072124</v>
      </c>
      <c r="AJ720">
        <v>475</v>
      </c>
      <c r="AK720">
        <v>0</v>
      </c>
      <c r="AL720">
        <v>0</v>
      </c>
      <c r="AM720">
        <v>0</v>
      </c>
      <c r="AN720">
        <v>0</v>
      </c>
      <c r="AO720">
        <v>0</v>
      </c>
      <c r="AP720">
        <v>0</v>
      </c>
      <c r="AQ720">
        <v>0</v>
      </c>
      <c r="AR720">
        <v>0</v>
      </c>
    </row>
    <row r="721" spans="1:44" x14ac:dyDescent="0.2">
      <c r="A721">
        <f>ROW(Source!A538)</f>
        <v>538</v>
      </c>
      <c r="B721">
        <v>1473072127</v>
      </c>
      <c r="C721">
        <v>1473072123</v>
      </c>
      <c r="D721">
        <v>1441836235</v>
      </c>
      <c r="E721">
        <v>1</v>
      </c>
      <c r="F721">
        <v>1</v>
      </c>
      <c r="G721">
        <v>15514512</v>
      </c>
      <c r="H721">
        <v>3</v>
      </c>
      <c r="I721" t="s">
        <v>677</v>
      </c>
      <c r="J721" t="s">
        <v>678</v>
      </c>
      <c r="K721" t="s">
        <v>679</v>
      </c>
      <c r="L721">
        <v>1346</v>
      </c>
      <c r="N721">
        <v>1009</v>
      </c>
      <c r="O721" t="s">
        <v>680</v>
      </c>
      <c r="P721" t="s">
        <v>680</v>
      </c>
      <c r="Q721">
        <v>1</v>
      </c>
      <c r="X721">
        <v>0.05</v>
      </c>
      <c r="Y721">
        <v>31.49</v>
      </c>
      <c r="Z721">
        <v>0</v>
      </c>
      <c r="AA721">
        <v>0</v>
      </c>
      <c r="AB721">
        <v>0</v>
      </c>
      <c r="AC721">
        <v>0</v>
      </c>
      <c r="AD721">
        <v>1</v>
      </c>
      <c r="AE721">
        <v>0</v>
      </c>
      <c r="AF721" t="s">
        <v>66</v>
      </c>
      <c r="AG721">
        <v>0.2</v>
      </c>
      <c r="AH721">
        <v>2</v>
      </c>
      <c r="AI721">
        <v>1473072125</v>
      </c>
      <c r="AJ721">
        <v>476</v>
      </c>
      <c r="AK721">
        <v>0</v>
      </c>
      <c r="AL721">
        <v>0</v>
      </c>
      <c r="AM721">
        <v>0</v>
      </c>
      <c r="AN721">
        <v>0</v>
      </c>
      <c r="AO721">
        <v>0</v>
      </c>
      <c r="AP721">
        <v>0</v>
      </c>
      <c r="AQ721">
        <v>0</v>
      </c>
      <c r="AR721">
        <v>0</v>
      </c>
    </row>
    <row r="722" spans="1:44" x14ac:dyDescent="0.2">
      <c r="A722">
        <f>ROW(Source!A539)</f>
        <v>539</v>
      </c>
      <c r="B722">
        <v>1473072129</v>
      </c>
      <c r="C722">
        <v>1473072128</v>
      </c>
      <c r="D722">
        <v>1441819193</v>
      </c>
      <c r="E722">
        <v>15514512</v>
      </c>
      <c r="F722">
        <v>1</v>
      </c>
      <c r="G722">
        <v>15514512</v>
      </c>
      <c r="H722">
        <v>1</v>
      </c>
      <c r="I722" t="s">
        <v>670</v>
      </c>
      <c r="J722" t="s">
        <v>3</v>
      </c>
      <c r="K722" t="s">
        <v>671</v>
      </c>
      <c r="L722">
        <v>1191</v>
      </c>
      <c r="N722">
        <v>1013</v>
      </c>
      <c r="O722" t="s">
        <v>672</v>
      </c>
      <c r="P722" t="s">
        <v>672</v>
      </c>
      <c r="Q722">
        <v>1</v>
      </c>
      <c r="X722">
        <v>0.3</v>
      </c>
      <c r="Y722">
        <v>0</v>
      </c>
      <c r="Z722">
        <v>0</v>
      </c>
      <c r="AA722">
        <v>0</v>
      </c>
      <c r="AB722">
        <v>0</v>
      </c>
      <c r="AC722">
        <v>0</v>
      </c>
      <c r="AD722">
        <v>1</v>
      </c>
      <c r="AE722">
        <v>1</v>
      </c>
      <c r="AF722" t="s">
        <v>3</v>
      </c>
      <c r="AG722">
        <v>0.3</v>
      </c>
      <c r="AH722">
        <v>3</v>
      </c>
      <c r="AI722">
        <v>-1</v>
      </c>
      <c r="AJ722" t="s">
        <v>3</v>
      </c>
      <c r="AK722">
        <v>0</v>
      </c>
      <c r="AL722">
        <v>0</v>
      </c>
      <c r="AM722">
        <v>0</v>
      </c>
      <c r="AN722">
        <v>0</v>
      </c>
      <c r="AO722">
        <v>0</v>
      </c>
      <c r="AP722">
        <v>0</v>
      </c>
      <c r="AQ722">
        <v>0</v>
      </c>
      <c r="AR722">
        <v>0</v>
      </c>
    </row>
    <row r="723" spans="1:44" x14ac:dyDescent="0.2">
      <c r="A723">
        <f>ROW(Source!A539)</f>
        <v>539</v>
      </c>
      <c r="B723">
        <v>1473072130</v>
      </c>
      <c r="C723">
        <v>1473072128</v>
      </c>
      <c r="D723">
        <v>1441836235</v>
      </c>
      <c r="E723">
        <v>1</v>
      </c>
      <c r="F723">
        <v>1</v>
      </c>
      <c r="G723">
        <v>15514512</v>
      </c>
      <c r="H723">
        <v>3</v>
      </c>
      <c r="I723" t="s">
        <v>677</v>
      </c>
      <c r="J723" t="s">
        <v>678</v>
      </c>
      <c r="K723" t="s">
        <v>679</v>
      </c>
      <c r="L723">
        <v>1346</v>
      </c>
      <c r="N723">
        <v>1009</v>
      </c>
      <c r="O723" t="s">
        <v>680</v>
      </c>
      <c r="P723" t="s">
        <v>680</v>
      </c>
      <c r="Q723">
        <v>1</v>
      </c>
      <c r="X723">
        <v>0.05</v>
      </c>
      <c r="Y723">
        <v>31.49</v>
      </c>
      <c r="Z723">
        <v>0</v>
      </c>
      <c r="AA723">
        <v>0</v>
      </c>
      <c r="AB723">
        <v>0</v>
      </c>
      <c r="AC723">
        <v>0</v>
      </c>
      <c r="AD723">
        <v>1</v>
      </c>
      <c r="AE723">
        <v>0</v>
      </c>
      <c r="AF723" t="s">
        <v>3</v>
      </c>
      <c r="AG723">
        <v>0.05</v>
      </c>
      <c r="AH723">
        <v>3</v>
      </c>
      <c r="AI723">
        <v>-1</v>
      </c>
      <c r="AJ723" t="s">
        <v>3</v>
      </c>
      <c r="AK723">
        <v>0</v>
      </c>
      <c r="AL723">
        <v>0</v>
      </c>
      <c r="AM723">
        <v>0</v>
      </c>
      <c r="AN723">
        <v>0</v>
      </c>
      <c r="AO723">
        <v>0</v>
      </c>
      <c r="AP723">
        <v>0</v>
      </c>
      <c r="AQ723">
        <v>0</v>
      </c>
      <c r="AR723">
        <v>0</v>
      </c>
    </row>
    <row r="724" spans="1:44" x14ac:dyDescent="0.2">
      <c r="A724">
        <f>ROW(Source!A539)</f>
        <v>539</v>
      </c>
      <c r="B724">
        <v>1473072131</v>
      </c>
      <c r="C724">
        <v>1473072128</v>
      </c>
      <c r="D724">
        <v>1441834628</v>
      </c>
      <c r="E724">
        <v>1</v>
      </c>
      <c r="F724">
        <v>1</v>
      </c>
      <c r="G724">
        <v>15514512</v>
      </c>
      <c r="H724">
        <v>3</v>
      </c>
      <c r="I724" t="s">
        <v>749</v>
      </c>
      <c r="J724" t="s">
        <v>844</v>
      </c>
      <c r="K724" t="s">
        <v>750</v>
      </c>
      <c r="L724">
        <v>1348</v>
      </c>
      <c r="N724">
        <v>1009</v>
      </c>
      <c r="O724" t="s">
        <v>697</v>
      </c>
      <c r="P724" t="s">
        <v>697</v>
      </c>
      <c r="Q724">
        <v>1000</v>
      </c>
      <c r="X724">
        <v>4.0000000000000003E-5</v>
      </c>
      <c r="Y724">
        <v>73951.73</v>
      </c>
      <c r="Z724">
        <v>0</v>
      </c>
      <c r="AA724">
        <v>0</v>
      </c>
      <c r="AB724">
        <v>0</v>
      </c>
      <c r="AC724">
        <v>0</v>
      </c>
      <c r="AD724">
        <v>1</v>
      </c>
      <c r="AE724">
        <v>0</v>
      </c>
      <c r="AF724" t="s">
        <v>3</v>
      </c>
      <c r="AG724">
        <v>4.0000000000000003E-5</v>
      </c>
      <c r="AH724">
        <v>3</v>
      </c>
      <c r="AI724">
        <v>-1</v>
      </c>
      <c r="AJ724" t="s">
        <v>3</v>
      </c>
      <c r="AK724">
        <v>0</v>
      </c>
      <c r="AL724">
        <v>0</v>
      </c>
      <c r="AM724">
        <v>0</v>
      </c>
      <c r="AN724">
        <v>0</v>
      </c>
      <c r="AO724">
        <v>0</v>
      </c>
      <c r="AP724">
        <v>0</v>
      </c>
      <c r="AQ724">
        <v>0</v>
      </c>
      <c r="AR724">
        <v>0</v>
      </c>
    </row>
    <row r="725" spans="1:44" x14ac:dyDescent="0.2">
      <c r="A725">
        <f>ROW(Source!A540)</f>
        <v>540</v>
      </c>
      <c r="B725">
        <v>1473072135</v>
      </c>
      <c r="C725">
        <v>1473072132</v>
      </c>
      <c r="D725">
        <v>1441819193</v>
      </c>
      <c r="E725">
        <v>15514512</v>
      </c>
      <c r="F725">
        <v>1</v>
      </c>
      <c r="G725">
        <v>15514512</v>
      </c>
      <c r="H725">
        <v>1</v>
      </c>
      <c r="I725" t="s">
        <v>670</v>
      </c>
      <c r="J725" t="s">
        <v>3</v>
      </c>
      <c r="K725" t="s">
        <v>671</v>
      </c>
      <c r="L725">
        <v>1191</v>
      </c>
      <c r="N725">
        <v>1013</v>
      </c>
      <c r="O725" t="s">
        <v>672</v>
      </c>
      <c r="P725" t="s">
        <v>672</v>
      </c>
      <c r="Q725">
        <v>1</v>
      </c>
      <c r="X725">
        <v>0.16</v>
      </c>
      <c r="Y725">
        <v>0</v>
      </c>
      <c r="Z725">
        <v>0</v>
      </c>
      <c r="AA725">
        <v>0</v>
      </c>
      <c r="AB725">
        <v>0</v>
      </c>
      <c r="AC725">
        <v>0</v>
      </c>
      <c r="AD725">
        <v>1</v>
      </c>
      <c r="AE725">
        <v>1</v>
      </c>
      <c r="AF725" t="s">
        <v>522</v>
      </c>
      <c r="AG725">
        <v>0.16640000000000002</v>
      </c>
      <c r="AH725">
        <v>2</v>
      </c>
      <c r="AI725">
        <v>1473072133</v>
      </c>
      <c r="AJ725">
        <v>477</v>
      </c>
      <c r="AK725">
        <v>0</v>
      </c>
      <c r="AL725">
        <v>0</v>
      </c>
      <c r="AM725">
        <v>0</v>
      </c>
      <c r="AN725">
        <v>0</v>
      </c>
      <c r="AO725">
        <v>0</v>
      </c>
      <c r="AP725">
        <v>0</v>
      </c>
      <c r="AQ725">
        <v>0</v>
      </c>
      <c r="AR725">
        <v>0</v>
      </c>
    </row>
    <row r="726" spans="1:44" x14ac:dyDescent="0.2">
      <c r="A726">
        <f>ROW(Source!A540)</f>
        <v>540</v>
      </c>
      <c r="B726">
        <v>1473072136</v>
      </c>
      <c r="C726">
        <v>1473072132</v>
      </c>
      <c r="D726">
        <v>1441836235</v>
      </c>
      <c r="E726">
        <v>1</v>
      </c>
      <c r="F726">
        <v>1</v>
      </c>
      <c r="G726">
        <v>15514512</v>
      </c>
      <c r="H726">
        <v>3</v>
      </c>
      <c r="I726" t="s">
        <v>677</v>
      </c>
      <c r="J726" t="s">
        <v>678</v>
      </c>
      <c r="K726" t="s">
        <v>679</v>
      </c>
      <c r="L726">
        <v>1346</v>
      </c>
      <c r="N726">
        <v>1009</v>
      </c>
      <c r="O726" t="s">
        <v>680</v>
      </c>
      <c r="P726" t="s">
        <v>680</v>
      </c>
      <c r="Q726">
        <v>1</v>
      </c>
      <c r="X726">
        <v>0.05</v>
      </c>
      <c r="Y726">
        <v>31.49</v>
      </c>
      <c r="Z726">
        <v>0</v>
      </c>
      <c r="AA726">
        <v>0</v>
      </c>
      <c r="AB726">
        <v>0</v>
      </c>
      <c r="AC726">
        <v>0</v>
      </c>
      <c r="AD726">
        <v>1</v>
      </c>
      <c r="AE726">
        <v>0</v>
      </c>
      <c r="AF726" t="s">
        <v>3</v>
      </c>
      <c r="AG726">
        <v>0.05</v>
      </c>
      <c r="AH726">
        <v>2</v>
      </c>
      <c r="AI726">
        <v>1473072134</v>
      </c>
      <c r="AJ726">
        <v>478</v>
      </c>
      <c r="AK726">
        <v>0</v>
      </c>
      <c r="AL726">
        <v>0</v>
      </c>
      <c r="AM726">
        <v>0</v>
      </c>
      <c r="AN726">
        <v>0</v>
      </c>
      <c r="AO726">
        <v>0</v>
      </c>
      <c r="AP726">
        <v>0</v>
      </c>
      <c r="AQ726">
        <v>0</v>
      </c>
      <c r="AR726">
        <v>0</v>
      </c>
    </row>
    <row r="727" spans="1:44" x14ac:dyDescent="0.2">
      <c r="A727">
        <f>ROW(Source!A541)</f>
        <v>541</v>
      </c>
      <c r="B727">
        <v>1473072140</v>
      </c>
      <c r="C727">
        <v>1473072137</v>
      </c>
      <c r="D727">
        <v>1441819193</v>
      </c>
      <c r="E727">
        <v>15514512</v>
      </c>
      <c r="F727">
        <v>1</v>
      </c>
      <c r="G727">
        <v>15514512</v>
      </c>
      <c r="H727">
        <v>1</v>
      </c>
      <c r="I727" t="s">
        <v>670</v>
      </c>
      <c r="J727" t="s">
        <v>3</v>
      </c>
      <c r="K727" t="s">
        <v>671</v>
      </c>
      <c r="L727">
        <v>1191</v>
      </c>
      <c r="N727">
        <v>1013</v>
      </c>
      <c r="O727" t="s">
        <v>672</v>
      </c>
      <c r="P727" t="s">
        <v>672</v>
      </c>
      <c r="Q727">
        <v>1</v>
      </c>
      <c r="X727">
        <v>0.18</v>
      </c>
      <c r="Y727">
        <v>0</v>
      </c>
      <c r="Z727">
        <v>0</v>
      </c>
      <c r="AA727">
        <v>0</v>
      </c>
      <c r="AB727">
        <v>0</v>
      </c>
      <c r="AC727">
        <v>0</v>
      </c>
      <c r="AD727">
        <v>1</v>
      </c>
      <c r="AE727">
        <v>1</v>
      </c>
      <c r="AF727" t="s">
        <v>522</v>
      </c>
      <c r="AG727">
        <v>0.18720000000000001</v>
      </c>
      <c r="AH727">
        <v>2</v>
      </c>
      <c r="AI727">
        <v>1473072138</v>
      </c>
      <c r="AJ727">
        <v>479</v>
      </c>
      <c r="AK727">
        <v>0</v>
      </c>
      <c r="AL727">
        <v>0</v>
      </c>
      <c r="AM727">
        <v>0</v>
      </c>
      <c r="AN727">
        <v>0</v>
      </c>
      <c r="AO727">
        <v>0</v>
      </c>
      <c r="AP727">
        <v>0</v>
      </c>
      <c r="AQ727">
        <v>0</v>
      </c>
      <c r="AR727">
        <v>0</v>
      </c>
    </row>
    <row r="728" spans="1:44" x14ac:dyDescent="0.2">
      <c r="A728">
        <f>ROW(Source!A541)</f>
        <v>541</v>
      </c>
      <c r="B728">
        <v>1473072141</v>
      </c>
      <c r="C728">
        <v>1473072137</v>
      </c>
      <c r="D728">
        <v>1441836235</v>
      </c>
      <c r="E728">
        <v>1</v>
      </c>
      <c r="F728">
        <v>1</v>
      </c>
      <c r="G728">
        <v>15514512</v>
      </c>
      <c r="H728">
        <v>3</v>
      </c>
      <c r="I728" t="s">
        <v>677</v>
      </c>
      <c r="J728" t="s">
        <v>678</v>
      </c>
      <c r="K728" t="s">
        <v>679</v>
      </c>
      <c r="L728">
        <v>1346</v>
      </c>
      <c r="N728">
        <v>1009</v>
      </c>
      <c r="O728" t="s">
        <v>680</v>
      </c>
      <c r="P728" t="s">
        <v>680</v>
      </c>
      <c r="Q728">
        <v>1</v>
      </c>
      <c r="X728">
        <v>0.05</v>
      </c>
      <c r="Y728">
        <v>31.49</v>
      </c>
      <c r="Z728">
        <v>0</v>
      </c>
      <c r="AA728">
        <v>0</v>
      </c>
      <c r="AB728">
        <v>0</v>
      </c>
      <c r="AC728">
        <v>0</v>
      </c>
      <c r="AD728">
        <v>1</v>
      </c>
      <c r="AE728">
        <v>0</v>
      </c>
      <c r="AF728" t="s">
        <v>3</v>
      </c>
      <c r="AG728">
        <v>0.05</v>
      </c>
      <c r="AH728">
        <v>2</v>
      </c>
      <c r="AI728">
        <v>1473072139</v>
      </c>
      <c r="AJ728">
        <v>480</v>
      </c>
      <c r="AK728">
        <v>0</v>
      </c>
      <c r="AL728">
        <v>0</v>
      </c>
      <c r="AM728">
        <v>0</v>
      </c>
      <c r="AN728">
        <v>0</v>
      </c>
      <c r="AO728">
        <v>0</v>
      </c>
      <c r="AP728">
        <v>0</v>
      </c>
      <c r="AQ728">
        <v>0</v>
      </c>
      <c r="AR728">
        <v>0</v>
      </c>
    </row>
    <row r="729" spans="1:44" x14ac:dyDescent="0.2">
      <c r="A729">
        <f>ROW(Source!A542)</f>
        <v>542</v>
      </c>
      <c r="B729">
        <v>1473072147</v>
      </c>
      <c r="C729">
        <v>1473072142</v>
      </c>
      <c r="D729">
        <v>1441819193</v>
      </c>
      <c r="E729">
        <v>15514512</v>
      </c>
      <c r="F729">
        <v>1</v>
      </c>
      <c r="G729">
        <v>15514512</v>
      </c>
      <c r="H729">
        <v>1</v>
      </c>
      <c r="I729" t="s">
        <v>670</v>
      </c>
      <c r="J729" t="s">
        <v>3</v>
      </c>
      <c r="K729" t="s">
        <v>671</v>
      </c>
      <c r="L729">
        <v>1191</v>
      </c>
      <c r="N729">
        <v>1013</v>
      </c>
      <c r="O729" t="s">
        <v>672</v>
      </c>
      <c r="P729" t="s">
        <v>672</v>
      </c>
      <c r="Q729">
        <v>1</v>
      </c>
      <c r="X729">
        <v>0.36</v>
      </c>
      <c r="Y729">
        <v>0</v>
      </c>
      <c r="Z729">
        <v>0</v>
      </c>
      <c r="AA729">
        <v>0</v>
      </c>
      <c r="AB729">
        <v>0</v>
      </c>
      <c r="AC729">
        <v>0</v>
      </c>
      <c r="AD729">
        <v>1</v>
      </c>
      <c r="AE729">
        <v>1</v>
      </c>
      <c r="AF729" t="s">
        <v>532</v>
      </c>
      <c r="AG729">
        <v>0.37440000000000001</v>
      </c>
      <c r="AH729">
        <v>2</v>
      </c>
      <c r="AI729">
        <v>1473072143</v>
      </c>
      <c r="AJ729">
        <v>481</v>
      </c>
      <c r="AK729">
        <v>0</v>
      </c>
      <c r="AL729">
        <v>0</v>
      </c>
      <c r="AM729">
        <v>0</v>
      </c>
      <c r="AN729">
        <v>0</v>
      </c>
      <c r="AO729">
        <v>0</v>
      </c>
      <c r="AP729">
        <v>0</v>
      </c>
      <c r="AQ729">
        <v>0</v>
      </c>
      <c r="AR729">
        <v>0</v>
      </c>
    </row>
    <row r="730" spans="1:44" x14ac:dyDescent="0.2">
      <c r="A730">
        <f>ROW(Source!A542)</f>
        <v>542</v>
      </c>
      <c r="B730">
        <v>1473072148</v>
      </c>
      <c r="C730">
        <v>1473072142</v>
      </c>
      <c r="D730">
        <v>1441836235</v>
      </c>
      <c r="E730">
        <v>1</v>
      </c>
      <c r="F730">
        <v>1</v>
      </c>
      <c r="G730">
        <v>15514512</v>
      </c>
      <c r="H730">
        <v>3</v>
      </c>
      <c r="I730" t="s">
        <v>677</v>
      </c>
      <c r="J730" t="s">
        <v>678</v>
      </c>
      <c r="K730" t="s">
        <v>679</v>
      </c>
      <c r="L730">
        <v>1346</v>
      </c>
      <c r="N730">
        <v>1009</v>
      </c>
      <c r="O730" t="s">
        <v>680</v>
      </c>
      <c r="P730" t="s">
        <v>680</v>
      </c>
      <c r="Q730">
        <v>1</v>
      </c>
      <c r="X730">
        <v>0.05</v>
      </c>
      <c r="Y730">
        <v>31.49</v>
      </c>
      <c r="Z730">
        <v>0</v>
      </c>
      <c r="AA730">
        <v>0</v>
      </c>
      <c r="AB730">
        <v>0</v>
      </c>
      <c r="AC730">
        <v>0</v>
      </c>
      <c r="AD730">
        <v>1</v>
      </c>
      <c r="AE730">
        <v>0</v>
      </c>
      <c r="AF730" t="s">
        <v>3</v>
      </c>
      <c r="AG730">
        <v>0.05</v>
      </c>
      <c r="AH730">
        <v>2</v>
      </c>
      <c r="AI730">
        <v>1473072144</v>
      </c>
      <c r="AJ730">
        <v>482</v>
      </c>
      <c r="AK730">
        <v>0</v>
      </c>
      <c r="AL730">
        <v>0</v>
      </c>
      <c r="AM730">
        <v>0</v>
      </c>
      <c r="AN730">
        <v>0</v>
      </c>
      <c r="AO730">
        <v>0</v>
      </c>
      <c r="AP730">
        <v>0</v>
      </c>
      <c r="AQ730">
        <v>0</v>
      </c>
      <c r="AR730">
        <v>0</v>
      </c>
    </row>
    <row r="731" spans="1:44" x14ac:dyDescent="0.2">
      <c r="A731">
        <f>ROW(Source!A542)</f>
        <v>542</v>
      </c>
      <c r="B731">
        <v>1473072149</v>
      </c>
      <c r="C731">
        <v>1473072142</v>
      </c>
      <c r="D731">
        <v>1441839822</v>
      </c>
      <c r="E731">
        <v>1</v>
      </c>
      <c r="F731">
        <v>1</v>
      </c>
      <c r="G731">
        <v>15514512</v>
      </c>
      <c r="H731">
        <v>3</v>
      </c>
      <c r="I731" t="s">
        <v>754</v>
      </c>
      <c r="J731" t="s">
        <v>755</v>
      </c>
      <c r="K731" t="s">
        <v>756</v>
      </c>
      <c r="L731">
        <v>1296</v>
      </c>
      <c r="N731">
        <v>1002</v>
      </c>
      <c r="O731" t="s">
        <v>690</v>
      </c>
      <c r="P731" t="s">
        <v>690</v>
      </c>
      <c r="Q731">
        <v>1</v>
      </c>
      <c r="X731">
        <v>0.02</v>
      </c>
      <c r="Y731">
        <v>157.41</v>
      </c>
      <c r="Z731">
        <v>0</v>
      </c>
      <c r="AA731">
        <v>0</v>
      </c>
      <c r="AB731">
        <v>0</v>
      </c>
      <c r="AC731">
        <v>0</v>
      </c>
      <c r="AD731">
        <v>1</v>
      </c>
      <c r="AE731">
        <v>0</v>
      </c>
      <c r="AF731" t="s">
        <v>3</v>
      </c>
      <c r="AG731">
        <v>0.02</v>
      </c>
      <c r="AH731">
        <v>2</v>
      </c>
      <c r="AI731">
        <v>1473072145</v>
      </c>
      <c r="AJ731">
        <v>483</v>
      </c>
      <c r="AK731">
        <v>0</v>
      </c>
      <c r="AL731">
        <v>0</v>
      </c>
      <c r="AM731">
        <v>0</v>
      </c>
      <c r="AN731">
        <v>0</v>
      </c>
      <c r="AO731">
        <v>0</v>
      </c>
      <c r="AP731">
        <v>0</v>
      </c>
      <c r="AQ731">
        <v>0</v>
      </c>
      <c r="AR731">
        <v>0</v>
      </c>
    </row>
    <row r="732" spans="1:44" x14ac:dyDescent="0.2">
      <c r="A732">
        <f>ROW(Source!A542)</f>
        <v>542</v>
      </c>
      <c r="B732">
        <v>1473072150</v>
      </c>
      <c r="C732">
        <v>1473072142</v>
      </c>
      <c r="D732">
        <v>1441834719</v>
      </c>
      <c r="E732">
        <v>1</v>
      </c>
      <c r="F732">
        <v>1</v>
      </c>
      <c r="G732">
        <v>15514512</v>
      </c>
      <c r="H732">
        <v>3</v>
      </c>
      <c r="I732" t="s">
        <v>757</v>
      </c>
      <c r="J732" t="s">
        <v>758</v>
      </c>
      <c r="K732" t="s">
        <v>759</v>
      </c>
      <c r="L732">
        <v>1296</v>
      </c>
      <c r="N732">
        <v>1002</v>
      </c>
      <c r="O732" t="s">
        <v>690</v>
      </c>
      <c r="P732" t="s">
        <v>690</v>
      </c>
      <c r="Q732">
        <v>1</v>
      </c>
      <c r="X732">
        <v>0.01</v>
      </c>
      <c r="Y732">
        <v>485.63</v>
      </c>
      <c r="Z732">
        <v>0</v>
      </c>
      <c r="AA732">
        <v>0</v>
      </c>
      <c r="AB732">
        <v>0</v>
      </c>
      <c r="AC732">
        <v>0</v>
      </c>
      <c r="AD732">
        <v>1</v>
      </c>
      <c r="AE732">
        <v>0</v>
      </c>
      <c r="AF732" t="s">
        <v>3</v>
      </c>
      <c r="AG732">
        <v>0.01</v>
      </c>
      <c r="AH732">
        <v>2</v>
      </c>
      <c r="AI732">
        <v>1473072146</v>
      </c>
      <c r="AJ732">
        <v>484</v>
      </c>
      <c r="AK732">
        <v>0</v>
      </c>
      <c r="AL732">
        <v>0</v>
      </c>
      <c r="AM732">
        <v>0</v>
      </c>
      <c r="AN732">
        <v>0</v>
      </c>
      <c r="AO732">
        <v>0</v>
      </c>
      <c r="AP732">
        <v>0</v>
      </c>
      <c r="AQ732">
        <v>0</v>
      </c>
      <c r="AR732">
        <v>0</v>
      </c>
    </row>
    <row r="733" spans="1:44" x14ac:dyDescent="0.2">
      <c r="A733">
        <f>ROW(Source!A543)</f>
        <v>543</v>
      </c>
      <c r="B733">
        <v>1473072156</v>
      </c>
      <c r="C733">
        <v>1473072151</v>
      </c>
      <c r="D733">
        <v>1441819193</v>
      </c>
      <c r="E733">
        <v>15514512</v>
      </c>
      <c r="F733">
        <v>1</v>
      </c>
      <c r="G733">
        <v>15514512</v>
      </c>
      <c r="H733">
        <v>1</v>
      </c>
      <c r="I733" t="s">
        <v>670</v>
      </c>
      <c r="J733" t="s">
        <v>3</v>
      </c>
      <c r="K733" t="s">
        <v>671</v>
      </c>
      <c r="L733">
        <v>1191</v>
      </c>
      <c r="N733">
        <v>1013</v>
      </c>
      <c r="O733" t="s">
        <v>672</v>
      </c>
      <c r="P733" t="s">
        <v>672</v>
      </c>
      <c r="Q733">
        <v>1</v>
      </c>
      <c r="X733">
        <v>0.55000000000000004</v>
      </c>
      <c r="Y733">
        <v>0</v>
      </c>
      <c r="Z733">
        <v>0</v>
      </c>
      <c r="AA733">
        <v>0</v>
      </c>
      <c r="AB733">
        <v>0</v>
      </c>
      <c r="AC733">
        <v>0</v>
      </c>
      <c r="AD733">
        <v>1</v>
      </c>
      <c r="AE733">
        <v>1</v>
      </c>
      <c r="AF733" t="s">
        <v>537</v>
      </c>
      <c r="AG733">
        <v>0.38500000000000001</v>
      </c>
      <c r="AH733">
        <v>2</v>
      </c>
      <c r="AI733">
        <v>1473072152</v>
      </c>
      <c r="AJ733">
        <v>485</v>
      </c>
      <c r="AK733">
        <v>0</v>
      </c>
      <c r="AL733">
        <v>0</v>
      </c>
      <c r="AM733">
        <v>0</v>
      </c>
      <c r="AN733">
        <v>0</v>
      </c>
      <c r="AO733">
        <v>0</v>
      </c>
      <c r="AP733">
        <v>0</v>
      </c>
      <c r="AQ733">
        <v>0</v>
      </c>
      <c r="AR733">
        <v>0</v>
      </c>
    </row>
    <row r="734" spans="1:44" x14ac:dyDescent="0.2">
      <c r="A734">
        <f>ROW(Source!A543)</f>
        <v>543</v>
      </c>
      <c r="B734">
        <v>1473072157</v>
      </c>
      <c r="C734">
        <v>1473072151</v>
      </c>
      <c r="D734">
        <v>1441834258</v>
      </c>
      <c r="E734">
        <v>1</v>
      </c>
      <c r="F734">
        <v>1</v>
      </c>
      <c r="G734">
        <v>15514512</v>
      </c>
      <c r="H734">
        <v>2</v>
      </c>
      <c r="I734" t="s">
        <v>691</v>
      </c>
      <c r="J734" t="s">
        <v>692</v>
      </c>
      <c r="K734" t="s">
        <v>693</v>
      </c>
      <c r="L734">
        <v>1368</v>
      </c>
      <c r="N734">
        <v>1011</v>
      </c>
      <c r="O734" t="s">
        <v>676</v>
      </c>
      <c r="P734" t="s">
        <v>676</v>
      </c>
      <c r="Q734">
        <v>1</v>
      </c>
      <c r="X734">
        <v>0.03</v>
      </c>
      <c r="Y734">
        <v>0</v>
      </c>
      <c r="Z734">
        <v>1303.01</v>
      </c>
      <c r="AA734">
        <v>826.2</v>
      </c>
      <c r="AB734">
        <v>0</v>
      </c>
      <c r="AC734">
        <v>0</v>
      </c>
      <c r="AD734">
        <v>1</v>
      </c>
      <c r="AE734">
        <v>0</v>
      </c>
      <c r="AF734" t="s">
        <v>537</v>
      </c>
      <c r="AG734">
        <v>2.0999999999999998E-2</v>
      </c>
      <c r="AH734">
        <v>2</v>
      </c>
      <c r="AI734">
        <v>1473072153</v>
      </c>
      <c r="AJ734">
        <v>486</v>
      </c>
      <c r="AK734">
        <v>0</v>
      </c>
      <c r="AL734">
        <v>0</v>
      </c>
      <c r="AM734">
        <v>0</v>
      </c>
      <c r="AN734">
        <v>0</v>
      </c>
      <c r="AO734">
        <v>0</v>
      </c>
      <c r="AP734">
        <v>0</v>
      </c>
      <c r="AQ734">
        <v>0</v>
      </c>
      <c r="AR734">
        <v>0</v>
      </c>
    </row>
    <row r="735" spans="1:44" x14ac:dyDescent="0.2">
      <c r="A735">
        <f>ROW(Source!A543)</f>
        <v>543</v>
      </c>
      <c r="B735">
        <v>1473072158</v>
      </c>
      <c r="C735">
        <v>1473072151</v>
      </c>
      <c r="D735">
        <v>1441836186</v>
      </c>
      <c r="E735">
        <v>1</v>
      </c>
      <c r="F735">
        <v>1</v>
      </c>
      <c r="G735">
        <v>15514512</v>
      </c>
      <c r="H735">
        <v>3</v>
      </c>
      <c r="I735" t="s">
        <v>760</v>
      </c>
      <c r="J735" t="s">
        <v>761</v>
      </c>
      <c r="K735" t="s">
        <v>762</v>
      </c>
      <c r="L735">
        <v>1346</v>
      </c>
      <c r="N735">
        <v>1009</v>
      </c>
      <c r="O735" t="s">
        <v>680</v>
      </c>
      <c r="P735" t="s">
        <v>680</v>
      </c>
      <c r="Q735">
        <v>1</v>
      </c>
      <c r="X735">
        <v>2.0000000000000002E-5</v>
      </c>
      <c r="Y735">
        <v>494.57</v>
      </c>
      <c r="Z735">
        <v>0</v>
      </c>
      <c r="AA735">
        <v>0</v>
      </c>
      <c r="AB735">
        <v>0</v>
      </c>
      <c r="AC735">
        <v>0</v>
      </c>
      <c r="AD735">
        <v>1</v>
      </c>
      <c r="AE735">
        <v>0</v>
      </c>
      <c r="AF735" t="s">
        <v>536</v>
      </c>
      <c r="AG735">
        <v>2.0000000000000002E-5</v>
      </c>
      <c r="AH735">
        <v>2</v>
      </c>
      <c r="AI735">
        <v>1473072154</v>
      </c>
      <c r="AJ735">
        <v>487</v>
      </c>
      <c r="AK735">
        <v>0</v>
      </c>
      <c r="AL735">
        <v>0</v>
      </c>
      <c r="AM735">
        <v>0</v>
      </c>
      <c r="AN735">
        <v>0</v>
      </c>
      <c r="AO735">
        <v>0</v>
      </c>
      <c r="AP735">
        <v>0</v>
      </c>
      <c r="AQ735">
        <v>0</v>
      </c>
      <c r="AR735">
        <v>0</v>
      </c>
    </row>
    <row r="736" spans="1:44" x14ac:dyDescent="0.2">
      <c r="A736">
        <f>ROW(Source!A543)</f>
        <v>543</v>
      </c>
      <c r="B736">
        <v>1473072159</v>
      </c>
      <c r="C736">
        <v>1473072151</v>
      </c>
      <c r="D736">
        <v>1441836230</v>
      </c>
      <c r="E736">
        <v>1</v>
      </c>
      <c r="F736">
        <v>1</v>
      </c>
      <c r="G736">
        <v>15514512</v>
      </c>
      <c r="H736">
        <v>3</v>
      </c>
      <c r="I736" t="s">
        <v>763</v>
      </c>
      <c r="J736" t="s">
        <v>764</v>
      </c>
      <c r="K736" t="s">
        <v>765</v>
      </c>
      <c r="L736">
        <v>1327</v>
      </c>
      <c r="N736">
        <v>1005</v>
      </c>
      <c r="O736" t="s">
        <v>739</v>
      </c>
      <c r="P736" t="s">
        <v>739</v>
      </c>
      <c r="Q736">
        <v>1</v>
      </c>
      <c r="X736">
        <v>0.01</v>
      </c>
      <c r="Y736">
        <v>46</v>
      </c>
      <c r="Z736">
        <v>0</v>
      </c>
      <c r="AA736">
        <v>0</v>
      </c>
      <c r="AB736">
        <v>0</v>
      </c>
      <c r="AC736">
        <v>0</v>
      </c>
      <c r="AD736">
        <v>1</v>
      </c>
      <c r="AE736">
        <v>0</v>
      </c>
      <c r="AF736" t="s">
        <v>536</v>
      </c>
      <c r="AG736">
        <v>0.01</v>
      </c>
      <c r="AH736">
        <v>2</v>
      </c>
      <c r="AI736">
        <v>1473072155</v>
      </c>
      <c r="AJ736">
        <v>488</v>
      </c>
      <c r="AK736">
        <v>0</v>
      </c>
      <c r="AL736">
        <v>0</v>
      </c>
      <c r="AM736">
        <v>0</v>
      </c>
      <c r="AN736">
        <v>0</v>
      </c>
      <c r="AO736">
        <v>0</v>
      </c>
      <c r="AP736">
        <v>0</v>
      </c>
      <c r="AQ736">
        <v>0</v>
      </c>
      <c r="AR736">
        <v>0</v>
      </c>
    </row>
    <row r="737" spans="1:44" x14ac:dyDescent="0.2">
      <c r="A737">
        <f>ROW(Source!A544)</f>
        <v>544</v>
      </c>
      <c r="B737">
        <v>1473072165</v>
      </c>
      <c r="C737">
        <v>1473072160</v>
      </c>
      <c r="D737">
        <v>1441819193</v>
      </c>
      <c r="E737">
        <v>15514512</v>
      </c>
      <c r="F737">
        <v>1</v>
      </c>
      <c r="G737">
        <v>15514512</v>
      </c>
      <c r="H737">
        <v>1</v>
      </c>
      <c r="I737" t="s">
        <v>670</v>
      </c>
      <c r="J737" t="s">
        <v>3</v>
      </c>
      <c r="K737" t="s">
        <v>671</v>
      </c>
      <c r="L737">
        <v>1191</v>
      </c>
      <c r="N737">
        <v>1013</v>
      </c>
      <c r="O737" t="s">
        <v>672</v>
      </c>
      <c r="P737" t="s">
        <v>672</v>
      </c>
      <c r="Q737">
        <v>1</v>
      </c>
      <c r="X737">
        <v>0.12</v>
      </c>
      <c r="Y737">
        <v>0</v>
      </c>
      <c r="Z737">
        <v>0</v>
      </c>
      <c r="AA737">
        <v>0</v>
      </c>
      <c r="AB737">
        <v>0</v>
      </c>
      <c r="AC737">
        <v>0</v>
      </c>
      <c r="AD737">
        <v>1</v>
      </c>
      <c r="AE737">
        <v>1</v>
      </c>
      <c r="AF737" t="s">
        <v>543</v>
      </c>
      <c r="AG737">
        <v>0.98999999999999988</v>
      </c>
      <c r="AH737">
        <v>2</v>
      </c>
      <c r="AI737">
        <v>1473072161</v>
      </c>
      <c r="AJ737">
        <v>489</v>
      </c>
      <c r="AK737">
        <v>0</v>
      </c>
      <c r="AL737">
        <v>0</v>
      </c>
      <c r="AM737">
        <v>0</v>
      </c>
      <c r="AN737">
        <v>0</v>
      </c>
      <c r="AO737">
        <v>0</v>
      </c>
      <c r="AP737">
        <v>0</v>
      </c>
      <c r="AQ737">
        <v>0</v>
      </c>
      <c r="AR737">
        <v>0</v>
      </c>
    </row>
    <row r="738" spans="1:44" x14ac:dyDescent="0.2">
      <c r="A738">
        <f>ROW(Source!A544)</f>
        <v>544</v>
      </c>
      <c r="B738">
        <v>1473072166</v>
      </c>
      <c r="C738">
        <v>1473072160</v>
      </c>
      <c r="D738">
        <v>1441834258</v>
      </c>
      <c r="E738">
        <v>1</v>
      </c>
      <c r="F738">
        <v>1</v>
      </c>
      <c r="G738">
        <v>15514512</v>
      </c>
      <c r="H738">
        <v>2</v>
      </c>
      <c r="I738" t="s">
        <v>691</v>
      </c>
      <c r="J738" t="s">
        <v>692</v>
      </c>
      <c r="K738" t="s">
        <v>693</v>
      </c>
      <c r="L738">
        <v>1368</v>
      </c>
      <c r="N738">
        <v>1011</v>
      </c>
      <c r="O738" t="s">
        <v>676</v>
      </c>
      <c r="P738" t="s">
        <v>676</v>
      </c>
      <c r="Q738">
        <v>1</v>
      </c>
      <c r="X738">
        <v>0.01</v>
      </c>
      <c r="Y738">
        <v>0</v>
      </c>
      <c r="Z738">
        <v>1303.01</v>
      </c>
      <c r="AA738">
        <v>826.2</v>
      </c>
      <c r="AB738">
        <v>0</v>
      </c>
      <c r="AC738">
        <v>0</v>
      </c>
      <c r="AD738">
        <v>1</v>
      </c>
      <c r="AE738">
        <v>0</v>
      </c>
      <c r="AF738" t="s">
        <v>543</v>
      </c>
      <c r="AG738">
        <v>8.2500000000000004E-2</v>
      </c>
      <c r="AH738">
        <v>2</v>
      </c>
      <c r="AI738">
        <v>1473072162</v>
      </c>
      <c r="AJ738">
        <v>490</v>
      </c>
      <c r="AK738">
        <v>0</v>
      </c>
      <c r="AL738">
        <v>0</v>
      </c>
      <c r="AM738">
        <v>0</v>
      </c>
      <c r="AN738">
        <v>0</v>
      </c>
      <c r="AO738">
        <v>0</v>
      </c>
      <c r="AP738">
        <v>0</v>
      </c>
      <c r="AQ738">
        <v>0</v>
      </c>
      <c r="AR738">
        <v>0</v>
      </c>
    </row>
    <row r="739" spans="1:44" x14ac:dyDescent="0.2">
      <c r="A739">
        <f>ROW(Source!A544)</f>
        <v>544</v>
      </c>
      <c r="B739">
        <v>1473072167</v>
      </c>
      <c r="C739">
        <v>1473072160</v>
      </c>
      <c r="D739">
        <v>1441836186</v>
      </c>
      <c r="E739">
        <v>1</v>
      </c>
      <c r="F739">
        <v>1</v>
      </c>
      <c r="G739">
        <v>15514512</v>
      </c>
      <c r="H739">
        <v>3</v>
      </c>
      <c r="I739" t="s">
        <v>760</v>
      </c>
      <c r="J739" t="s">
        <v>761</v>
      </c>
      <c r="K739" t="s">
        <v>762</v>
      </c>
      <c r="L739">
        <v>1346</v>
      </c>
      <c r="N739">
        <v>1009</v>
      </c>
      <c r="O739" t="s">
        <v>680</v>
      </c>
      <c r="P739" t="s">
        <v>680</v>
      </c>
      <c r="Q739">
        <v>1</v>
      </c>
      <c r="X739">
        <v>2.0000000000000002E-5</v>
      </c>
      <c r="Y739">
        <v>494.57</v>
      </c>
      <c r="Z739">
        <v>0</v>
      </c>
      <c r="AA739">
        <v>0</v>
      </c>
      <c r="AB739">
        <v>0</v>
      </c>
      <c r="AC739">
        <v>0</v>
      </c>
      <c r="AD739">
        <v>1</v>
      </c>
      <c r="AE739">
        <v>0</v>
      </c>
      <c r="AF739" t="s">
        <v>542</v>
      </c>
      <c r="AG739">
        <v>2.2000000000000001E-4</v>
      </c>
      <c r="AH739">
        <v>2</v>
      </c>
      <c r="AI739">
        <v>1473072163</v>
      </c>
      <c r="AJ739">
        <v>491</v>
      </c>
      <c r="AK739">
        <v>0</v>
      </c>
      <c r="AL739">
        <v>0</v>
      </c>
      <c r="AM739">
        <v>0</v>
      </c>
      <c r="AN739">
        <v>0</v>
      </c>
      <c r="AO739">
        <v>0</v>
      </c>
      <c r="AP739">
        <v>0</v>
      </c>
      <c r="AQ739">
        <v>0</v>
      </c>
      <c r="AR739">
        <v>0</v>
      </c>
    </row>
    <row r="740" spans="1:44" x14ac:dyDescent="0.2">
      <c r="A740">
        <f>ROW(Source!A544)</f>
        <v>544</v>
      </c>
      <c r="B740">
        <v>1473072168</v>
      </c>
      <c r="C740">
        <v>1473072160</v>
      </c>
      <c r="D740">
        <v>1441836230</v>
      </c>
      <c r="E740">
        <v>1</v>
      </c>
      <c r="F740">
        <v>1</v>
      </c>
      <c r="G740">
        <v>15514512</v>
      </c>
      <c r="H740">
        <v>3</v>
      </c>
      <c r="I740" t="s">
        <v>763</v>
      </c>
      <c r="J740" t="s">
        <v>764</v>
      </c>
      <c r="K740" t="s">
        <v>765</v>
      </c>
      <c r="L740">
        <v>1327</v>
      </c>
      <c r="N740">
        <v>1005</v>
      </c>
      <c r="O740" t="s">
        <v>739</v>
      </c>
      <c r="P740" t="s">
        <v>739</v>
      </c>
      <c r="Q740">
        <v>1</v>
      </c>
      <c r="X740">
        <v>0.01</v>
      </c>
      <c r="Y740">
        <v>46</v>
      </c>
      <c r="Z740">
        <v>0</v>
      </c>
      <c r="AA740">
        <v>0</v>
      </c>
      <c r="AB740">
        <v>0</v>
      </c>
      <c r="AC740">
        <v>0</v>
      </c>
      <c r="AD740">
        <v>1</v>
      </c>
      <c r="AE740">
        <v>0</v>
      </c>
      <c r="AF740" t="s">
        <v>542</v>
      </c>
      <c r="AG740">
        <v>0.11</v>
      </c>
      <c r="AH740">
        <v>2</v>
      </c>
      <c r="AI740">
        <v>1473072164</v>
      </c>
      <c r="AJ740">
        <v>492</v>
      </c>
      <c r="AK740">
        <v>0</v>
      </c>
      <c r="AL740">
        <v>0</v>
      </c>
      <c r="AM740">
        <v>0</v>
      </c>
      <c r="AN740">
        <v>0</v>
      </c>
      <c r="AO740">
        <v>0</v>
      </c>
      <c r="AP740">
        <v>0</v>
      </c>
      <c r="AQ740">
        <v>0</v>
      </c>
      <c r="AR740">
        <v>0</v>
      </c>
    </row>
    <row r="741" spans="1:44" x14ac:dyDescent="0.2">
      <c r="A741">
        <f>ROW(Source!A545)</f>
        <v>545</v>
      </c>
      <c r="B741">
        <v>1473072170</v>
      </c>
      <c r="C741">
        <v>1473072169</v>
      </c>
      <c r="D741">
        <v>1441819193</v>
      </c>
      <c r="E741">
        <v>15514512</v>
      </c>
      <c r="F741">
        <v>1</v>
      </c>
      <c r="G741">
        <v>15514512</v>
      </c>
      <c r="H741">
        <v>1</v>
      </c>
      <c r="I741" t="s">
        <v>670</v>
      </c>
      <c r="J741" t="s">
        <v>3</v>
      </c>
      <c r="K741" t="s">
        <v>671</v>
      </c>
      <c r="L741">
        <v>1191</v>
      </c>
      <c r="N741">
        <v>1013</v>
      </c>
      <c r="O741" t="s">
        <v>672</v>
      </c>
      <c r="P741" t="s">
        <v>672</v>
      </c>
      <c r="Q741">
        <v>1</v>
      </c>
      <c r="X741">
        <v>0.18</v>
      </c>
      <c r="Y741">
        <v>0</v>
      </c>
      <c r="Z741">
        <v>0</v>
      </c>
      <c r="AA741">
        <v>0</v>
      </c>
      <c r="AB741">
        <v>0</v>
      </c>
      <c r="AC741">
        <v>0</v>
      </c>
      <c r="AD741">
        <v>1</v>
      </c>
      <c r="AE741">
        <v>1</v>
      </c>
      <c r="AF741" t="s">
        <v>532</v>
      </c>
      <c r="AG741">
        <v>0.18720000000000001</v>
      </c>
      <c r="AH741">
        <v>3</v>
      </c>
      <c r="AI741">
        <v>-1</v>
      </c>
      <c r="AJ741" t="s">
        <v>3</v>
      </c>
      <c r="AK741">
        <v>0</v>
      </c>
      <c r="AL741">
        <v>0</v>
      </c>
      <c r="AM741">
        <v>0</v>
      </c>
      <c r="AN741">
        <v>0</v>
      </c>
      <c r="AO741">
        <v>0</v>
      </c>
      <c r="AP741">
        <v>0</v>
      </c>
      <c r="AQ741">
        <v>0</v>
      </c>
      <c r="AR741">
        <v>0</v>
      </c>
    </row>
    <row r="742" spans="1:44" x14ac:dyDescent="0.2">
      <c r="A742">
        <f>ROW(Source!A545)</f>
        <v>545</v>
      </c>
      <c r="B742">
        <v>1473072171</v>
      </c>
      <c r="C742">
        <v>1473072169</v>
      </c>
      <c r="D742">
        <v>1441836235</v>
      </c>
      <c r="E742">
        <v>1</v>
      </c>
      <c r="F742">
        <v>1</v>
      </c>
      <c r="G742">
        <v>15514512</v>
      </c>
      <c r="H742">
        <v>3</v>
      </c>
      <c r="I742" t="s">
        <v>677</v>
      </c>
      <c r="J742" t="s">
        <v>678</v>
      </c>
      <c r="K742" t="s">
        <v>679</v>
      </c>
      <c r="L742">
        <v>1346</v>
      </c>
      <c r="N742">
        <v>1009</v>
      </c>
      <c r="O742" t="s">
        <v>680</v>
      </c>
      <c r="P742" t="s">
        <v>680</v>
      </c>
      <c r="Q742">
        <v>1</v>
      </c>
      <c r="X742">
        <v>0.04</v>
      </c>
      <c r="Y742">
        <v>31.49</v>
      </c>
      <c r="Z742">
        <v>0</v>
      </c>
      <c r="AA742">
        <v>0</v>
      </c>
      <c r="AB742">
        <v>0</v>
      </c>
      <c r="AC742">
        <v>0</v>
      </c>
      <c r="AD742">
        <v>1</v>
      </c>
      <c r="AE742">
        <v>0</v>
      </c>
      <c r="AF742" t="s">
        <v>3</v>
      </c>
      <c r="AG742">
        <v>0.04</v>
      </c>
      <c r="AH742">
        <v>3</v>
      </c>
      <c r="AI742">
        <v>-1</v>
      </c>
      <c r="AJ742" t="s">
        <v>3</v>
      </c>
      <c r="AK742">
        <v>0</v>
      </c>
      <c r="AL742">
        <v>0</v>
      </c>
      <c r="AM742">
        <v>0</v>
      </c>
      <c r="AN742">
        <v>0</v>
      </c>
      <c r="AO742">
        <v>0</v>
      </c>
      <c r="AP742">
        <v>0</v>
      </c>
      <c r="AQ742">
        <v>0</v>
      </c>
      <c r="AR742">
        <v>0</v>
      </c>
    </row>
    <row r="743" spans="1:44" x14ac:dyDescent="0.2">
      <c r="A743">
        <f>ROW(Source!A546)</f>
        <v>546</v>
      </c>
      <c r="B743">
        <v>1473072173</v>
      </c>
      <c r="C743">
        <v>1473072172</v>
      </c>
      <c r="D743">
        <v>1441819193</v>
      </c>
      <c r="E743">
        <v>15514512</v>
      </c>
      <c r="F743">
        <v>1</v>
      </c>
      <c r="G743">
        <v>15514512</v>
      </c>
      <c r="H743">
        <v>1</v>
      </c>
      <c r="I743" t="s">
        <v>670</v>
      </c>
      <c r="J743" t="s">
        <v>3</v>
      </c>
      <c r="K743" t="s">
        <v>671</v>
      </c>
      <c r="L743">
        <v>1191</v>
      </c>
      <c r="N743">
        <v>1013</v>
      </c>
      <c r="O743" t="s">
        <v>672</v>
      </c>
      <c r="P743" t="s">
        <v>672</v>
      </c>
      <c r="Q743">
        <v>1</v>
      </c>
      <c r="X743">
        <v>0.3</v>
      </c>
      <c r="Y743">
        <v>0</v>
      </c>
      <c r="Z743">
        <v>0</v>
      </c>
      <c r="AA743">
        <v>0</v>
      </c>
      <c r="AB743">
        <v>0</v>
      </c>
      <c r="AC743">
        <v>0</v>
      </c>
      <c r="AD743">
        <v>1</v>
      </c>
      <c r="AE743">
        <v>1</v>
      </c>
      <c r="AF743" t="s">
        <v>532</v>
      </c>
      <c r="AG743">
        <v>0.312</v>
      </c>
      <c r="AH743">
        <v>3</v>
      </c>
      <c r="AI743">
        <v>-1</v>
      </c>
      <c r="AJ743" t="s">
        <v>3</v>
      </c>
      <c r="AK743">
        <v>0</v>
      </c>
      <c r="AL743">
        <v>0</v>
      </c>
      <c r="AM743">
        <v>0</v>
      </c>
      <c r="AN743">
        <v>0</v>
      </c>
      <c r="AO743">
        <v>0</v>
      </c>
      <c r="AP743">
        <v>0</v>
      </c>
      <c r="AQ743">
        <v>0</v>
      </c>
      <c r="AR743">
        <v>0</v>
      </c>
    </row>
    <row r="744" spans="1:44" x14ac:dyDescent="0.2">
      <c r="A744">
        <f>ROW(Source!A546)</f>
        <v>546</v>
      </c>
      <c r="B744">
        <v>1473072174</v>
      </c>
      <c r="C744">
        <v>1473072172</v>
      </c>
      <c r="D744">
        <v>1441836235</v>
      </c>
      <c r="E744">
        <v>1</v>
      </c>
      <c r="F744">
        <v>1</v>
      </c>
      <c r="G744">
        <v>15514512</v>
      </c>
      <c r="H744">
        <v>3</v>
      </c>
      <c r="I744" t="s">
        <v>677</v>
      </c>
      <c r="J744" t="s">
        <v>678</v>
      </c>
      <c r="K744" t="s">
        <v>679</v>
      </c>
      <c r="L744">
        <v>1346</v>
      </c>
      <c r="N744">
        <v>1009</v>
      </c>
      <c r="O744" t="s">
        <v>680</v>
      </c>
      <c r="P744" t="s">
        <v>680</v>
      </c>
      <c r="Q744">
        <v>1</v>
      </c>
      <c r="X744">
        <v>0.02</v>
      </c>
      <c r="Y744">
        <v>31.49</v>
      </c>
      <c r="Z744">
        <v>0</v>
      </c>
      <c r="AA744">
        <v>0</v>
      </c>
      <c r="AB744">
        <v>0</v>
      </c>
      <c r="AC744">
        <v>0</v>
      </c>
      <c r="AD744">
        <v>1</v>
      </c>
      <c r="AE744">
        <v>0</v>
      </c>
      <c r="AF744" t="s">
        <v>3</v>
      </c>
      <c r="AG744">
        <v>0.02</v>
      </c>
      <c r="AH744">
        <v>3</v>
      </c>
      <c r="AI744">
        <v>-1</v>
      </c>
      <c r="AJ744" t="s">
        <v>3</v>
      </c>
      <c r="AK744">
        <v>0</v>
      </c>
      <c r="AL744">
        <v>0</v>
      </c>
      <c r="AM744">
        <v>0</v>
      </c>
      <c r="AN744">
        <v>0</v>
      </c>
      <c r="AO744">
        <v>0</v>
      </c>
      <c r="AP744">
        <v>0</v>
      </c>
      <c r="AQ744">
        <v>0</v>
      </c>
      <c r="AR744">
        <v>0</v>
      </c>
    </row>
    <row r="745" spans="1:44" x14ac:dyDescent="0.2">
      <c r="A745">
        <f>ROW(Source!A547)</f>
        <v>547</v>
      </c>
      <c r="B745">
        <v>1473072176</v>
      </c>
      <c r="C745">
        <v>1473072175</v>
      </c>
      <c r="D745">
        <v>1441819193</v>
      </c>
      <c r="E745">
        <v>15514512</v>
      </c>
      <c r="F745">
        <v>1</v>
      </c>
      <c r="G745">
        <v>15514512</v>
      </c>
      <c r="H745">
        <v>1</v>
      </c>
      <c r="I745" t="s">
        <v>670</v>
      </c>
      <c r="J745" t="s">
        <v>3</v>
      </c>
      <c r="K745" t="s">
        <v>671</v>
      </c>
      <c r="L745">
        <v>1191</v>
      </c>
      <c r="N745">
        <v>1013</v>
      </c>
      <c r="O745" t="s">
        <v>672</v>
      </c>
      <c r="P745" t="s">
        <v>672</v>
      </c>
      <c r="Q745">
        <v>1</v>
      </c>
      <c r="X745">
        <v>0.32</v>
      </c>
      <c r="Y745">
        <v>0</v>
      </c>
      <c r="Z745">
        <v>0</v>
      </c>
      <c r="AA745">
        <v>0</v>
      </c>
      <c r="AB745">
        <v>0</v>
      </c>
      <c r="AC745">
        <v>0</v>
      </c>
      <c r="AD745">
        <v>1</v>
      </c>
      <c r="AE745">
        <v>1</v>
      </c>
      <c r="AF745" t="s">
        <v>532</v>
      </c>
      <c r="AG745">
        <v>0.33280000000000004</v>
      </c>
      <c r="AH745">
        <v>3</v>
      </c>
      <c r="AI745">
        <v>-1</v>
      </c>
      <c r="AJ745" t="s">
        <v>3</v>
      </c>
      <c r="AK745">
        <v>0</v>
      </c>
      <c r="AL745">
        <v>0</v>
      </c>
      <c r="AM745">
        <v>0</v>
      </c>
      <c r="AN745">
        <v>0</v>
      </c>
      <c r="AO745">
        <v>0</v>
      </c>
      <c r="AP745">
        <v>0</v>
      </c>
      <c r="AQ745">
        <v>0</v>
      </c>
      <c r="AR745">
        <v>0</v>
      </c>
    </row>
    <row r="746" spans="1:44" x14ac:dyDescent="0.2">
      <c r="A746">
        <f>ROW(Source!A547)</f>
        <v>547</v>
      </c>
      <c r="B746">
        <v>1473072177</v>
      </c>
      <c r="C746">
        <v>1473072175</v>
      </c>
      <c r="D746">
        <v>1441836235</v>
      </c>
      <c r="E746">
        <v>1</v>
      </c>
      <c r="F746">
        <v>1</v>
      </c>
      <c r="G746">
        <v>15514512</v>
      </c>
      <c r="H746">
        <v>3</v>
      </c>
      <c r="I746" t="s">
        <v>677</v>
      </c>
      <c r="J746" t="s">
        <v>678</v>
      </c>
      <c r="K746" t="s">
        <v>679</v>
      </c>
      <c r="L746">
        <v>1346</v>
      </c>
      <c r="N746">
        <v>1009</v>
      </c>
      <c r="O746" t="s">
        <v>680</v>
      </c>
      <c r="P746" t="s">
        <v>680</v>
      </c>
      <c r="Q746">
        <v>1</v>
      </c>
      <c r="X746">
        <v>0.05</v>
      </c>
      <c r="Y746">
        <v>31.49</v>
      </c>
      <c r="Z746">
        <v>0</v>
      </c>
      <c r="AA746">
        <v>0</v>
      </c>
      <c r="AB746">
        <v>0</v>
      </c>
      <c r="AC746">
        <v>0</v>
      </c>
      <c r="AD746">
        <v>1</v>
      </c>
      <c r="AE746">
        <v>0</v>
      </c>
      <c r="AF746" t="s">
        <v>3</v>
      </c>
      <c r="AG746">
        <v>0.05</v>
      </c>
      <c r="AH746">
        <v>3</v>
      </c>
      <c r="AI746">
        <v>-1</v>
      </c>
      <c r="AJ746" t="s">
        <v>3</v>
      </c>
      <c r="AK746">
        <v>0</v>
      </c>
      <c r="AL746">
        <v>0</v>
      </c>
      <c r="AM746">
        <v>0</v>
      </c>
      <c r="AN746">
        <v>0</v>
      </c>
      <c r="AO746">
        <v>0</v>
      </c>
      <c r="AP746">
        <v>0</v>
      </c>
      <c r="AQ746">
        <v>0</v>
      </c>
      <c r="AR746">
        <v>0</v>
      </c>
    </row>
    <row r="747" spans="1:44" x14ac:dyDescent="0.2">
      <c r="A747">
        <f>ROW(Source!A547)</f>
        <v>547</v>
      </c>
      <c r="B747">
        <v>1473072178</v>
      </c>
      <c r="C747">
        <v>1473072175</v>
      </c>
      <c r="D747">
        <v>1441839822</v>
      </c>
      <c r="E747">
        <v>1</v>
      </c>
      <c r="F747">
        <v>1</v>
      </c>
      <c r="G747">
        <v>15514512</v>
      </c>
      <c r="H747">
        <v>3</v>
      </c>
      <c r="I747" t="s">
        <v>754</v>
      </c>
      <c r="J747" t="s">
        <v>755</v>
      </c>
      <c r="K747" t="s">
        <v>756</v>
      </c>
      <c r="L747">
        <v>1296</v>
      </c>
      <c r="N747">
        <v>1002</v>
      </c>
      <c r="O747" t="s">
        <v>690</v>
      </c>
      <c r="P747" t="s">
        <v>690</v>
      </c>
      <c r="Q747">
        <v>1</v>
      </c>
      <c r="X747">
        <v>0.02</v>
      </c>
      <c r="Y747">
        <v>157.41</v>
      </c>
      <c r="Z747">
        <v>0</v>
      </c>
      <c r="AA747">
        <v>0</v>
      </c>
      <c r="AB747">
        <v>0</v>
      </c>
      <c r="AC747">
        <v>0</v>
      </c>
      <c r="AD747">
        <v>1</v>
      </c>
      <c r="AE747">
        <v>0</v>
      </c>
      <c r="AF747" t="s">
        <v>3</v>
      </c>
      <c r="AG747">
        <v>0.02</v>
      </c>
      <c r="AH747">
        <v>3</v>
      </c>
      <c r="AI747">
        <v>-1</v>
      </c>
      <c r="AJ747" t="s">
        <v>3</v>
      </c>
      <c r="AK747">
        <v>0</v>
      </c>
      <c r="AL747">
        <v>0</v>
      </c>
      <c r="AM747">
        <v>0</v>
      </c>
      <c r="AN747">
        <v>0</v>
      </c>
      <c r="AO747">
        <v>0</v>
      </c>
      <c r="AP747">
        <v>0</v>
      </c>
      <c r="AQ747">
        <v>0</v>
      </c>
      <c r="AR747">
        <v>0</v>
      </c>
    </row>
    <row r="748" spans="1:44" x14ac:dyDescent="0.2">
      <c r="A748">
        <f>ROW(Source!A547)</f>
        <v>547</v>
      </c>
      <c r="B748">
        <v>1473072179</v>
      </c>
      <c r="C748">
        <v>1473072175</v>
      </c>
      <c r="D748">
        <v>1441834719</v>
      </c>
      <c r="E748">
        <v>1</v>
      </c>
      <c r="F748">
        <v>1</v>
      </c>
      <c r="G748">
        <v>15514512</v>
      </c>
      <c r="H748">
        <v>3</v>
      </c>
      <c r="I748" t="s">
        <v>757</v>
      </c>
      <c r="J748" t="s">
        <v>758</v>
      </c>
      <c r="K748" t="s">
        <v>759</v>
      </c>
      <c r="L748">
        <v>1296</v>
      </c>
      <c r="N748">
        <v>1002</v>
      </c>
      <c r="O748" t="s">
        <v>690</v>
      </c>
      <c r="P748" t="s">
        <v>690</v>
      </c>
      <c r="Q748">
        <v>1</v>
      </c>
      <c r="X748">
        <v>0.01</v>
      </c>
      <c r="Y748">
        <v>485.63</v>
      </c>
      <c r="Z748">
        <v>0</v>
      </c>
      <c r="AA748">
        <v>0</v>
      </c>
      <c r="AB748">
        <v>0</v>
      </c>
      <c r="AC748">
        <v>0</v>
      </c>
      <c r="AD748">
        <v>1</v>
      </c>
      <c r="AE748">
        <v>0</v>
      </c>
      <c r="AF748" t="s">
        <v>3</v>
      </c>
      <c r="AG748">
        <v>0.01</v>
      </c>
      <c r="AH748">
        <v>3</v>
      </c>
      <c r="AI748">
        <v>-1</v>
      </c>
      <c r="AJ748" t="s">
        <v>3</v>
      </c>
      <c r="AK748">
        <v>0</v>
      </c>
      <c r="AL748">
        <v>0</v>
      </c>
      <c r="AM748">
        <v>0</v>
      </c>
      <c r="AN748">
        <v>0</v>
      </c>
      <c r="AO748">
        <v>0</v>
      </c>
      <c r="AP748">
        <v>0</v>
      </c>
      <c r="AQ748">
        <v>0</v>
      </c>
      <c r="AR748">
        <v>0</v>
      </c>
    </row>
    <row r="749" spans="1:44" x14ac:dyDescent="0.2">
      <c r="A749">
        <f>ROW(Source!A548)</f>
        <v>548</v>
      </c>
      <c r="B749">
        <v>1473072181</v>
      </c>
      <c r="C749">
        <v>1473072180</v>
      </c>
      <c r="D749">
        <v>1441819193</v>
      </c>
      <c r="E749">
        <v>15514512</v>
      </c>
      <c r="F749">
        <v>1</v>
      </c>
      <c r="G749">
        <v>15514512</v>
      </c>
      <c r="H749">
        <v>1</v>
      </c>
      <c r="I749" t="s">
        <v>670</v>
      </c>
      <c r="J749" t="s">
        <v>3</v>
      </c>
      <c r="K749" t="s">
        <v>671</v>
      </c>
      <c r="L749">
        <v>1191</v>
      </c>
      <c r="N749">
        <v>1013</v>
      </c>
      <c r="O749" t="s">
        <v>672</v>
      </c>
      <c r="P749" t="s">
        <v>672</v>
      </c>
      <c r="Q749">
        <v>1</v>
      </c>
      <c r="X749">
        <v>0.32</v>
      </c>
      <c r="Y749">
        <v>0</v>
      </c>
      <c r="Z749">
        <v>0</v>
      </c>
      <c r="AA749">
        <v>0</v>
      </c>
      <c r="AB749">
        <v>0</v>
      </c>
      <c r="AC749">
        <v>0</v>
      </c>
      <c r="AD749">
        <v>1</v>
      </c>
      <c r="AE749">
        <v>1</v>
      </c>
      <c r="AF749" t="s">
        <v>532</v>
      </c>
      <c r="AG749">
        <v>0.33280000000000004</v>
      </c>
      <c r="AH749">
        <v>3</v>
      </c>
      <c r="AI749">
        <v>-1</v>
      </c>
      <c r="AJ749" t="s">
        <v>3</v>
      </c>
      <c r="AK749">
        <v>0</v>
      </c>
      <c r="AL749">
        <v>0</v>
      </c>
      <c r="AM749">
        <v>0</v>
      </c>
      <c r="AN749">
        <v>0</v>
      </c>
      <c r="AO749">
        <v>0</v>
      </c>
      <c r="AP749">
        <v>0</v>
      </c>
      <c r="AQ749">
        <v>0</v>
      </c>
      <c r="AR749">
        <v>0</v>
      </c>
    </row>
    <row r="750" spans="1:44" x14ac:dyDescent="0.2">
      <c r="A750">
        <f>ROW(Source!A548)</f>
        <v>548</v>
      </c>
      <c r="B750">
        <v>1473072182</v>
      </c>
      <c r="C750">
        <v>1473072180</v>
      </c>
      <c r="D750">
        <v>1441836235</v>
      </c>
      <c r="E750">
        <v>1</v>
      </c>
      <c r="F750">
        <v>1</v>
      </c>
      <c r="G750">
        <v>15514512</v>
      </c>
      <c r="H750">
        <v>3</v>
      </c>
      <c r="I750" t="s">
        <v>677</v>
      </c>
      <c r="J750" t="s">
        <v>678</v>
      </c>
      <c r="K750" t="s">
        <v>679</v>
      </c>
      <c r="L750">
        <v>1346</v>
      </c>
      <c r="N750">
        <v>1009</v>
      </c>
      <c r="O750" t="s">
        <v>680</v>
      </c>
      <c r="P750" t="s">
        <v>680</v>
      </c>
      <c r="Q750">
        <v>1</v>
      </c>
      <c r="X750">
        <v>0.05</v>
      </c>
      <c r="Y750">
        <v>31.49</v>
      </c>
      <c r="Z750">
        <v>0</v>
      </c>
      <c r="AA750">
        <v>0</v>
      </c>
      <c r="AB750">
        <v>0</v>
      </c>
      <c r="AC750">
        <v>0</v>
      </c>
      <c r="AD750">
        <v>1</v>
      </c>
      <c r="AE750">
        <v>0</v>
      </c>
      <c r="AF750" t="s">
        <v>3</v>
      </c>
      <c r="AG750">
        <v>0.05</v>
      </c>
      <c r="AH750">
        <v>3</v>
      </c>
      <c r="AI750">
        <v>-1</v>
      </c>
      <c r="AJ750" t="s">
        <v>3</v>
      </c>
      <c r="AK750">
        <v>0</v>
      </c>
      <c r="AL750">
        <v>0</v>
      </c>
      <c r="AM750">
        <v>0</v>
      </c>
      <c r="AN750">
        <v>0</v>
      </c>
      <c r="AO750">
        <v>0</v>
      </c>
      <c r="AP750">
        <v>0</v>
      </c>
      <c r="AQ750">
        <v>0</v>
      </c>
      <c r="AR750">
        <v>0</v>
      </c>
    </row>
    <row r="751" spans="1:44" x14ac:dyDescent="0.2">
      <c r="A751">
        <f>ROW(Source!A548)</f>
        <v>548</v>
      </c>
      <c r="B751">
        <v>1473072183</v>
      </c>
      <c r="C751">
        <v>1473072180</v>
      </c>
      <c r="D751">
        <v>1441839822</v>
      </c>
      <c r="E751">
        <v>1</v>
      </c>
      <c r="F751">
        <v>1</v>
      </c>
      <c r="G751">
        <v>15514512</v>
      </c>
      <c r="H751">
        <v>3</v>
      </c>
      <c r="I751" t="s">
        <v>754</v>
      </c>
      <c r="J751" t="s">
        <v>755</v>
      </c>
      <c r="K751" t="s">
        <v>756</v>
      </c>
      <c r="L751">
        <v>1296</v>
      </c>
      <c r="N751">
        <v>1002</v>
      </c>
      <c r="O751" t="s">
        <v>690</v>
      </c>
      <c r="P751" t="s">
        <v>690</v>
      </c>
      <c r="Q751">
        <v>1</v>
      </c>
      <c r="X751">
        <v>0.02</v>
      </c>
      <c r="Y751">
        <v>157.41</v>
      </c>
      <c r="Z751">
        <v>0</v>
      </c>
      <c r="AA751">
        <v>0</v>
      </c>
      <c r="AB751">
        <v>0</v>
      </c>
      <c r="AC751">
        <v>0</v>
      </c>
      <c r="AD751">
        <v>1</v>
      </c>
      <c r="AE751">
        <v>0</v>
      </c>
      <c r="AF751" t="s">
        <v>3</v>
      </c>
      <c r="AG751">
        <v>0.02</v>
      </c>
      <c r="AH751">
        <v>3</v>
      </c>
      <c r="AI751">
        <v>-1</v>
      </c>
      <c r="AJ751" t="s">
        <v>3</v>
      </c>
      <c r="AK751">
        <v>0</v>
      </c>
      <c r="AL751">
        <v>0</v>
      </c>
      <c r="AM751">
        <v>0</v>
      </c>
      <c r="AN751">
        <v>0</v>
      </c>
      <c r="AO751">
        <v>0</v>
      </c>
      <c r="AP751">
        <v>0</v>
      </c>
      <c r="AQ751">
        <v>0</v>
      </c>
      <c r="AR751">
        <v>0</v>
      </c>
    </row>
    <row r="752" spans="1:44" x14ac:dyDescent="0.2">
      <c r="A752">
        <f>ROW(Source!A548)</f>
        <v>548</v>
      </c>
      <c r="B752">
        <v>1473072184</v>
      </c>
      <c r="C752">
        <v>1473072180</v>
      </c>
      <c r="D752">
        <v>1441834719</v>
      </c>
      <c r="E752">
        <v>1</v>
      </c>
      <c r="F752">
        <v>1</v>
      </c>
      <c r="G752">
        <v>15514512</v>
      </c>
      <c r="H752">
        <v>3</v>
      </c>
      <c r="I752" t="s">
        <v>757</v>
      </c>
      <c r="J752" t="s">
        <v>758</v>
      </c>
      <c r="K752" t="s">
        <v>759</v>
      </c>
      <c r="L752">
        <v>1296</v>
      </c>
      <c r="N752">
        <v>1002</v>
      </c>
      <c r="O752" t="s">
        <v>690</v>
      </c>
      <c r="P752" t="s">
        <v>690</v>
      </c>
      <c r="Q752">
        <v>1</v>
      </c>
      <c r="X752">
        <v>0.01</v>
      </c>
      <c r="Y752">
        <v>485.63</v>
      </c>
      <c r="Z752">
        <v>0</v>
      </c>
      <c r="AA752">
        <v>0</v>
      </c>
      <c r="AB752">
        <v>0</v>
      </c>
      <c r="AC752">
        <v>0</v>
      </c>
      <c r="AD752">
        <v>1</v>
      </c>
      <c r="AE752">
        <v>0</v>
      </c>
      <c r="AF752" t="s">
        <v>3</v>
      </c>
      <c r="AG752">
        <v>0.01</v>
      </c>
      <c r="AH752">
        <v>3</v>
      </c>
      <c r="AI752">
        <v>-1</v>
      </c>
      <c r="AJ752" t="s">
        <v>3</v>
      </c>
      <c r="AK752">
        <v>0</v>
      </c>
      <c r="AL752">
        <v>0</v>
      </c>
      <c r="AM752">
        <v>0</v>
      </c>
      <c r="AN752">
        <v>0</v>
      </c>
      <c r="AO752">
        <v>0</v>
      </c>
      <c r="AP752">
        <v>0</v>
      </c>
      <c r="AQ752">
        <v>0</v>
      </c>
      <c r="AR752">
        <v>0</v>
      </c>
    </row>
    <row r="753" spans="1:44" x14ac:dyDescent="0.2">
      <c r="A753">
        <f>ROW(Source!A549)</f>
        <v>549</v>
      </c>
      <c r="B753">
        <v>1473072190</v>
      </c>
      <c r="C753">
        <v>1473072185</v>
      </c>
      <c r="D753">
        <v>1441819193</v>
      </c>
      <c r="E753">
        <v>15514512</v>
      </c>
      <c r="F753">
        <v>1</v>
      </c>
      <c r="G753">
        <v>15514512</v>
      </c>
      <c r="H753">
        <v>1</v>
      </c>
      <c r="I753" t="s">
        <v>670</v>
      </c>
      <c r="J753" t="s">
        <v>3</v>
      </c>
      <c r="K753" t="s">
        <v>671</v>
      </c>
      <c r="L753">
        <v>1191</v>
      </c>
      <c r="N753">
        <v>1013</v>
      </c>
      <c r="O753" t="s">
        <v>672</v>
      </c>
      <c r="P753" t="s">
        <v>672</v>
      </c>
      <c r="Q753">
        <v>1</v>
      </c>
      <c r="X753">
        <v>0.36</v>
      </c>
      <c r="Y753">
        <v>0</v>
      </c>
      <c r="Z753">
        <v>0</v>
      </c>
      <c r="AA753">
        <v>0</v>
      </c>
      <c r="AB753">
        <v>0</v>
      </c>
      <c r="AC753">
        <v>0</v>
      </c>
      <c r="AD753">
        <v>1</v>
      </c>
      <c r="AE753">
        <v>1</v>
      </c>
      <c r="AF753" t="s">
        <v>532</v>
      </c>
      <c r="AG753">
        <v>0.37440000000000001</v>
      </c>
      <c r="AH753">
        <v>2</v>
      </c>
      <c r="AI753">
        <v>1473072186</v>
      </c>
      <c r="AJ753">
        <v>493</v>
      </c>
      <c r="AK753">
        <v>0</v>
      </c>
      <c r="AL753">
        <v>0</v>
      </c>
      <c r="AM753">
        <v>0</v>
      </c>
      <c r="AN753">
        <v>0</v>
      </c>
      <c r="AO753">
        <v>0</v>
      </c>
      <c r="AP753">
        <v>0</v>
      </c>
      <c r="AQ753">
        <v>0</v>
      </c>
      <c r="AR753">
        <v>0</v>
      </c>
    </row>
    <row r="754" spans="1:44" x14ac:dyDescent="0.2">
      <c r="A754">
        <f>ROW(Source!A549)</f>
        <v>549</v>
      </c>
      <c r="B754">
        <v>1473072191</v>
      </c>
      <c r="C754">
        <v>1473072185</v>
      </c>
      <c r="D754">
        <v>1441836235</v>
      </c>
      <c r="E754">
        <v>1</v>
      </c>
      <c r="F754">
        <v>1</v>
      </c>
      <c r="G754">
        <v>15514512</v>
      </c>
      <c r="H754">
        <v>3</v>
      </c>
      <c r="I754" t="s">
        <v>677</v>
      </c>
      <c r="J754" t="s">
        <v>678</v>
      </c>
      <c r="K754" t="s">
        <v>679</v>
      </c>
      <c r="L754">
        <v>1346</v>
      </c>
      <c r="N754">
        <v>1009</v>
      </c>
      <c r="O754" t="s">
        <v>680</v>
      </c>
      <c r="P754" t="s">
        <v>680</v>
      </c>
      <c r="Q754">
        <v>1</v>
      </c>
      <c r="X754">
        <v>0.05</v>
      </c>
      <c r="Y754">
        <v>31.49</v>
      </c>
      <c r="Z754">
        <v>0</v>
      </c>
      <c r="AA754">
        <v>0</v>
      </c>
      <c r="AB754">
        <v>0</v>
      </c>
      <c r="AC754">
        <v>0</v>
      </c>
      <c r="AD754">
        <v>1</v>
      </c>
      <c r="AE754">
        <v>0</v>
      </c>
      <c r="AF754" t="s">
        <v>3</v>
      </c>
      <c r="AG754">
        <v>0.05</v>
      </c>
      <c r="AH754">
        <v>2</v>
      </c>
      <c r="AI754">
        <v>1473072187</v>
      </c>
      <c r="AJ754">
        <v>494</v>
      </c>
      <c r="AK754">
        <v>0</v>
      </c>
      <c r="AL754">
        <v>0</v>
      </c>
      <c r="AM754">
        <v>0</v>
      </c>
      <c r="AN754">
        <v>0</v>
      </c>
      <c r="AO754">
        <v>0</v>
      </c>
      <c r="AP754">
        <v>0</v>
      </c>
      <c r="AQ754">
        <v>0</v>
      </c>
      <c r="AR754">
        <v>0</v>
      </c>
    </row>
    <row r="755" spans="1:44" x14ac:dyDescent="0.2">
      <c r="A755">
        <f>ROW(Source!A549)</f>
        <v>549</v>
      </c>
      <c r="B755">
        <v>1473072192</v>
      </c>
      <c r="C755">
        <v>1473072185</v>
      </c>
      <c r="D755">
        <v>1441839822</v>
      </c>
      <c r="E755">
        <v>1</v>
      </c>
      <c r="F755">
        <v>1</v>
      </c>
      <c r="G755">
        <v>15514512</v>
      </c>
      <c r="H755">
        <v>3</v>
      </c>
      <c r="I755" t="s">
        <v>754</v>
      </c>
      <c r="J755" t="s">
        <v>755</v>
      </c>
      <c r="K755" t="s">
        <v>756</v>
      </c>
      <c r="L755">
        <v>1296</v>
      </c>
      <c r="N755">
        <v>1002</v>
      </c>
      <c r="O755" t="s">
        <v>690</v>
      </c>
      <c r="P755" t="s">
        <v>690</v>
      </c>
      <c r="Q755">
        <v>1</v>
      </c>
      <c r="X755">
        <v>0.02</v>
      </c>
      <c r="Y755">
        <v>157.41</v>
      </c>
      <c r="Z755">
        <v>0</v>
      </c>
      <c r="AA755">
        <v>0</v>
      </c>
      <c r="AB755">
        <v>0</v>
      </c>
      <c r="AC755">
        <v>0</v>
      </c>
      <c r="AD755">
        <v>1</v>
      </c>
      <c r="AE755">
        <v>0</v>
      </c>
      <c r="AF755" t="s">
        <v>3</v>
      </c>
      <c r="AG755">
        <v>0.02</v>
      </c>
      <c r="AH755">
        <v>2</v>
      </c>
      <c r="AI755">
        <v>1473072188</v>
      </c>
      <c r="AJ755">
        <v>495</v>
      </c>
      <c r="AK755">
        <v>0</v>
      </c>
      <c r="AL755">
        <v>0</v>
      </c>
      <c r="AM755">
        <v>0</v>
      </c>
      <c r="AN755">
        <v>0</v>
      </c>
      <c r="AO755">
        <v>0</v>
      </c>
      <c r="AP755">
        <v>0</v>
      </c>
      <c r="AQ755">
        <v>0</v>
      </c>
      <c r="AR755">
        <v>0</v>
      </c>
    </row>
    <row r="756" spans="1:44" x14ac:dyDescent="0.2">
      <c r="A756">
        <f>ROW(Source!A549)</f>
        <v>549</v>
      </c>
      <c r="B756">
        <v>1473072193</v>
      </c>
      <c r="C756">
        <v>1473072185</v>
      </c>
      <c r="D756">
        <v>1441834719</v>
      </c>
      <c r="E756">
        <v>1</v>
      </c>
      <c r="F756">
        <v>1</v>
      </c>
      <c r="G756">
        <v>15514512</v>
      </c>
      <c r="H756">
        <v>3</v>
      </c>
      <c r="I756" t="s">
        <v>757</v>
      </c>
      <c r="J756" t="s">
        <v>758</v>
      </c>
      <c r="K756" t="s">
        <v>759</v>
      </c>
      <c r="L756">
        <v>1296</v>
      </c>
      <c r="N756">
        <v>1002</v>
      </c>
      <c r="O756" t="s">
        <v>690</v>
      </c>
      <c r="P756" t="s">
        <v>690</v>
      </c>
      <c r="Q756">
        <v>1</v>
      </c>
      <c r="X756">
        <v>0.01</v>
      </c>
      <c r="Y756">
        <v>485.63</v>
      </c>
      <c r="Z756">
        <v>0</v>
      </c>
      <c r="AA756">
        <v>0</v>
      </c>
      <c r="AB756">
        <v>0</v>
      </c>
      <c r="AC756">
        <v>0</v>
      </c>
      <c r="AD756">
        <v>1</v>
      </c>
      <c r="AE756">
        <v>0</v>
      </c>
      <c r="AF756" t="s">
        <v>3</v>
      </c>
      <c r="AG756">
        <v>0.01</v>
      </c>
      <c r="AH756">
        <v>2</v>
      </c>
      <c r="AI756">
        <v>1473072189</v>
      </c>
      <c r="AJ756">
        <v>496</v>
      </c>
      <c r="AK756">
        <v>0</v>
      </c>
      <c r="AL756">
        <v>0</v>
      </c>
      <c r="AM756">
        <v>0</v>
      </c>
      <c r="AN756">
        <v>0</v>
      </c>
      <c r="AO756">
        <v>0</v>
      </c>
      <c r="AP756">
        <v>0</v>
      </c>
      <c r="AQ756">
        <v>0</v>
      </c>
      <c r="AR756">
        <v>0</v>
      </c>
    </row>
    <row r="757" spans="1:44" x14ac:dyDescent="0.2">
      <c r="A757">
        <f>ROW(Source!A550)</f>
        <v>550</v>
      </c>
      <c r="B757">
        <v>1473072196</v>
      </c>
      <c r="C757">
        <v>1473072194</v>
      </c>
      <c r="D757">
        <v>1441819193</v>
      </c>
      <c r="E757">
        <v>15514512</v>
      </c>
      <c r="F757">
        <v>1</v>
      </c>
      <c r="G757">
        <v>15514512</v>
      </c>
      <c r="H757">
        <v>1</v>
      </c>
      <c r="I757" t="s">
        <v>670</v>
      </c>
      <c r="J757" t="s">
        <v>3</v>
      </c>
      <c r="K757" t="s">
        <v>671</v>
      </c>
      <c r="L757">
        <v>1191</v>
      </c>
      <c r="N757">
        <v>1013</v>
      </c>
      <c r="O757" t="s">
        <v>672</v>
      </c>
      <c r="P757" t="s">
        <v>672</v>
      </c>
      <c r="Q757">
        <v>1</v>
      </c>
      <c r="X757">
        <v>0.04</v>
      </c>
      <c r="Y757">
        <v>0</v>
      </c>
      <c r="Z757">
        <v>0</v>
      </c>
      <c r="AA757">
        <v>0</v>
      </c>
      <c r="AB757">
        <v>0</v>
      </c>
      <c r="AC757">
        <v>0</v>
      </c>
      <c r="AD757">
        <v>1</v>
      </c>
      <c r="AE757">
        <v>1</v>
      </c>
      <c r="AF757" t="s">
        <v>563</v>
      </c>
      <c r="AG757">
        <v>14.52</v>
      </c>
      <c r="AH757">
        <v>2</v>
      </c>
      <c r="AI757">
        <v>1473072195</v>
      </c>
      <c r="AJ757">
        <v>497</v>
      </c>
      <c r="AK757">
        <v>0</v>
      </c>
      <c r="AL757">
        <v>0</v>
      </c>
      <c r="AM757">
        <v>0</v>
      </c>
      <c r="AN757">
        <v>0</v>
      </c>
      <c r="AO757">
        <v>0</v>
      </c>
      <c r="AP757">
        <v>0</v>
      </c>
      <c r="AQ757">
        <v>0</v>
      </c>
      <c r="AR757">
        <v>0</v>
      </c>
    </row>
    <row r="758" spans="1:44" x14ac:dyDescent="0.2">
      <c r="A758">
        <f>ROW(Source!A551)</f>
        <v>551</v>
      </c>
      <c r="B758">
        <v>1473072200</v>
      </c>
      <c r="C758">
        <v>1473072197</v>
      </c>
      <c r="D758">
        <v>1441819193</v>
      </c>
      <c r="E758">
        <v>15514512</v>
      </c>
      <c r="F758">
        <v>1</v>
      </c>
      <c r="G758">
        <v>15514512</v>
      </c>
      <c r="H758">
        <v>1</v>
      </c>
      <c r="I758" t="s">
        <v>670</v>
      </c>
      <c r="J758" t="s">
        <v>3</v>
      </c>
      <c r="K758" t="s">
        <v>671</v>
      </c>
      <c r="L758">
        <v>1191</v>
      </c>
      <c r="N758">
        <v>1013</v>
      </c>
      <c r="O758" t="s">
        <v>672</v>
      </c>
      <c r="P758" t="s">
        <v>672</v>
      </c>
      <c r="Q758">
        <v>1</v>
      </c>
      <c r="X758">
        <v>0.18</v>
      </c>
      <c r="Y758">
        <v>0</v>
      </c>
      <c r="Z758">
        <v>0</v>
      </c>
      <c r="AA758">
        <v>0</v>
      </c>
      <c r="AB758">
        <v>0</v>
      </c>
      <c r="AC758">
        <v>0</v>
      </c>
      <c r="AD758">
        <v>1</v>
      </c>
      <c r="AE758">
        <v>1</v>
      </c>
      <c r="AF758" t="s">
        <v>522</v>
      </c>
      <c r="AG758">
        <v>0.18720000000000001</v>
      </c>
      <c r="AH758">
        <v>2</v>
      </c>
      <c r="AI758">
        <v>1473072198</v>
      </c>
      <c r="AJ758">
        <v>498</v>
      </c>
      <c r="AK758">
        <v>0</v>
      </c>
      <c r="AL758">
        <v>0</v>
      </c>
      <c r="AM758">
        <v>0</v>
      </c>
      <c r="AN758">
        <v>0</v>
      </c>
      <c r="AO758">
        <v>0</v>
      </c>
      <c r="AP758">
        <v>0</v>
      </c>
      <c r="AQ758">
        <v>0</v>
      </c>
      <c r="AR758">
        <v>0</v>
      </c>
    </row>
    <row r="759" spans="1:44" x14ac:dyDescent="0.2">
      <c r="A759">
        <f>ROW(Source!A551)</f>
        <v>551</v>
      </c>
      <c r="B759">
        <v>1473072201</v>
      </c>
      <c r="C759">
        <v>1473072197</v>
      </c>
      <c r="D759">
        <v>1441836235</v>
      </c>
      <c r="E759">
        <v>1</v>
      </c>
      <c r="F759">
        <v>1</v>
      </c>
      <c r="G759">
        <v>15514512</v>
      </c>
      <c r="H759">
        <v>3</v>
      </c>
      <c r="I759" t="s">
        <v>677</v>
      </c>
      <c r="J759" t="s">
        <v>678</v>
      </c>
      <c r="K759" t="s">
        <v>679</v>
      </c>
      <c r="L759">
        <v>1346</v>
      </c>
      <c r="N759">
        <v>1009</v>
      </c>
      <c r="O759" t="s">
        <v>680</v>
      </c>
      <c r="P759" t="s">
        <v>680</v>
      </c>
      <c r="Q759">
        <v>1</v>
      </c>
      <c r="X759">
        <v>0.03</v>
      </c>
      <c r="Y759">
        <v>31.49</v>
      </c>
      <c r="Z759">
        <v>0</v>
      </c>
      <c r="AA759">
        <v>0</v>
      </c>
      <c r="AB759">
        <v>0</v>
      </c>
      <c r="AC759">
        <v>0</v>
      </c>
      <c r="AD759">
        <v>1</v>
      </c>
      <c r="AE759">
        <v>0</v>
      </c>
      <c r="AF759" t="s">
        <v>3</v>
      </c>
      <c r="AG759">
        <v>0.03</v>
      </c>
      <c r="AH759">
        <v>2</v>
      </c>
      <c r="AI759">
        <v>1473072199</v>
      </c>
      <c r="AJ759">
        <v>499</v>
      </c>
      <c r="AK759">
        <v>0</v>
      </c>
      <c r="AL759">
        <v>0</v>
      </c>
      <c r="AM759">
        <v>0</v>
      </c>
      <c r="AN759">
        <v>0</v>
      </c>
      <c r="AO759">
        <v>0</v>
      </c>
      <c r="AP759">
        <v>0</v>
      </c>
      <c r="AQ759">
        <v>0</v>
      </c>
      <c r="AR759">
        <v>0</v>
      </c>
    </row>
    <row r="760" spans="1:44" x14ac:dyDescent="0.2">
      <c r="A760">
        <f>ROW(Source!A552)</f>
        <v>552</v>
      </c>
      <c r="B760">
        <v>1473072203</v>
      </c>
      <c r="C760">
        <v>1473072202</v>
      </c>
      <c r="D760">
        <v>1441819193</v>
      </c>
      <c r="E760">
        <v>15514512</v>
      </c>
      <c r="F760">
        <v>1</v>
      </c>
      <c r="G760">
        <v>15514512</v>
      </c>
      <c r="H760">
        <v>1</v>
      </c>
      <c r="I760" t="s">
        <v>670</v>
      </c>
      <c r="J760" t="s">
        <v>3</v>
      </c>
      <c r="K760" t="s">
        <v>671</v>
      </c>
      <c r="L760">
        <v>1191</v>
      </c>
      <c r="N760">
        <v>1013</v>
      </c>
      <c r="O760" t="s">
        <v>672</v>
      </c>
      <c r="P760" t="s">
        <v>672</v>
      </c>
      <c r="Q760">
        <v>1</v>
      </c>
      <c r="X760">
        <v>0.23</v>
      </c>
      <c r="Y760">
        <v>0</v>
      </c>
      <c r="Z760">
        <v>0</v>
      </c>
      <c r="AA760">
        <v>0</v>
      </c>
      <c r="AB760">
        <v>0</v>
      </c>
      <c r="AC760">
        <v>0</v>
      </c>
      <c r="AD760">
        <v>1</v>
      </c>
      <c r="AE760">
        <v>1</v>
      </c>
      <c r="AF760" t="s">
        <v>28</v>
      </c>
      <c r="AG760">
        <v>0.69000000000000006</v>
      </c>
      <c r="AH760">
        <v>3</v>
      </c>
      <c r="AI760">
        <v>-1</v>
      </c>
      <c r="AJ760" t="s">
        <v>3</v>
      </c>
      <c r="AK760">
        <v>0</v>
      </c>
      <c r="AL760">
        <v>0</v>
      </c>
      <c r="AM760">
        <v>0</v>
      </c>
      <c r="AN760">
        <v>0</v>
      </c>
      <c r="AO760">
        <v>0</v>
      </c>
      <c r="AP760">
        <v>0</v>
      </c>
      <c r="AQ760">
        <v>0</v>
      </c>
      <c r="AR760">
        <v>0</v>
      </c>
    </row>
    <row r="761" spans="1:44" x14ac:dyDescent="0.2">
      <c r="A761">
        <f>ROW(Source!A553)</f>
        <v>553</v>
      </c>
      <c r="B761">
        <v>1473072205</v>
      </c>
      <c r="C761">
        <v>1473072204</v>
      </c>
      <c r="D761">
        <v>1441819193</v>
      </c>
      <c r="E761">
        <v>15514512</v>
      </c>
      <c r="F761">
        <v>1</v>
      </c>
      <c r="G761">
        <v>15514512</v>
      </c>
      <c r="H761">
        <v>1</v>
      </c>
      <c r="I761" t="s">
        <v>670</v>
      </c>
      <c r="J761" t="s">
        <v>3</v>
      </c>
      <c r="K761" t="s">
        <v>671</v>
      </c>
      <c r="L761">
        <v>1191</v>
      </c>
      <c r="N761">
        <v>1013</v>
      </c>
      <c r="O761" t="s">
        <v>672</v>
      </c>
      <c r="P761" t="s">
        <v>672</v>
      </c>
      <c r="Q761">
        <v>1</v>
      </c>
      <c r="X761">
        <v>0.55000000000000004</v>
      </c>
      <c r="Y761">
        <v>0</v>
      </c>
      <c r="Z761">
        <v>0</v>
      </c>
      <c r="AA761">
        <v>0</v>
      </c>
      <c r="AB761">
        <v>0</v>
      </c>
      <c r="AC761">
        <v>0</v>
      </c>
      <c r="AD761">
        <v>1</v>
      </c>
      <c r="AE761">
        <v>1</v>
      </c>
      <c r="AF761" t="s">
        <v>3</v>
      </c>
      <c r="AG761">
        <v>0.55000000000000004</v>
      </c>
      <c r="AH761">
        <v>3</v>
      </c>
      <c r="AI761">
        <v>-1</v>
      </c>
      <c r="AJ761" t="s">
        <v>3</v>
      </c>
      <c r="AK761">
        <v>0</v>
      </c>
      <c r="AL761">
        <v>0</v>
      </c>
      <c r="AM761">
        <v>0</v>
      </c>
      <c r="AN761">
        <v>0</v>
      </c>
      <c r="AO761">
        <v>0</v>
      </c>
      <c r="AP761">
        <v>0</v>
      </c>
      <c r="AQ761">
        <v>0</v>
      </c>
      <c r="AR761">
        <v>0</v>
      </c>
    </row>
    <row r="762" spans="1:44" x14ac:dyDescent="0.2">
      <c r="A762">
        <f>ROW(Source!A553)</f>
        <v>553</v>
      </c>
      <c r="B762">
        <v>1473072206</v>
      </c>
      <c r="C762">
        <v>1473072204</v>
      </c>
      <c r="D762">
        <v>1441834258</v>
      </c>
      <c r="E762">
        <v>1</v>
      </c>
      <c r="F762">
        <v>1</v>
      </c>
      <c r="G762">
        <v>15514512</v>
      </c>
      <c r="H762">
        <v>2</v>
      </c>
      <c r="I762" t="s">
        <v>691</v>
      </c>
      <c r="J762" t="s">
        <v>692</v>
      </c>
      <c r="K762" t="s">
        <v>693</v>
      </c>
      <c r="L762">
        <v>1368</v>
      </c>
      <c r="N762">
        <v>1011</v>
      </c>
      <c r="O762" t="s">
        <v>676</v>
      </c>
      <c r="P762" t="s">
        <v>676</v>
      </c>
      <c r="Q762">
        <v>1</v>
      </c>
      <c r="X762">
        <v>0.04</v>
      </c>
      <c r="Y762">
        <v>0</v>
      </c>
      <c r="Z762">
        <v>1303.01</v>
      </c>
      <c r="AA762">
        <v>826.2</v>
      </c>
      <c r="AB762">
        <v>0</v>
      </c>
      <c r="AC762">
        <v>0</v>
      </c>
      <c r="AD762">
        <v>1</v>
      </c>
      <c r="AE762">
        <v>0</v>
      </c>
      <c r="AF762" t="s">
        <v>3</v>
      </c>
      <c r="AG762">
        <v>0.04</v>
      </c>
      <c r="AH762">
        <v>3</v>
      </c>
      <c r="AI762">
        <v>-1</v>
      </c>
      <c r="AJ762" t="s">
        <v>3</v>
      </c>
      <c r="AK762">
        <v>0</v>
      </c>
      <c r="AL762">
        <v>0</v>
      </c>
      <c r="AM762">
        <v>0</v>
      </c>
      <c r="AN762">
        <v>0</v>
      </c>
      <c r="AO762">
        <v>0</v>
      </c>
      <c r="AP762">
        <v>0</v>
      </c>
      <c r="AQ762">
        <v>0</v>
      </c>
      <c r="AR762">
        <v>0</v>
      </c>
    </row>
    <row r="763" spans="1:44" x14ac:dyDescent="0.2">
      <c r="A763">
        <f>ROW(Source!A553)</f>
        <v>553</v>
      </c>
      <c r="B763">
        <v>1473072207</v>
      </c>
      <c r="C763">
        <v>1473072204</v>
      </c>
      <c r="D763">
        <v>1441836235</v>
      </c>
      <c r="E763">
        <v>1</v>
      </c>
      <c r="F763">
        <v>1</v>
      </c>
      <c r="G763">
        <v>15514512</v>
      </c>
      <c r="H763">
        <v>3</v>
      </c>
      <c r="I763" t="s">
        <v>677</v>
      </c>
      <c r="J763" t="s">
        <v>678</v>
      </c>
      <c r="K763" t="s">
        <v>679</v>
      </c>
      <c r="L763">
        <v>1346</v>
      </c>
      <c r="N763">
        <v>1009</v>
      </c>
      <c r="O763" t="s">
        <v>680</v>
      </c>
      <c r="P763" t="s">
        <v>680</v>
      </c>
      <c r="Q763">
        <v>1</v>
      </c>
      <c r="X763">
        <v>4.0000000000000001E-3</v>
      </c>
      <c r="Y763">
        <v>31.49</v>
      </c>
      <c r="Z763">
        <v>0</v>
      </c>
      <c r="AA763">
        <v>0</v>
      </c>
      <c r="AB763">
        <v>0</v>
      </c>
      <c r="AC763">
        <v>0</v>
      </c>
      <c r="AD763">
        <v>1</v>
      </c>
      <c r="AE763">
        <v>0</v>
      </c>
      <c r="AF763" t="s">
        <v>3</v>
      </c>
      <c r="AG763">
        <v>4.0000000000000001E-3</v>
      </c>
      <c r="AH763">
        <v>3</v>
      </c>
      <c r="AI763">
        <v>-1</v>
      </c>
      <c r="AJ763" t="s">
        <v>3</v>
      </c>
      <c r="AK763">
        <v>0</v>
      </c>
      <c r="AL763">
        <v>0</v>
      </c>
      <c r="AM763">
        <v>0</v>
      </c>
      <c r="AN763">
        <v>0</v>
      </c>
      <c r="AO763">
        <v>0</v>
      </c>
      <c r="AP763">
        <v>0</v>
      </c>
      <c r="AQ763">
        <v>0</v>
      </c>
      <c r="AR763">
        <v>0</v>
      </c>
    </row>
    <row r="764" spans="1:44" x14ac:dyDescent="0.2">
      <c r="A764">
        <f>ROW(Source!A554)</f>
        <v>554</v>
      </c>
      <c r="B764">
        <v>1473072209</v>
      </c>
      <c r="C764">
        <v>1473072208</v>
      </c>
      <c r="D764">
        <v>1441819193</v>
      </c>
      <c r="E764">
        <v>15514512</v>
      </c>
      <c r="F764">
        <v>1</v>
      </c>
      <c r="G764">
        <v>15514512</v>
      </c>
      <c r="H764">
        <v>1</v>
      </c>
      <c r="I764" t="s">
        <v>670</v>
      </c>
      <c r="J764" t="s">
        <v>3</v>
      </c>
      <c r="K764" t="s">
        <v>671</v>
      </c>
      <c r="L764">
        <v>1191</v>
      </c>
      <c r="N764">
        <v>1013</v>
      </c>
      <c r="O764" t="s">
        <v>672</v>
      </c>
      <c r="P764" t="s">
        <v>672</v>
      </c>
      <c r="Q764">
        <v>1</v>
      </c>
      <c r="X764">
        <v>0.3</v>
      </c>
      <c r="Y764">
        <v>0</v>
      </c>
      <c r="Z764">
        <v>0</v>
      </c>
      <c r="AA764">
        <v>0</v>
      </c>
      <c r="AB764">
        <v>0</v>
      </c>
      <c r="AC764">
        <v>0</v>
      </c>
      <c r="AD764">
        <v>1</v>
      </c>
      <c r="AE764">
        <v>1</v>
      </c>
      <c r="AF764" t="s">
        <v>3</v>
      </c>
      <c r="AG764">
        <v>0.3</v>
      </c>
      <c r="AH764">
        <v>3</v>
      </c>
      <c r="AI764">
        <v>-1</v>
      </c>
      <c r="AJ764" t="s">
        <v>3</v>
      </c>
      <c r="AK764">
        <v>0</v>
      </c>
      <c r="AL764">
        <v>0</v>
      </c>
      <c r="AM764">
        <v>0</v>
      </c>
      <c r="AN764">
        <v>0</v>
      </c>
      <c r="AO764">
        <v>0</v>
      </c>
      <c r="AP764">
        <v>0</v>
      </c>
      <c r="AQ764">
        <v>0</v>
      </c>
      <c r="AR764">
        <v>0</v>
      </c>
    </row>
    <row r="765" spans="1:44" x14ac:dyDescent="0.2">
      <c r="A765">
        <f>ROW(Source!A554)</f>
        <v>554</v>
      </c>
      <c r="B765">
        <v>1473072210</v>
      </c>
      <c r="C765">
        <v>1473072208</v>
      </c>
      <c r="D765">
        <v>1441836235</v>
      </c>
      <c r="E765">
        <v>1</v>
      </c>
      <c r="F765">
        <v>1</v>
      </c>
      <c r="G765">
        <v>15514512</v>
      </c>
      <c r="H765">
        <v>3</v>
      </c>
      <c r="I765" t="s">
        <v>677</v>
      </c>
      <c r="J765" t="s">
        <v>678</v>
      </c>
      <c r="K765" t="s">
        <v>679</v>
      </c>
      <c r="L765">
        <v>1346</v>
      </c>
      <c r="N765">
        <v>1009</v>
      </c>
      <c r="O765" t="s">
        <v>680</v>
      </c>
      <c r="P765" t="s">
        <v>680</v>
      </c>
      <c r="Q765">
        <v>1</v>
      </c>
      <c r="X765">
        <v>0.05</v>
      </c>
      <c r="Y765">
        <v>31.49</v>
      </c>
      <c r="Z765">
        <v>0</v>
      </c>
      <c r="AA765">
        <v>0</v>
      </c>
      <c r="AB765">
        <v>0</v>
      </c>
      <c r="AC765">
        <v>0</v>
      </c>
      <c r="AD765">
        <v>1</v>
      </c>
      <c r="AE765">
        <v>0</v>
      </c>
      <c r="AF765" t="s">
        <v>3</v>
      </c>
      <c r="AG765">
        <v>0.05</v>
      </c>
      <c r="AH765">
        <v>3</v>
      </c>
      <c r="AI765">
        <v>-1</v>
      </c>
      <c r="AJ765" t="s">
        <v>3</v>
      </c>
      <c r="AK765">
        <v>0</v>
      </c>
      <c r="AL765">
        <v>0</v>
      </c>
      <c r="AM765">
        <v>0</v>
      </c>
      <c r="AN765">
        <v>0</v>
      </c>
      <c r="AO765">
        <v>0</v>
      </c>
      <c r="AP765">
        <v>0</v>
      </c>
      <c r="AQ765">
        <v>0</v>
      </c>
      <c r="AR765">
        <v>0</v>
      </c>
    </row>
    <row r="766" spans="1:44" x14ac:dyDescent="0.2">
      <c r="A766">
        <f>ROW(Source!A554)</f>
        <v>554</v>
      </c>
      <c r="B766">
        <v>1473072211</v>
      </c>
      <c r="C766">
        <v>1473072208</v>
      </c>
      <c r="D766">
        <v>1441834628</v>
      </c>
      <c r="E766">
        <v>1</v>
      </c>
      <c r="F766">
        <v>1</v>
      </c>
      <c r="G766">
        <v>15514512</v>
      </c>
      <c r="H766">
        <v>3</v>
      </c>
      <c r="I766" t="s">
        <v>749</v>
      </c>
      <c r="J766" t="s">
        <v>844</v>
      </c>
      <c r="K766" t="s">
        <v>750</v>
      </c>
      <c r="L766">
        <v>1348</v>
      </c>
      <c r="N766">
        <v>1009</v>
      </c>
      <c r="O766" t="s">
        <v>697</v>
      </c>
      <c r="P766" t="s">
        <v>697</v>
      </c>
      <c r="Q766">
        <v>1000</v>
      </c>
      <c r="X766">
        <v>4.0000000000000003E-5</v>
      </c>
      <c r="Y766">
        <v>73951.73</v>
      </c>
      <c r="Z766">
        <v>0</v>
      </c>
      <c r="AA766">
        <v>0</v>
      </c>
      <c r="AB766">
        <v>0</v>
      </c>
      <c r="AC766">
        <v>0</v>
      </c>
      <c r="AD766">
        <v>1</v>
      </c>
      <c r="AE766">
        <v>0</v>
      </c>
      <c r="AF766" t="s">
        <v>3</v>
      </c>
      <c r="AG766">
        <v>4.0000000000000003E-5</v>
      </c>
      <c r="AH766">
        <v>3</v>
      </c>
      <c r="AI766">
        <v>-1</v>
      </c>
      <c r="AJ766" t="s">
        <v>3</v>
      </c>
      <c r="AK766">
        <v>0</v>
      </c>
      <c r="AL766">
        <v>0</v>
      </c>
      <c r="AM766">
        <v>0</v>
      </c>
      <c r="AN766">
        <v>0</v>
      </c>
      <c r="AO766">
        <v>0</v>
      </c>
      <c r="AP766">
        <v>0</v>
      </c>
      <c r="AQ766">
        <v>0</v>
      </c>
      <c r="AR766">
        <v>0</v>
      </c>
    </row>
    <row r="767" spans="1:44" x14ac:dyDescent="0.2">
      <c r="A767">
        <f>ROW(Source!A556)</f>
        <v>556</v>
      </c>
      <c r="B767">
        <v>1473072214</v>
      </c>
      <c r="C767">
        <v>1473072213</v>
      </c>
      <c r="D767">
        <v>1441819193</v>
      </c>
      <c r="E767">
        <v>15514512</v>
      </c>
      <c r="F767">
        <v>1</v>
      </c>
      <c r="G767">
        <v>15514512</v>
      </c>
      <c r="H767">
        <v>1</v>
      </c>
      <c r="I767" t="s">
        <v>670</v>
      </c>
      <c r="J767" t="s">
        <v>3</v>
      </c>
      <c r="K767" t="s">
        <v>671</v>
      </c>
      <c r="L767">
        <v>1191</v>
      </c>
      <c r="N767">
        <v>1013</v>
      </c>
      <c r="O767" t="s">
        <v>672</v>
      </c>
      <c r="P767" t="s">
        <v>672</v>
      </c>
      <c r="Q767">
        <v>1</v>
      </c>
      <c r="X767">
        <v>14.58</v>
      </c>
      <c r="Y767">
        <v>0</v>
      </c>
      <c r="Z767">
        <v>0</v>
      </c>
      <c r="AA767">
        <v>0</v>
      </c>
      <c r="AB767">
        <v>0</v>
      </c>
      <c r="AC767">
        <v>0</v>
      </c>
      <c r="AD767">
        <v>1</v>
      </c>
      <c r="AE767">
        <v>1</v>
      </c>
      <c r="AF767" t="s">
        <v>3</v>
      </c>
      <c r="AG767">
        <v>14.58</v>
      </c>
      <c r="AH767">
        <v>3</v>
      </c>
      <c r="AI767">
        <v>-1</v>
      </c>
      <c r="AJ767" t="s">
        <v>3</v>
      </c>
      <c r="AK767">
        <v>0</v>
      </c>
      <c r="AL767">
        <v>0</v>
      </c>
      <c r="AM767">
        <v>0</v>
      </c>
      <c r="AN767">
        <v>0</v>
      </c>
      <c r="AO767">
        <v>0</v>
      </c>
      <c r="AP767">
        <v>0</v>
      </c>
      <c r="AQ767">
        <v>0</v>
      </c>
      <c r="AR767">
        <v>0</v>
      </c>
    </row>
    <row r="768" spans="1:44" x14ac:dyDescent="0.2">
      <c r="A768">
        <f>ROW(Source!A556)</f>
        <v>556</v>
      </c>
      <c r="B768">
        <v>1473072215</v>
      </c>
      <c r="C768">
        <v>1473072213</v>
      </c>
      <c r="D768">
        <v>1441836237</v>
      </c>
      <c r="E768">
        <v>1</v>
      </c>
      <c r="F768">
        <v>1</v>
      </c>
      <c r="G768">
        <v>15514512</v>
      </c>
      <c r="H768">
        <v>3</v>
      </c>
      <c r="I768" t="s">
        <v>746</v>
      </c>
      <c r="J768" t="s">
        <v>747</v>
      </c>
      <c r="K768" t="s">
        <v>748</v>
      </c>
      <c r="L768">
        <v>1346</v>
      </c>
      <c r="N768">
        <v>1009</v>
      </c>
      <c r="O768" t="s">
        <v>680</v>
      </c>
      <c r="P768" t="s">
        <v>680</v>
      </c>
      <c r="Q768">
        <v>1</v>
      </c>
      <c r="X768">
        <v>5.0999999999999997E-2</v>
      </c>
      <c r="Y768">
        <v>375.16</v>
      </c>
      <c r="Z768">
        <v>0</v>
      </c>
      <c r="AA768">
        <v>0</v>
      </c>
      <c r="AB768">
        <v>0</v>
      </c>
      <c r="AC768">
        <v>0</v>
      </c>
      <c r="AD768">
        <v>1</v>
      </c>
      <c r="AE768">
        <v>0</v>
      </c>
      <c r="AF768" t="s">
        <v>3</v>
      </c>
      <c r="AG768">
        <v>5.0999999999999997E-2</v>
      </c>
      <c r="AH768">
        <v>3</v>
      </c>
      <c r="AI768">
        <v>-1</v>
      </c>
      <c r="AJ768" t="s">
        <v>3</v>
      </c>
      <c r="AK768">
        <v>0</v>
      </c>
      <c r="AL768">
        <v>0</v>
      </c>
      <c r="AM768">
        <v>0</v>
      </c>
      <c r="AN768">
        <v>0</v>
      </c>
      <c r="AO768">
        <v>0</v>
      </c>
      <c r="AP768">
        <v>0</v>
      </c>
      <c r="AQ768">
        <v>0</v>
      </c>
      <c r="AR768">
        <v>0</v>
      </c>
    </row>
    <row r="769" spans="1:44" x14ac:dyDescent="0.2">
      <c r="A769">
        <f>ROW(Source!A557)</f>
        <v>557</v>
      </c>
      <c r="B769">
        <v>1473072217</v>
      </c>
      <c r="C769">
        <v>1473072216</v>
      </c>
      <c r="D769">
        <v>1441819193</v>
      </c>
      <c r="E769">
        <v>15514512</v>
      </c>
      <c r="F769">
        <v>1</v>
      </c>
      <c r="G769">
        <v>15514512</v>
      </c>
      <c r="H769">
        <v>1</v>
      </c>
      <c r="I769" t="s">
        <v>670</v>
      </c>
      <c r="J769" t="s">
        <v>3</v>
      </c>
      <c r="K769" t="s">
        <v>671</v>
      </c>
      <c r="L769">
        <v>1191</v>
      </c>
      <c r="N769">
        <v>1013</v>
      </c>
      <c r="O769" t="s">
        <v>672</v>
      </c>
      <c r="P769" t="s">
        <v>672</v>
      </c>
      <c r="Q769">
        <v>1</v>
      </c>
      <c r="X769">
        <v>3.24</v>
      </c>
      <c r="Y769">
        <v>0</v>
      </c>
      <c r="Z769">
        <v>0</v>
      </c>
      <c r="AA769">
        <v>0</v>
      </c>
      <c r="AB769">
        <v>0</v>
      </c>
      <c r="AC769">
        <v>0</v>
      </c>
      <c r="AD769">
        <v>1</v>
      </c>
      <c r="AE769">
        <v>1</v>
      </c>
      <c r="AF769" t="s">
        <v>3</v>
      </c>
      <c r="AG769">
        <v>3.24</v>
      </c>
      <c r="AH769">
        <v>3</v>
      </c>
      <c r="AI769">
        <v>-1</v>
      </c>
      <c r="AJ769" t="s">
        <v>3</v>
      </c>
      <c r="AK769">
        <v>0</v>
      </c>
      <c r="AL769">
        <v>0</v>
      </c>
      <c r="AM769">
        <v>0</v>
      </c>
      <c r="AN769">
        <v>0</v>
      </c>
      <c r="AO769">
        <v>0</v>
      </c>
      <c r="AP769">
        <v>0</v>
      </c>
      <c r="AQ769">
        <v>0</v>
      </c>
      <c r="AR769">
        <v>0</v>
      </c>
    </row>
    <row r="770" spans="1:44" x14ac:dyDescent="0.2">
      <c r="A770">
        <f>ROW(Source!A557)</f>
        <v>557</v>
      </c>
      <c r="B770">
        <v>1473072218</v>
      </c>
      <c r="C770">
        <v>1473072216</v>
      </c>
      <c r="D770">
        <v>1441836237</v>
      </c>
      <c r="E770">
        <v>1</v>
      </c>
      <c r="F770">
        <v>1</v>
      </c>
      <c r="G770">
        <v>15514512</v>
      </c>
      <c r="H770">
        <v>3</v>
      </c>
      <c r="I770" t="s">
        <v>746</v>
      </c>
      <c r="J770" t="s">
        <v>747</v>
      </c>
      <c r="K770" t="s">
        <v>748</v>
      </c>
      <c r="L770">
        <v>1346</v>
      </c>
      <c r="N770">
        <v>1009</v>
      </c>
      <c r="O770" t="s">
        <v>680</v>
      </c>
      <c r="P770" t="s">
        <v>680</v>
      </c>
      <c r="Q770">
        <v>1</v>
      </c>
      <c r="X770">
        <v>1.0999999999999999E-2</v>
      </c>
      <c r="Y770">
        <v>375.16</v>
      </c>
      <c r="Z770">
        <v>0</v>
      </c>
      <c r="AA770">
        <v>0</v>
      </c>
      <c r="AB770">
        <v>0</v>
      </c>
      <c r="AC770">
        <v>0</v>
      </c>
      <c r="AD770">
        <v>1</v>
      </c>
      <c r="AE770">
        <v>0</v>
      </c>
      <c r="AF770" t="s">
        <v>3</v>
      </c>
      <c r="AG770">
        <v>1.0999999999999999E-2</v>
      </c>
      <c r="AH770">
        <v>3</v>
      </c>
      <c r="AI770">
        <v>-1</v>
      </c>
      <c r="AJ770" t="s">
        <v>3</v>
      </c>
      <c r="AK770">
        <v>0</v>
      </c>
      <c r="AL770">
        <v>0</v>
      </c>
      <c r="AM770">
        <v>0</v>
      </c>
      <c r="AN770">
        <v>0</v>
      </c>
      <c r="AO770">
        <v>0</v>
      </c>
      <c r="AP770">
        <v>0</v>
      </c>
      <c r="AQ770">
        <v>0</v>
      </c>
      <c r="AR770">
        <v>0</v>
      </c>
    </row>
    <row r="771" spans="1:44" x14ac:dyDescent="0.2">
      <c r="A771">
        <f>ROW(Source!A558)</f>
        <v>558</v>
      </c>
      <c r="B771">
        <v>1473072220</v>
      </c>
      <c r="C771">
        <v>1473072219</v>
      </c>
      <c r="D771">
        <v>1441819193</v>
      </c>
      <c r="E771">
        <v>15514512</v>
      </c>
      <c r="F771">
        <v>1</v>
      </c>
      <c r="G771">
        <v>15514512</v>
      </c>
      <c r="H771">
        <v>1</v>
      </c>
      <c r="I771" t="s">
        <v>670</v>
      </c>
      <c r="J771" t="s">
        <v>3</v>
      </c>
      <c r="K771" t="s">
        <v>671</v>
      </c>
      <c r="L771">
        <v>1191</v>
      </c>
      <c r="N771">
        <v>1013</v>
      </c>
      <c r="O771" t="s">
        <v>672</v>
      </c>
      <c r="P771" t="s">
        <v>672</v>
      </c>
      <c r="Q771">
        <v>1</v>
      </c>
      <c r="X771">
        <v>3.24</v>
      </c>
      <c r="Y771">
        <v>0</v>
      </c>
      <c r="Z771">
        <v>0</v>
      </c>
      <c r="AA771">
        <v>0</v>
      </c>
      <c r="AB771">
        <v>0</v>
      </c>
      <c r="AC771">
        <v>0</v>
      </c>
      <c r="AD771">
        <v>1</v>
      </c>
      <c r="AE771">
        <v>1</v>
      </c>
      <c r="AF771" t="s">
        <v>3</v>
      </c>
      <c r="AG771">
        <v>3.24</v>
      </c>
      <c r="AH771">
        <v>3</v>
      </c>
      <c r="AI771">
        <v>-1</v>
      </c>
      <c r="AJ771" t="s">
        <v>3</v>
      </c>
      <c r="AK771">
        <v>0</v>
      </c>
      <c r="AL771">
        <v>0</v>
      </c>
      <c r="AM771">
        <v>0</v>
      </c>
      <c r="AN771">
        <v>0</v>
      </c>
      <c r="AO771">
        <v>0</v>
      </c>
      <c r="AP771">
        <v>0</v>
      </c>
      <c r="AQ771">
        <v>0</v>
      </c>
      <c r="AR771">
        <v>0</v>
      </c>
    </row>
    <row r="772" spans="1:44" x14ac:dyDescent="0.2">
      <c r="A772">
        <f>ROW(Source!A558)</f>
        <v>558</v>
      </c>
      <c r="B772">
        <v>1473072221</v>
      </c>
      <c r="C772">
        <v>1473072219</v>
      </c>
      <c r="D772">
        <v>1441836237</v>
      </c>
      <c r="E772">
        <v>1</v>
      </c>
      <c r="F772">
        <v>1</v>
      </c>
      <c r="G772">
        <v>15514512</v>
      </c>
      <c r="H772">
        <v>3</v>
      </c>
      <c r="I772" t="s">
        <v>746</v>
      </c>
      <c r="J772" t="s">
        <v>747</v>
      </c>
      <c r="K772" t="s">
        <v>748</v>
      </c>
      <c r="L772">
        <v>1346</v>
      </c>
      <c r="N772">
        <v>1009</v>
      </c>
      <c r="O772" t="s">
        <v>680</v>
      </c>
      <c r="P772" t="s">
        <v>680</v>
      </c>
      <c r="Q772">
        <v>1</v>
      </c>
      <c r="X772">
        <v>1.0999999999999999E-2</v>
      </c>
      <c r="Y772">
        <v>375.16</v>
      </c>
      <c r="Z772">
        <v>0</v>
      </c>
      <c r="AA772">
        <v>0</v>
      </c>
      <c r="AB772">
        <v>0</v>
      </c>
      <c r="AC772">
        <v>0</v>
      </c>
      <c r="AD772">
        <v>1</v>
      </c>
      <c r="AE772">
        <v>0</v>
      </c>
      <c r="AF772" t="s">
        <v>3</v>
      </c>
      <c r="AG772">
        <v>1.0999999999999999E-2</v>
      </c>
      <c r="AH772">
        <v>3</v>
      </c>
      <c r="AI772">
        <v>-1</v>
      </c>
      <c r="AJ772" t="s">
        <v>3</v>
      </c>
      <c r="AK772">
        <v>0</v>
      </c>
      <c r="AL772">
        <v>0</v>
      </c>
      <c r="AM772">
        <v>0</v>
      </c>
      <c r="AN772">
        <v>0</v>
      </c>
      <c r="AO772">
        <v>0</v>
      </c>
      <c r="AP772">
        <v>0</v>
      </c>
      <c r="AQ772">
        <v>0</v>
      </c>
      <c r="AR772">
        <v>0</v>
      </c>
    </row>
    <row r="773" spans="1:44" x14ac:dyDescent="0.2">
      <c r="A773">
        <f>ROW(Source!A559)</f>
        <v>559</v>
      </c>
      <c r="B773">
        <v>1473072223</v>
      </c>
      <c r="C773">
        <v>1473072222</v>
      </c>
      <c r="D773">
        <v>1441819193</v>
      </c>
      <c r="E773">
        <v>15514512</v>
      </c>
      <c r="F773">
        <v>1</v>
      </c>
      <c r="G773">
        <v>15514512</v>
      </c>
      <c r="H773">
        <v>1</v>
      </c>
      <c r="I773" t="s">
        <v>670</v>
      </c>
      <c r="J773" t="s">
        <v>3</v>
      </c>
      <c r="K773" t="s">
        <v>671</v>
      </c>
      <c r="L773">
        <v>1191</v>
      </c>
      <c r="N773">
        <v>1013</v>
      </c>
      <c r="O773" t="s">
        <v>672</v>
      </c>
      <c r="P773" t="s">
        <v>672</v>
      </c>
      <c r="Q773">
        <v>1</v>
      </c>
      <c r="X773">
        <v>0.49</v>
      </c>
      <c r="Y773">
        <v>0</v>
      </c>
      <c r="Z773">
        <v>0</v>
      </c>
      <c r="AA773">
        <v>0</v>
      </c>
      <c r="AB773">
        <v>0</v>
      </c>
      <c r="AC773">
        <v>0</v>
      </c>
      <c r="AD773">
        <v>1</v>
      </c>
      <c r="AE773">
        <v>1</v>
      </c>
      <c r="AF773" t="s">
        <v>3</v>
      </c>
      <c r="AG773">
        <v>0.49</v>
      </c>
      <c r="AH773">
        <v>3</v>
      </c>
      <c r="AI773">
        <v>-1</v>
      </c>
      <c r="AJ773" t="s">
        <v>3</v>
      </c>
      <c r="AK773">
        <v>0</v>
      </c>
      <c r="AL773">
        <v>0</v>
      </c>
      <c r="AM773">
        <v>0</v>
      </c>
      <c r="AN773">
        <v>0</v>
      </c>
      <c r="AO773">
        <v>0</v>
      </c>
      <c r="AP773">
        <v>0</v>
      </c>
      <c r="AQ773">
        <v>0</v>
      </c>
      <c r="AR773">
        <v>0</v>
      </c>
    </row>
    <row r="774" spans="1:44" x14ac:dyDescent="0.2">
      <c r="A774">
        <f>ROW(Source!A559)</f>
        <v>559</v>
      </c>
      <c r="B774">
        <v>1473072224</v>
      </c>
      <c r="C774">
        <v>1473072222</v>
      </c>
      <c r="D774">
        <v>1441836237</v>
      </c>
      <c r="E774">
        <v>1</v>
      </c>
      <c r="F774">
        <v>1</v>
      </c>
      <c r="G774">
        <v>15514512</v>
      </c>
      <c r="H774">
        <v>3</v>
      </c>
      <c r="I774" t="s">
        <v>746</v>
      </c>
      <c r="J774" t="s">
        <v>747</v>
      </c>
      <c r="K774" t="s">
        <v>748</v>
      </c>
      <c r="L774">
        <v>1346</v>
      </c>
      <c r="N774">
        <v>1009</v>
      </c>
      <c r="O774" t="s">
        <v>680</v>
      </c>
      <c r="P774" t="s">
        <v>680</v>
      </c>
      <c r="Q774">
        <v>1</v>
      </c>
      <c r="X774">
        <v>2E-3</v>
      </c>
      <c r="Y774">
        <v>375.16</v>
      </c>
      <c r="Z774">
        <v>0</v>
      </c>
      <c r="AA774">
        <v>0</v>
      </c>
      <c r="AB774">
        <v>0</v>
      </c>
      <c r="AC774">
        <v>0</v>
      </c>
      <c r="AD774">
        <v>1</v>
      </c>
      <c r="AE774">
        <v>0</v>
      </c>
      <c r="AF774" t="s">
        <v>3</v>
      </c>
      <c r="AG774">
        <v>2E-3</v>
      </c>
      <c r="AH774">
        <v>3</v>
      </c>
      <c r="AI774">
        <v>-1</v>
      </c>
      <c r="AJ774" t="s">
        <v>3</v>
      </c>
      <c r="AK774">
        <v>0</v>
      </c>
      <c r="AL774">
        <v>0</v>
      </c>
      <c r="AM774">
        <v>0</v>
      </c>
      <c r="AN774">
        <v>0</v>
      </c>
      <c r="AO774">
        <v>0</v>
      </c>
      <c r="AP774">
        <v>0</v>
      </c>
      <c r="AQ774">
        <v>0</v>
      </c>
      <c r="AR774">
        <v>0</v>
      </c>
    </row>
    <row r="775" spans="1:44" x14ac:dyDescent="0.2">
      <c r="A775">
        <f>ROW(Source!A560)</f>
        <v>560</v>
      </c>
      <c r="B775">
        <v>1473072228</v>
      </c>
      <c r="C775">
        <v>1473072225</v>
      </c>
      <c r="D775">
        <v>1441819193</v>
      </c>
      <c r="E775">
        <v>15514512</v>
      </c>
      <c r="F775">
        <v>1</v>
      </c>
      <c r="G775">
        <v>15514512</v>
      </c>
      <c r="H775">
        <v>1</v>
      </c>
      <c r="I775" t="s">
        <v>670</v>
      </c>
      <c r="J775" t="s">
        <v>3</v>
      </c>
      <c r="K775" t="s">
        <v>671</v>
      </c>
      <c r="L775">
        <v>1191</v>
      </c>
      <c r="N775">
        <v>1013</v>
      </c>
      <c r="O775" t="s">
        <v>672</v>
      </c>
      <c r="P775" t="s">
        <v>672</v>
      </c>
      <c r="Q775">
        <v>1</v>
      </c>
      <c r="X775">
        <v>11.88</v>
      </c>
      <c r="Y775">
        <v>0</v>
      </c>
      <c r="Z775">
        <v>0</v>
      </c>
      <c r="AA775">
        <v>0</v>
      </c>
      <c r="AB775">
        <v>0</v>
      </c>
      <c r="AC775">
        <v>0</v>
      </c>
      <c r="AD775">
        <v>1</v>
      </c>
      <c r="AE775">
        <v>1</v>
      </c>
      <c r="AF775" t="s">
        <v>3</v>
      </c>
      <c r="AG775">
        <v>11.88</v>
      </c>
      <c r="AH775">
        <v>2</v>
      </c>
      <c r="AI775">
        <v>1473072226</v>
      </c>
      <c r="AJ775">
        <v>500</v>
      </c>
      <c r="AK775">
        <v>0</v>
      </c>
      <c r="AL775">
        <v>0</v>
      </c>
      <c r="AM775">
        <v>0</v>
      </c>
      <c r="AN775">
        <v>0</v>
      </c>
      <c r="AO775">
        <v>0</v>
      </c>
      <c r="AP775">
        <v>0</v>
      </c>
      <c r="AQ775">
        <v>0</v>
      </c>
      <c r="AR775">
        <v>0</v>
      </c>
    </row>
    <row r="776" spans="1:44" x14ac:dyDescent="0.2">
      <c r="A776">
        <f>ROW(Source!A560)</f>
        <v>560</v>
      </c>
      <c r="B776">
        <v>1473072229</v>
      </c>
      <c r="C776">
        <v>1473072225</v>
      </c>
      <c r="D776">
        <v>1441836237</v>
      </c>
      <c r="E776">
        <v>1</v>
      </c>
      <c r="F776">
        <v>1</v>
      </c>
      <c r="G776">
        <v>15514512</v>
      </c>
      <c r="H776">
        <v>3</v>
      </c>
      <c r="I776" t="s">
        <v>746</v>
      </c>
      <c r="J776" t="s">
        <v>747</v>
      </c>
      <c r="K776" t="s">
        <v>748</v>
      </c>
      <c r="L776">
        <v>1346</v>
      </c>
      <c r="N776">
        <v>1009</v>
      </c>
      <c r="O776" t="s">
        <v>680</v>
      </c>
      <c r="P776" t="s">
        <v>680</v>
      </c>
      <c r="Q776">
        <v>1</v>
      </c>
      <c r="X776">
        <v>4.2000000000000003E-2</v>
      </c>
      <c r="Y776">
        <v>375.16</v>
      </c>
      <c r="Z776">
        <v>0</v>
      </c>
      <c r="AA776">
        <v>0</v>
      </c>
      <c r="AB776">
        <v>0</v>
      </c>
      <c r="AC776">
        <v>0</v>
      </c>
      <c r="AD776">
        <v>1</v>
      </c>
      <c r="AE776">
        <v>0</v>
      </c>
      <c r="AF776" t="s">
        <v>3</v>
      </c>
      <c r="AG776">
        <v>4.2000000000000003E-2</v>
      </c>
      <c r="AH776">
        <v>2</v>
      </c>
      <c r="AI776">
        <v>1473072227</v>
      </c>
      <c r="AJ776">
        <v>501</v>
      </c>
      <c r="AK776">
        <v>0</v>
      </c>
      <c r="AL776">
        <v>0</v>
      </c>
      <c r="AM776">
        <v>0</v>
      </c>
      <c r="AN776">
        <v>0</v>
      </c>
      <c r="AO776">
        <v>0</v>
      </c>
      <c r="AP776">
        <v>0</v>
      </c>
      <c r="AQ776">
        <v>0</v>
      </c>
      <c r="AR776">
        <v>0</v>
      </c>
    </row>
    <row r="777" spans="1:44" x14ac:dyDescent="0.2">
      <c r="A777">
        <f>ROW(Source!A561)</f>
        <v>561</v>
      </c>
      <c r="B777">
        <v>1473072233</v>
      </c>
      <c r="C777">
        <v>1473072230</v>
      </c>
      <c r="D777">
        <v>1441819193</v>
      </c>
      <c r="E777">
        <v>15514512</v>
      </c>
      <c r="F777">
        <v>1</v>
      </c>
      <c r="G777">
        <v>15514512</v>
      </c>
      <c r="H777">
        <v>1</v>
      </c>
      <c r="I777" t="s">
        <v>670</v>
      </c>
      <c r="J777" t="s">
        <v>3</v>
      </c>
      <c r="K777" t="s">
        <v>671</v>
      </c>
      <c r="L777">
        <v>1191</v>
      </c>
      <c r="N777">
        <v>1013</v>
      </c>
      <c r="O777" t="s">
        <v>672</v>
      </c>
      <c r="P777" t="s">
        <v>672</v>
      </c>
      <c r="Q777">
        <v>1</v>
      </c>
      <c r="X777">
        <v>0.4</v>
      </c>
      <c r="Y777">
        <v>0</v>
      </c>
      <c r="Z777">
        <v>0</v>
      </c>
      <c r="AA777">
        <v>0</v>
      </c>
      <c r="AB777">
        <v>0</v>
      </c>
      <c r="AC777">
        <v>0</v>
      </c>
      <c r="AD777">
        <v>1</v>
      </c>
      <c r="AE777">
        <v>1</v>
      </c>
      <c r="AF777" t="s">
        <v>3</v>
      </c>
      <c r="AG777">
        <v>0.4</v>
      </c>
      <c r="AH777">
        <v>2</v>
      </c>
      <c r="AI777">
        <v>1473072231</v>
      </c>
      <c r="AJ777">
        <v>502</v>
      </c>
      <c r="AK777">
        <v>0</v>
      </c>
      <c r="AL777">
        <v>0</v>
      </c>
      <c r="AM777">
        <v>0</v>
      </c>
      <c r="AN777">
        <v>0</v>
      </c>
      <c r="AO777">
        <v>0</v>
      </c>
      <c r="AP777">
        <v>0</v>
      </c>
      <c r="AQ777">
        <v>0</v>
      </c>
      <c r="AR777">
        <v>0</v>
      </c>
    </row>
    <row r="778" spans="1:44" x14ac:dyDescent="0.2">
      <c r="A778">
        <f>ROW(Source!A561)</f>
        <v>561</v>
      </c>
      <c r="B778">
        <v>1473072234</v>
      </c>
      <c r="C778">
        <v>1473072230</v>
      </c>
      <c r="D778">
        <v>1441836237</v>
      </c>
      <c r="E778">
        <v>1</v>
      </c>
      <c r="F778">
        <v>1</v>
      </c>
      <c r="G778">
        <v>15514512</v>
      </c>
      <c r="H778">
        <v>3</v>
      </c>
      <c r="I778" t="s">
        <v>746</v>
      </c>
      <c r="J778" t="s">
        <v>747</v>
      </c>
      <c r="K778" t="s">
        <v>748</v>
      </c>
      <c r="L778">
        <v>1346</v>
      </c>
      <c r="N778">
        <v>1009</v>
      </c>
      <c r="O778" t="s">
        <v>680</v>
      </c>
      <c r="P778" t="s">
        <v>680</v>
      </c>
      <c r="Q778">
        <v>1</v>
      </c>
      <c r="X778">
        <v>1E-3</v>
      </c>
      <c r="Y778">
        <v>375.16</v>
      </c>
      <c r="Z778">
        <v>0</v>
      </c>
      <c r="AA778">
        <v>0</v>
      </c>
      <c r="AB778">
        <v>0</v>
      </c>
      <c r="AC778">
        <v>0</v>
      </c>
      <c r="AD778">
        <v>1</v>
      </c>
      <c r="AE778">
        <v>0</v>
      </c>
      <c r="AF778" t="s">
        <v>3</v>
      </c>
      <c r="AG778">
        <v>1E-3</v>
      </c>
      <c r="AH778">
        <v>2</v>
      </c>
      <c r="AI778">
        <v>1473072232</v>
      </c>
      <c r="AJ778">
        <v>503</v>
      </c>
      <c r="AK778">
        <v>0</v>
      </c>
      <c r="AL778">
        <v>0</v>
      </c>
      <c r="AM778">
        <v>0</v>
      </c>
      <c r="AN778">
        <v>0</v>
      </c>
      <c r="AO778">
        <v>0</v>
      </c>
      <c r="AP778">
        <v>0</v>
      </c>
      <c r="AQ778">
        <v>0</v>
      </c>
      <c r="AR778">
        <v>0</v>
      </c>
    </row>
    <row r="779" spans="1:44" x14ac:dyDescent="0.2">
      <c r="A779">
        <f>ROW(Source!A562)</f>
        <v>562</v>
      </c>
      <c r="B779">
        <v>1473072236</v>
      </c>
      <c r="C779">
        <v>1473072235</v>
      </c>
      <c r="D779">
        <v>1441819193</v>
      </c>
      <c r="E779">
        <v>15514512</v>
      </c>
      <c r="F779">
        <v>1</v>
      </c>
      <c r="G779">
        <v>15514512</v>
      </c>
      <c r="H779">
        <v>1</v>
      </c>
      <c r="I779" t="s">
        <v>670</v>
      </c>
      <c r="J779" t="s">
        <v>3</v>
      </c>
      <c r="K779" t="s">
        <v>671</v>
      </c>
      <c r="L779">
        <v>1191</v>
      </c>
      <c r="N779">
        <v>1013</v>
      </c>
      <c r="O779" t="s">
        <v>672</v>
      </c>
      <c r="P779" t="s">
        <v>672</v>
      </c>
      <c r="Q779">
        <v>1</v>
      </c>
      <c r="X779">
        <v>11.22</v>
      </c>
      <c r="Y779">
        <v>0</v>
      </c>
      <c r="Z779">
        <v>0</v>
      </c>
      <c r="AA779">
        <v>0</v>
      </c>
      <c r="AB779">
        <v>0</v>
      </c>
      <c r="AC779">
        <v>0</v>
      </c>
      <c r="AD779">
        <v>1</v>
      </c>
      <c r="AE779">
        <v>1</v>
      </c>
      <c r="AF779" t="s">
        <v>3</v>
      </c>
      <c r="AG779">
        <v>11.22</v>
      </c>
      <c r="AH779">
        <v>3</v>
      </c>
      <c r="AI779">
        <v>-1</v>
      </c>
      <c r="AJ779" t="s">
        <v>3</v>
      </c>
      <c r="AK779">
        <v>0</v>
      </c>
      <c r="AL779">
        <v>0</v>
      </c>
      <c r="AM779">
        <v>0</v>
      </c>
      <c r="AN779">
        <v>0</v>
      </c>
      <c r="AO779">
        <v>0</v>
      </c>
      <c r="AP779">
        <v>0</v>
      </c>
      <c r="AQ779">
        <v>0</v>
      </c>
      <c r="AR779">
        <v>0</v>
      </c>
    </row>
    <row r="780" spans="1:44" x14ac:dyDescent="0.2">
      <c r="A780">
        <f>ROW(Source!A562)</f>
        <v>562</v>
      </c>
      <c r="B780">
        <v>1473072237</v>
      </c>
      <c r="C780">
        <v>1473072235</v>
      </c>
      <c r="D780">
        <v>1441836237</v>
      </c>
      <c r="E780">
        <v>1</v>
      </c>
      <c r="F780">
        <v>1</v>
      </c>
      <c r="G780">
        <v>15514512</v>
      </c>
      <c r="H780">
        <v>3</v>
      </c>
      <c r="I780" t="s">
        <v>746</v>
      </c>
      <c r="J780" t="s">
        <v>747</v>
      </c>
      <c r="K780" t="s">
        <v>748</v>
      </c>
      <c r="L780">
        <v>1346</v>
      </c>
      <c r="N780">
        <v>1009</v>
      </c>
      <c r="O780" t="s">
        <v>680</v>
      </c>
      <c r="P780" t="s">
        <v>680</v>
      </c>
      <c r="Q780">
        <v>1</v>
      </c>
      <c r="X780">
        <v>3.9E-2</v>
      </c>
      <c r="Y780">
        <v>375.16</v>
      </c>
      <c r="Z780">
        <v>0</v>
      </c>
      <c r="AA780">
        <v>0</v>
      </c>
      <c r="AB780">
        <v>0</v>
      </c>
      <c r="AC780">
        <v>0</v>
      </c>
      <c r="AD780">
        <v>1</v>
      </c>
      <c r="AE780">
        <v>0</v>
      </c>
      <c r="AF780" t="s">
        <v>3</v>
      </c>
      <c r="AG780">
        <v>3.9E-2</v>
      </c>
      <c r="AH780">
        <v>3</v>
      </c>
      <c r="AI780">
        <v>-1</v>
      </c>
      <c r="AJ780" t="s">
        <v>3</v>
      </c>
      <c r="AK780">
        <v>0</v>
      </c>
      <c r="AL780">
        <v>0</v>
      </c>
      <c r="AM780">
        <v>0</v>
      </c>
      <c r="AN780">
        <v>0</v>
      </c>
      <c r="AO780">
        <v>0</v>
      </c>
      <c r="AP780">
        <v>0</v>
      </c>
      <c r="AQ780">
        <v>0</v>
      </c>
      <c r="AR780">
        <v>0</v>
      </c>
    </row>
    <row r="781" spans="1:44" x14ac:dyDescent="0.2">
      <c r="A781">
        <f>ROW(Source!A563)</f>
        <v>563</v>
      </c>
      <c r="B781">
        <v>1473072239</v>
      </c>
      <c r="C781">
        <v>1473072238</v>
      </c>
      <c r="D781">
        <v>1441819193</v>
      </c>
      <c r="E781">
        <v>15514512</v>
      </c>
      <c r="F781">
        <v>1</v>
      </c>
      <c r="G781">
        <v>15514512</v>
      </c>
      <c r="H781">
        <v>1</v>
      </c>
      <c r="I781" t="s">
        <v>670</v>
      </c>
      <c r="J781" t="s">
        <v>3</v>
      </c>
      <c r="K781" t="s">
        <v>671</v>
      </c>
      <c r="L781">
        <v>1191</v>
      </c>
      <c r="N781">
        <v>1013</v>
      </c>
      <c r="O781" t="s">
        <v>672</v>
      </c>
      <c r="P781" t="s">
        <v>672</v>
      </c>
      <c r="Q781">
        <v>1</v>
      </c>
      <c r="X781">
        <v>0.38</v>
      </c>
      <c r="Y781">
        <v>0</v>
      </c>
      <c r="Z781">
        <v>0</v>
      </c>
      <c r="AA781">
        <v>0</v>
      </c>
      <c r="AB781">
        <v>0</v>
      </c>
      <c r="AC781">
        <v>0</v>
      </c>
      <c r="AD781">
        <v>1</v>
      </c>
      <c r="AE781">
        <v>1</v>
      </c>
      <c r="AF781" t="s">
        <v>3</v>
      </c>
      <c r="AG781">
        <v>0.38</v>
      </c>
      <c r="AH781">
        <v>3</v>
      </c>
      <c r="AI781">
        <v>-1</v>
      </c>
      <c r="AJ781" t="s">
        <v>3</v>
      </c>
      <c r="AK781">
        <v>0</v>
      </c>
      <c r="AL781">
        <v>0</v>
      </c>
      <c r="AM781">
        <v>0</v>
      </c>
      <c r="AN781">
        <v>0</v>
      </c>
      <c r="AO781">
        <v>0</v>
      </c>
      <c r="AP781">
        <v>0</v>
      </c>
      <c r="AQ781">
        <v>0</v>
      </c>
      <c r="AR781">
        <v>0</v>
      </c>
    </row>
    <row r="782" spans="1:44" x14ac:dyDescent="0.2">
      <c r="A782">
        <f>ROW(Source!A563)</f>
        <v>563</v>
      </c>
      <c r="B782">
        <v>1473072240</v>
      </c>
      <c r="C782">
        <v>1473072238</v>
      </c>
      <c r="D782">
        <v>1441836237</v>
      </c>
      <c r="E782">
        <v>1</v>
      </c>
      <c r="F782">
        <v>1</v>
      </c>
      <c r="G782">
        <v>15514512</v>
      </c>
      <c r="H782">
        <v>3</v>
      </c>
      <c r="I782" t="s">
        <v>746</v>
      </c>
      <c r="J782" t="s">
        <v>747</v>
      </c>
      <c r="K782" t="s">
        <v>748</v>
      </c>
      <c r="L782">
        <v>1346</v>
      </c>
      <c r="N782">
        <v>1009</v>
      </c>
      <c r="O782" t="s">
        <v>680</v>
      </c>
      <c r="P782" t="s">
        <v>680</v>
      </c>
      <c r="Q782">
        <v>1</v>
      </c>
      <c r="X782">
        <v>1E-3</v>
      </c>
      <c r="Y782">
        <v>375.16</v>
      </c>
      <c r="Z782">
        <v>0</v>
      </c>
      <c r="AA782">
        <v>0</v>
      </c>
      <c r="AB782">
        <v>0</v>
      </c>
      <c r="AC782">
        <v>0</v>
      </c>
      <c r="AD782">
        <v>1</v>
      </c>
      <c r="AE782">
        <v>0</v>
      </c>
      <c r="AF782" t="s">
        <v>3</v>
      </c>
      <c r="AG782">
        <v>1E-3</v>
      </c>
      <c r="AH782">
        <v>3</v>
      </c>
      <c r="AI782">
        <v>-1</v>
      </c>
      <c r="AJ782" t="s">
        <v>3</v>
      </c>
      <c r="AK782">
        <v>0</v>
      </c>
      <c r="AL782">
        <v>0</v>
      </c>
      <c r="AM782">
        <v>0</v>
      </c>
      <c r="AN782">
        <v>0</v>
      </c>
      <c r="AO782">
        <v>0</v>
      </c>
      <c r="AP782">
        <v>0</v>
      </c>
      <c r="AQ782">
        <v>0</v>
      </c>
      <c r="AR782">
        <v>0</v>
      </c>
    </row>
    <row r="783" spans="1:44" x14ac:dyDescent="0.2">
      <c r="A783">
        <f>ROW(Source!A564)</f>
        <v>564</v>
      </c>
      <c r="B783">
        <v>1473072244</v>
      </c>
      <c r="C783">
        <v>1473072241</v>
      </c>
      <c r="D783">
        <v>1441819193</v>
      </c>
      <c r="E783">
        <v>15514512</v>
      </c>
      <c r="F783">
        <v>1</v>
      </c>
      <c r="G783">
        <v>15514512</v>
      </c>
      <c r="H783">
        <v>1</v>
      </c>
      <c r="I783" t="s">
        <v>670</v>
      </c>
      <c r="J783" t="s">
        <v>3</v>
      </c>
      <c r="K783" t="s">
        <v>671</v>
      </c>
      <c r="L783">
        <v>1191</v>
      </c>
      <c r="N783">
        <v>1013</v>
      </c>
      <c r="O783" t="s">
        <v>672</v>
      </c>
      <c r="P783" t="s">
        <v>672</v>
      </c>
      <c r="Q783">
        <v>1</v>
      </c>
      <c r="X783">
        <v>14.58</v>
      </c>
      <c r="Y783">
        <v>0</v>
      </c>
      <c r="Z783">
        <v>0</v>
      </c>
      <c r="AA783">
        <v>0</v>
      </c>
      <c r="AB783">
        <v>0</v>
      </c>
      <c r="AC783">
        <v>0</v>
      </c>
      <c r="AD783">
        <v>1</v>
      </c>
      <c r="AE783">
        <v>1</v>
      </c>
      <c r="AF783" t="s">
        <v>3</v>
      </c>
      <c r="AG783">
        <v>14.58</v>
      </c>
      <c r="AH783">
        <v>2</v>
      </c>
      <c r="AI783">
        <v>1473072242</v>
      </c>
      <c r="AJ783">
        <v>504</v>
      </c>
      <c r="AK783">
        <v>0</v>
      </c>
      <c r="AL783">
        <v>0</v>
      </c>
      <c r="AM783">
        <v>0</v>
      </c>
      <c r="AN783">
        <v>0</v>
      </c>
      <c r="AO783">
        <v>0</v>
      </c>
      <c r="AP783">
        <v>0</v>
      </c>
      <c r="AQ783">
        <v>0</v>
      </c>
      <c r="AR783">
        <v>0</v>
      </c>
    </row>
    <row r="784" spans="1:44" x14ac:dyDescent="0.2">
      <c r="A784">
        <f>ROW(Source!A564)</f>
        <v>564</v>
      </c>
      <c r="B784">
        <v>1473072245</v>
      </c>
      <c r="C784">
        <v>1473072241</v>
      </c>
      <c r="D784">
        <v>1441836237</v>
      </c>
      <c r="E784">
        <v>1</v>
      </c>
      <c r="F784">
        <v>1</v>
      </c>
      <c r="G784">
        <v>15514512</v>
      </c>
      <c r="H784">
        <v>3</v>
      </c>
      <c r="I784" t="s">
        <v>746</v>
      </c>
      <c r="J784" t="s">
        <v>747</v>
      </c>
      <c r="K784" t="s">
        <v>748</v>
      </c>
      <c r="L784">
        <v>1346</v>
      </c>
      <c r="N784">
        <v>1009</v>
      </c>
      <c r="O784" t="s">
        <v>680</v>
      </c>
      <c r="P784" t="s">
        <v>680</v>
      </c>
      <c r="Q784">
        <v>1</v>
      </c>
      <c r="X784">
        <v>5.0999999999999997E-2</v>
      </c>
      <c r="Y784">
        <v>375.16</v>
      </c>
      <c r="Z784">
        <v>0</v>
      </c>
      <c r="AA784">
        <v>0</v>
      </c>
      <c r="AB784">
        <v>0</v>
      </c>
      <c r="AC784">
        <v>0</v>
      </c>
      <c r="AD784">
        <v>1</v>
      </c>
      <c r="AE784">
        <v>0</v>
      </c>
      <c r="AF784" t="s">
        <v>3</v>
      </c>
      <c r="AG784">
        <v>5.0999999999999997E-2</v>
      </c>
      <c r="AH784">
        <v>2</v>
      </c>
      <c r="AI784">
        <v>1473072243</v>
      </c>
      <c r="AJ784">
        <v>505</v>
      </c>
      <c r="AK784">
        <v>0</v>
      </c>
      <c r="AL784">
        <v>0</v>
      </c>
      <c r="AM784">
        <v>0</v>
      </c>
      <c r="AN784">
        <v>0</v>
      </c>
      <c r="AO784">
        <v>0</v>
      </c>
      <c r="AP784">
        <v>0</v>
      </c>
      <c r="AQ784">
        <v>0</v>
      </c>
      <c r="AR784">
        <v>0</v>
      </c>
    </row>
    <row r="785" spans="1:44" x14ac:dyDescent="0.2">
      <c r="A785">
        <f>ROW(Source!A565)</f>
        <v>565</v>
      </c>
      <c r="B785">
        <v>1473072249</v>
      </c>
      <c r="C785">
        <v>1473072246</v>
      </c>
      <c r="D785">
        <v>1441819193</v>
      </c>
      <c r="E785">
        <v>15514512</v>
      </c>
      <c r="F785">
        <v>1</v>
      </c>
      <c r="G785">
        <v>15514512</v>
      </c>
      <c r="H785">
        <v>1</v>
      </c>
      <c r="I785" t="s">
        <v>670</v>
      </c>
      <c r="J785" t="s">
        <v>3</v>
      </c>
      <c r="K785" t="s">
        <v>671</v>
      </c>
      <c r="L785">
        <v>1191</v>
      </c>
      <c r="N785">
        <v>1013</v>
      </c>
      <c r="O785" t="s">
        <v>672</v>
      </c>
      <c r="P785" t="s">
        <v>672</v>
      </c>
      <c r="Q785">
        <v>1</v>
      </c>
      <c r="X785">
        <v>0.49</v>
      </c>
      <c r="Y785">
        <v>0</v>
      </c>
      <c r="Z785">
        <v>0</v>
      </c>
      <c r="AA785">
        <v>0</v>
      </c>
      <c r="AB785">
        <v>0</v>
      </c>
      <c r="AC785">
        <v>0</v>
      </c>
      <c r="AD785">
        <v>1</v>
      </c>
      <c r="AE785">
        <v>1</v>
      </c>
      <c r="AF785" t="s">
        <v>3</v>
      </c>
      <c r="AG785">
        <v>0.49</v>
      </c>
      <c r="AH785">
        <v>2</v>
      </c>
      <c r="AI785">
        <v>1473072247</v>
      </c>
      <c r="AJ785">
        <v>506</v>
      </c>
      <c r="AK785">
        <v>0</v>
      </c>
      <c r="AL785">
        <v>0</v>
      </c>
      <c r="AM785">
        <v>0</v>
      </c>
      <c r="AN785">
        <v>0</v>
      </c>
      <c r="AO785">
        <v>0</v>
      </c>
      <c r="AP785">
        <v>0</v>
      </c>
      <c r="AQ785">
        <v>0</v>
      </c>
      <c r="AR785">
        <v>0</v>
      </c>
    </row>
    <row r="786" spans="1:44" x14ac:dyDescent="0.2">
      <c r="A786">
        <f>ROW(Source!A565)</f>
        <v>565</v>
      </c>
      <c r="B786">
        <v>1473072250</v>
      </c>
      <c r="C786">
        <v>1473072246</v>
      </c>
      <c r="D786">
        <v>1441836237</v>
      </c>
      <c r="E786">
        <v>1</v>
      </c>
      <c r="F786">
        <v>1</v>
      </c>
      <c r="G786">
        <v>15514512</v>
      </c>
      <c r="H786">
        <v>3</v>
      </c>
      <c r="I786" t="s">
        <v>746</v>
      </c>
      <c r="J786" t="s">
        <v>747</v>
      </c>
      <c r="K786" t="s">
        <v>748</v>
      </c>
      <c r="L786">
        <v>1346</v>
      </c>
      <c r="N786">
        <v>1009</v>
      </c>
      <c r="O786" t="s">
        <v>680</v>
      </c>
      <c r="P786" t="s">
        <v>680</v>
      </c>
      <c r="Q786">
        <v>1</v>
      </c>
      <c r="X786">
        <v>2E-3</v>
      </c>
      <c r="Y786">
        <v>375.16</v>
      </c>
      <c r="Z786">
        <v>0</v>
      </c>
      <c r="AA786">
        <v>0</v>
      </c>
      <c r="AB786">
        <v>0</v>
      </c>
      <c r="AC786">
        <v>0</v>
      </c>
      <c r="AD786">
        <v>1</v>
      </c>
      <c r="AE786">
        <v>0</v>
      </c>
      <c r="AF786" t="s">
        <v>3</v>
      </c>
      <c r="AG786">
        <v>2E-3</v>
      </c>
      <c r="AH786">
        <v>2</v>
      </c>
      <c r="AI786">
        <v>1473072248</v>
      </c>
      <c r="AJ786">
        <v>507</v>
      </c>
      <c r="AK786">
        <v>0</v>
      </c>
      <c r="AL786">
        <v>0</v>
      </c>
      <c r="AM786">
        <v>0</v>
      </c>
      <c r="AN786">
        <v>0</v>
      </c>
      <c r="AO786">
        <v>0</v>
      </c>
      <c r="AP786">
        <v>0</v>
      </c>
      <c r="AQ786">
        <v>0</v>
      </c>
      <c r="AR786">
        <v>0</v>
      </c>
    </row>
    <row r="787" spans="1:44" x14ac:dyDescent="0.2">
      <c r="A787">
        <f>ROW(Source!A566)</f>
        <v>566</v>
      </c>
      <c r="B787">
        <v>1473072252</v>
      </c>
      <c r="C787">
        <v>1473072251</v>
      </c>
      <c r="D787">
        <v>1441819193</v>
      </c>
      <c r="E787">
        <v>15514512</v>
      </c>
      <c r="F787">
        <v>1</v>
      </c>
      <c r="G787">
        <v>15514512</v>
      </c>
      <c r="H787">
        <v>1</v>
      </c>
      <c r="I787" t="s">
        <v>670</v>
      </c>
      <c r="J787" t="s">
        <v>3</v>
      </c>
      <c r="K787" t="s">
        <v>671</v>
      </c>
      <c r="L787">
        <v>1191</v>
      </c>
      <c r="N787">
        <v>1013</v>
      </c>
      <c r="O787" t="s">
        <v>672</v>
      </c>
      <c r="P787" t="s">
        <v>672</v>
      </c>
      <c r="Q787">
        <v>1</v>
      </c>
      <c r="X787">
        <v>11.88</v>
      </c>
      <c r="Y787">
        <v>0</v>
      </c>
      <c r="Z787">
        <v>0</v>
      </c>
      <c r="AA787">
        <v>0</v>
      </c>
      <c r="AB787">
        <v>0</v>
      </c>
      <c r="AC787">
        <v>0</v>
      </c>
      <c r="AD787">
        <v>1</v>
      </c>
      <c r="AE787">
        <v>1</v>
      </c>
      <c r="AF787" t="s">
        <v>3</v>
      </c>
      <c r="AG787">
        <v>11.88</v>
      </c>
      <c r="AH787">
        <v>3</v>
      </c>
      <c r="AI787">
        <v>-1</v>
      </c>
      <c r="AJ787" t="s">
        <v>3</v>
      </c>
      <c r="AK787">
        <v>0</v>
      </c>
      <c r="AL787">
        <v>0</v>
      </c>
      <c r="AM787">
        <v>0</v>
      </c>
      <c r="AN787">
        <v>0</v>
      </c>
      <c r="AO787">
        <v>0</v>
      </c>
      <c r="AP787">
        <v>0</v>
      </c>
      <c r="AQ787">
        <v>0</v>
      </c>
      <c r="AR787">
        <v>0</v>
      </c>
    </row>
    <row r="788" spans="1:44" x14ac:dyDescent="0.2">
      <c r="A788">
        <f>ROW(Source!A566)</f>
        <v>566</v>
      </c>
      <c r="B788">
        <v>1473072253</v>
      </c>
      <c r="C788">
        <v>1473072251</v>
      </c>
      <c r="D788">
        <v>1441836237</v>
      </c>
      <c r="E788">
        <v>1</v>
      </c>
      <c r="F788">
        <v>1</v>
      </c>
      <c r="G788">
        <v>15514512</v>
      </c>
      <c r="H788">
        <v>3</v>
      </c>
      <c r="I788" t="s">
        <v>746</v>
      </c>
      <c r="J788" t="s">
        <v>747</v>
      </c>
      <c r="K788" t="s">
        <v>748</v>
      </c>
      <c r="L788">
        <v>1346</v>
      </c>
      <c r="N788">
        <v>1009</v>
      </c>
      <c r="O788" t="s">
        <v>680</v>
      </c>
      <c r="P788" t="s">
        <v>680</v>
      </c>
      <c r="Q788">
        <v>1</v>
      </c>
      <c r="X788">
        <v>4.2000000000000003E-2</v>
      </c>
      <c r="Y788">
        <v>375.16</v>
      </c>
      <c r="Z788">
        <v>0</v>
      </c>
      <c r="AA788">
        <v>0</v>
      </c>
      <c r="AB788">
        <v>0</v>
      </c>
      <c r="AC788">
        <v>0</v>
      </c>
      <c r="AD788">
        <v>1</v>
      </c>
      <c r="AE788">
        <v>0</v>
      </c>
      <c r="AF788" t="s">
        <v>3</v>
      </c>
      <c r="AG788">
        <v>4.2000000000000003E-2</v>
      </c>
      <c r="AH788">
        <v>3</v>
      </c>
      <c r="AI788">
        <v>-1</v>
      </c>
      <c r="AJ788" t="s">
        <v>3</v>
      </c>
      <c r="AK788">
        <v>0</v>
      </c>
      <c r="AL788">
        <v>0</v>
      </c>
      <c r="AM788">
        <v>0</v>
      </c>
      <c r="AN788">
        <v>0</v>
      </c>
      <c r="AO788">
        <v>0</v>
      </c>
      <c r="AP788">
        <v>0</v>
      </c>
      <c r="AQ788">
        <v>0</v>
      </c>
      <c r="AR788">
        <v>0</v>
      </c>
    </row>
    <row r="789" spans="1:44" x14ac:dyDescent="0.2">
      <c r="A789">
        <f>ROW(Source!A567)</f>
        <v>567</v>
      </c>
      <c r="B789">
        <v>1473072255</v>
      </c>
      <c r="C789">
        <v>1473072254</v>
      </c>
      <c r="D789">
        <v>1441819193</v>
      </c>
      <c r="E789">
        <v>15514512</v>
      </c>
      <c r="F789">
        <v>1</v>
      </c>
      <c r="G789">
        <v>15514512</v>
      </c>
      <c r="H789">
        <v>1</v>
      </c>
      <c r="I789" t="s">
        <v>670</v>
      </c>
      <c r="J789" t="s">
        <v>3</v>
      </c>
      <c r="K789" t="s">
        <v>671</v>
      </c>
      <c r="L789">
        <v>1191</v>
      </c>
      <c r="N789">
        <v>1013</v>
      </c>
      <c r="O789" t="s">
        <v>672</v>
      </c>
      <c r="P789" t="s">
        <v>672</v>
      </c>
      <c r="Q789">
        <v>1</v>
      </c>
      <c r="X789">
        <v>0.4</v>
      </c>
      <c r="Y789">
        <v>0</v>
      </c>
      <c r="Z789">
        <v>0</v>
      </c>
      <c r="AA789">
        <v>0</v>
      </c>
      <c r="AB789">
        <v>0</v>
      </c>
      <c r="AC789">
        <v>0</v>
      </c>
      <c r="AD789">
        <v>1</v>
      </c>
      <c r="AE789">
        <v>1</v>
      </c>
      <c r="AF789" t="s">
        <v>3</v>
      </c>
      <c r="AG789">
        <v>0.4</v>
      </c>
      <c r="AH789">
        <v>3</v>
      </c>
      <c r="AI789">
        <v>-1</v>
      </c>
      <c r="AJ789" t="s">
        <v>3</v>
      </c>
      <c r="AK789">
        <v>0</v>
      </c>
      <c r="AL789">
        <v>0</v>
      </c>
      <c r="AM789">
        <v>0</v>
      </c>
      <c r="AN789">
        <v>0</v>
      </c>
      <c r="AO789">
        <v>0</v>
      </c>
      <c r="AP789">
        <v>0</v>
      </c>
      <c r="AQ789">
        <v>0</v>
      </c>
      <c r="AR789">
        <v>0</v>
      </c>
    </row>
    <row r="790" spans="1:44" x14ac:dyDescent="0.2">
      <c r="A790">
        <f>ROW(Source!A567)</f>
        <v>567</v>
      </c>
      <c r="B790">
        <v>1473072256</v>
      </c>
      <c r="C790">
        <v>1473072254</v>
      </c>
      <c r="D790">
        <v>1441836237</v>
      </c>
      <c r="E790">
        <v>1</v>
      </c>
      <c r="F790">
        <v>1</v>
      </c>
      <c r="G790">
        <v>15514512</v>
      </c>
      <c r="H790">
        <v>3</v>
      </c>
      <c r="I790" t="s">
        <v>746</v>
      </c>
      <c r="J790" t="s">
        <v>747</v>
      </c>
      <c r="K790" t="s">
        <v>748</v>
      </c>
      <c r="L790">
        <v>1346</v>
      </c>
      <c r="N790">
        <v>1009</v>
      </c>
      <c r="O790" t="s">
        <v>680</v>
      </c>
      <c r="P790" t="s">
        <v>680</v>
      </c>
      <c r="Q790">
        <v>1</v>
      </c>
      <c r="X790">
        <v>1E-3</v>
      </c>
      <c r="Y790">
        <v>375.16</v>
      </c>
      <c r="Z790">
        <v>0</v>
      </c>
      <c r="AA790">
        <v>0</v>
      </c>
      <c r="AB790">
        <v>0</v>
      </c>
      <c r="AC790">
        <v>0</v>
      </c>
      <c r="AD790">
        <v>1</v>
      </c>
      <c r="AE790">
        <v>0</v>
      </c>
      <c r="AF790" t="s">
        <v>3</v>
      </c>
      <c r="AG790">
        <v>1E-3</v>
      </c>
      <c r="AH790">
        <v>3</v>
      </c>
      <c r="AI790">
        <v>-1</v>
      </c>
      <c r="AJ790" t="s">
        <v>3</v>
      </c>
      <c r="AK790">
        <v>0</v>
      </c>
      <c r="AL790">
        <v>0</v>
      </c>
      <c r="AM790">
        <v>0</v>
      </c>
      <c r="AN790">
        <v>0</v>
      </c>
      <c r="AO790">
        <v>0</v>
      </c>
      <c r="AP790">
        <v>0</v>
      </c>
      <c r="AQ790">
        <v>0</v>
      </c>
      <c r="AR790">
        <v>0</v>
      </c>
    </row>
    <row r="791" spans="1:44" x14ac:dyDescent="0.2">
      <c r="A791">
        <f>ROW(Source!A568)</f>
        <v>568</v>
      </c>
      <c r="B791">
        <v>1473072258</v>
      </c>
      <c r="C791">
        <v>1473072257</v>
      </c>
      <c r="D791">
        <v>1441819193</v>
      </c>
      <c r="E791">
        <v>15514512</v>
      </c>
      <c r="F791">
        <v>1</v>
      </c>
      <c r="G791">
        <v>15514512</v>
      </c>
      <c r="H791">
        <v>1</v>
      </c>
      <c r="I791" t="s">
        <v>670</v>
      </c>
      <c r="J791" t="s">
        <v>3</v>
      </c>
      <c r="K791" t="s">
        <v>671</v>
      </c>
      <c r="L791">
        <v>1191</v>
      </c>
      <c r="N791">
        <v>1013</v>
      </c>
      <c r="O791" t="s">
        <v>672</v>
      </c>
      <c r="P791" t="s">
        <v>672</v>
      </c>
      <c r="Q791">
        <v>1</v>
      </c>
      <c r="X791">
        <v>10</v>
      </c>
      <c r="Y791">
        <v>0</v>
      </c>
      <c r="Z791">
        <v>0</v>
      </c>
      <c r="AA791">
        <v>0</v>
      </c>
      <c r="AB791">
        <v>0</v>
      </c>
      <c r="AC791">
        <v>0</v>
      </c>
      <c r="AD791">
        <v>1</v>
      </c>
      <c r="AE791">
        <v>1</v>
      </c>
      <c r="AF791" t="s">
        <v>3</v>
      </c>
      <c r="AG791">
        <v>10</v>
      </c>
      <c r="AH791">
        <v>3</v>
      </c>
      <c r="AI791">
        <v>-1</v>
      </c>
      <c r="AJ791" t="s">
        <v>3</v>
      </c>
      <c r="AK791">
        <v>0</v>
      </c>
      <c r="AL791">
        <v>0</v>
      </c>
      <c r="AM791">
        <v>0</v>
      </c>
      <c r="AN791">
        <v>0</v>
      </c>
      <c r="AO791">
        <v>0</v>
      </c>
      <c r="AP791">
        <v>0</v>
      </c>
      <c r="AQ791">
        <v>0</v>
      </c>
      <c r="AR791">
        <v>0</v>
      </c>
    </row>
    <row r="792" spans="1:44" x14ac:dyDescent="0.2">
      <c r="A792">
        <f>ROW(Source!A568)</f>
        <v>568</v>
      </c>
      <c r="B792">
        <v>1473072259</v>
      </c>
      <c r="C792">
        <v>1473072257</v>
      </c>
      <c r="D792">
        <v>1441836237</v>
      </c>
      <c r="E792">
        <v>1</v>
      </c>
      <c r="F792">
        <v>1</v>
      </c>
      <c r="G792">
        <v>15514512</v>
      </c>
      <c r="H792">
        <v>3</v>
      </c>
      <c r="I792" t="s">
        <v>746</v>
      </c>
      <c r="J792" t="s">
        <v>747</v>
      </c>
      <c r="K792" t="s">
        <v>748</v>
      </c>
      <c r="L792">
        <v>1346</v>
      </c>
      <c r="N792">
        <v>1009</v>
      </c>
      <c r="O792" t="s">
        <v>680</v>
      </c>
      <c r="P792" t="s">
        <v>680</v>
      </c>
      <c r="Q792">
        <v>1</v>
      </c>
      <c r="X792">
        <v>0.06</v>
      </c>
      <c r="Y792">
        <v>375.16</v>
      </c>
      <c r="Z792">
        <v>0</v>
      </c>
      <c r="AA792">
        <v>0</v>
      </c>
      <c r="AB792">
        <v>0</v>
      </c>
      <c r="AC792">
        <v>0</v>
      </c>
      <c r="AD792">
        <v>1</v>
      </c>
      <c r="AE792">
        <v>0</v>
      </c>
      <c r="AF792" t="s">
        <v>3</v>
      </c>
      <c r="AG792">
        <v>0.06</v>
      </c>
      <c r="AH792">
        <v>3</v>
      </c>
      <c r="AI792">
        <v>-1</v>
      </c>
      <c r="AJ792" t="s">
        <v>3</v>
      </c>
      <c r="AK792">
        <v>0</v>
      </c>
      <c r="AL792">
        <v>0</v>
      </c>
      <c r="AM792">
        <v>0</v>
      </c>
      <c r="AN792">
        <v>0</v>
      </c>
      <c r="AO792">
        <v>0</v>
      </c>
      <c r="AP792">
        <v>0</v>
      </c>
      <c r="AQ792">
        <v>0</v>
      </c>
      <c r="AR792">
        <v>0</v>
      </c>
    </row>
    <row r="793" spans="1:44" x14ac:dyDescent="0.2">
      <c r="A793">
        <f>ROW(Source!A569)</f>
        <v>569</v>
      </c>
      <c r="B793">
        <v>1473072261</v>
      </c>
      <c r="C793">
        <v>1473072260</v>
      </c>
      <c r="D793">
        <v>1441819193</v>
      </c>
      <c r="E793">
        <v>15514512</v>
      </c>
      <c r="F793">
        <v>1</v>
      </c>
      <c r="G793">
        <v>15514512</v>
      </c>
      <c r="H793">
        <v>1</v>
      </c>
      <c r="I793" t="s">
        <v>670</v>
      </c>
      <c r="J793" t="s">
        <v>3</v>
      </c>
      <c r="K793" t="s">
        <v>671</v>
      </c>
      <c r="L793">
        <v>1191</v>
      </c>
      <c r="N793">
        <v>1013</v>
      </c>
      <c r="O793" t="s">
        <v>672</v>
      </c>
      <c r="P793" t="s">
        <v>672</v>
      </c>
      <c r="Q793">
        <v>1</v>
      </c>
      <c r="X793">
        <v>0.33</v>
      </c>
      <c r="Y793">
        <v>0</v>
      </c>
      <c r="Z793">
        <v>0</v>
      </c>
      <c r="AA793">
        <v>0</v>
      </c>
      <c r="AB793">
        <v>0</v>
      </c>
      <c r="AC793">
        <v>0</v>
      </c>
      <c r="AD793">
        <v>1</v>
      </c>
      <c r="AE793">
        <v>1</v>
      </c>
      <c r="AF793" t="s">
        <v>3</v>
      </c>
      <c r="AG793">
        <v>0.33</v>
      </c>
      <c r="AH793">
        <v>3</v>
      </c>
      <c r="AI793">
        <v>-1</v>
      </c>
      <c r="AJ793" t="s">
        <v>3</v>
      </c>
      <c r="AK793">
        <v>0</v>
      </c>
      <c r="AL793">
        <v>0</v>
      </c>
      <c r="AM793">
        <v>0</v>
      </c>
      <c r="AN793">
        <v>0</v>
      </c>
      <c r="AO793">
        <v>0</v>
      </c>
      <c r="AP793">
        <v>0</v>
      </c>
      <c r="AQ793">
        <v>0</v>
      </c>
      <c r="AR793">
        <v>0</v>
      </c>
    </row>
    <row r="794" spans="1:44" x14ac:dyDescent="0.2">
      <c r="A794">
        <f>ROW(Source!A570)</f>
        <v>570</v>
      </c>
      <c r="B794">
        <v>1473072265</v>
      </c>
      <c r="C794">
        <v>1473072262</v>
      </c>
      <c r="D794">
        <v>1441819193</v>
      </c>
      <c r="E794">
        <v>15514512</v>
      </c>
      <c r="F794">
        <v>1</v>
      </c>
      <c r="G794">
        <v>15514512</v>
      </c>
      <c r="H794">
        <v>1</v>
      </c>
      <c r="I794" t="s">
        <v>670</v>
      </c>
      <c r="J794" t="s">
        <v>3</v>
      </c>
      <c r="K794" t="s">
        <v>671</v>
      </c>
      <c r="L794">
        <v>1191</v>
      </c>
      <c r="N794">
        <v>1013</v>
      </c>
      <c r="O794" t="s">
        <v>672</v>
      </c>
      <c r="P794" t="s">
        <v>672</v>
      </c>
      <c r="Q794">
        <v>1</v>
      </c>
      <c r="X794">
        <v>7.14</v>
      </c>
      <c r="Y794">
        <v>0</v>
      </c>
      <c r="Z794">
        <v>0</v>
      </c>
      <c r="AA794">
        <v>0</v>
      </c>
      <c r="AB794">
        <v>0</v>
      </c>
      <c r="AC794">
        <v>0</v>
      </c>
      <c r="AD794">
        <v>1</v>
      </c>
      <c r="AE794">
        <v>1</v>
      </c>
      <c r="AF794" t="s">
        <v>3</v>
      </c>
      <c r="AG794">
        <v>7.14</v>
      </c>
      <c r="AH794">
        <v>2</v>
      </c>
      <c r="AI794">
        <v>1473072263</v>
      </c>
      <c r="AJ794">
        <v>508</v>
      </c>
      <c r="AK794">
        <v>0</v>
      </c>
      <c r="AL794">
        <v>0</v>
      </c>
      <c r="AM794">
        <v>0</v>
      </c>
      <c r="AN794">
        <v>0</v>
      </c>
      <c r="AO794">
        <v>0</v>
      </c>
      <c r="AP794">
        <v>0</v>
      </c>
      <c r="AQ794">
        <v>0</v>
      </c>
      <c r="AR794">
        <v>0</v>
      </c>
    </row>
    <row r="795" spans="1:44" x14ac:dyDescent="0.2">
      <c r="A795">
        <f>ROW(Source!A570)</f>
        <v>570</v>
      </c>
      <c r="B795">
        <v>1473072266</v>
      </c>
      <c r="C795">
        <v>1473072262</v>
      </c>
      <c r="D795">
        <v>1441836237</v>
      </c>
      <c r="E795">
        <v>1</v>
      </c>
      <c r="F795">
        <v>1</v>
      </c>
      <c r="G795">
        <v>15514512</v>
      </c>
      <c r="H795">
        <v>3</v>
      </c>
      <c r="I795" t="s">
        <v>746</v>
      </c>
      <c r="J795" t="s">
        <v>747</v>
      </c>
      <c r="K795" t="s">
        <v>748</v>
      </c>
      <c r="L795">
        <v>1346</v>
      </c>
      <c r="N795">
        <v>1009</v>
      </c>
      <c r="O795" t="s">
        <v>680</v>
      </c>
      <c r="P795" t="s">
        <v>680</v>
      </c>
      <c r="Q795">
        <v>1</v>
      </c>
      <c r="X795">
        <v>0.06</v>
      </c>
      <c r="Y795">
        <v>375.16</v>
      </c>
      <c r="Z795">
        <v>0</v>
      </c>
      <c r="AA795">
        <v>0</v>
      </c>
      <c r="AB795">
        <v>0</v>
      </c>
      <c r="AC795">
        <v>0</v>
      </c>
      <c r="AD795">
        <v>1</v>
      </c>
      <c r="AE795">
        <v>0</v>
      </c>
      <c r="AF795" t="s">
        <v>3</v>
      </c>
      <c r="AG795">
        <v>0.06</v>
      </c>
      <c r="AH795">
        <v>2</v>
      </c>
      <c r="AI795">
        <v>1473072264</v>
      </c>
      <c r="AJ795">
        <v>509</v>
      </c>
      <c r="AK795">
        <v>0</v>
      </c>
      <c r="AL795">
        <v>0</v>
      </c>
      <c r="AM795">
        <v>0</v>
      </c>
      <c r="AN795">
        <v>0</v>
      </c>
      <c r="AO795">
        <v>0</v>
      </c>
      <c r="AP795">
        <v>0</v>
      </c>
      <c r="AQ795">
        <v>0</v>
      </c>
      <c r="AR795">
        <v>0</v>
      </c>
    </row>
    <row r="796" spans="1:44" x14ac:dyDescent="0.2">
      <c r="A796">
        <f>ROW(Source!A571)</f>
        <v>571</v>
      </c>
      <c r="B796">
        <v>1473072269</v>
      </c>
      <c r="C796">
        <v>1473072267</v>
      </c>
      <c r="D796">
        <v>1441819193</v>
      </c>
      <c r="E796">
        <v>15514512</v>
      </c>
      <c r="F796">
        <v>1</v>
      </c>
      <c r="G796">
        <v>15514512</v>
      </c>
      <c r="H796">
        <v>1</v>
      </c>
      <c r="I796" t="s">
        <v>670</v>
      </c>
      <c r="J796" t="s">
        <v>3</v>
      </c>
      <c r="K796" t="s">
        <v>671</v>
      </c>
      <c r="L796">
        <v>1191</v>
      </c>
      <c r="N796">
        <v>1013</v>
      </c>
      <c r="O796" t="s">
        <v>672</v>
      </c>
      <c r="P796" t="s">
        <v>672</v>
      </c>
      <c r="Q796">
        <v>1</v>
      </c>
      <c r="X796">
        <v>0.24</v>
      </c>
      <c r="Y796">
        <v>0</v>
      </c>
      <c r="Z796">
        <v>0</v>
      </c>
      <c r="AA796">
        <v>0</v>
      </c>
      <c r="AB796">
        <v>0</v>
      </c>
      <c r="AC796">
        <v>0</v>
      </c>
      <c r="AD796">
        <v>1</v>
      </c>
      <c r="AE796">
        <v>1</v>
      </c>
      <c r="AF796" t="s">
        <v>3</v>
      </c>
      <c r="AG796">
        <v>0.24</v>
      </c>
      <c r="AH796">
        <v>2</v>
      </c>
      <c r="AI796">
        <v>1473072268</v>
      </c>
      <c r="AJ796">
        <v>510</v>
      </c>
      <c r="AK796">
        <v>0</v>
      </c>
      <c r="AL796">
        <v>0</v>
      </c>
      <c r="AM796">
        <v>0</v>
      </c>
      <c r="AN796">
        <v>0</v>
      </c>
      <c r="AO796">
        <v>0</v>
      </c>
      <c r="AP796">
        <v>0</v>
      </c>
      <c r="AQ796">
        <v>0</v>
      </c>
      <c r="AR796">
        <v>0</v>
      </c>
    </row>
    <row r="797" spans="1:44" x14ac:dyDescent="0.2">
      <c r="A797">
        <f>ROW(Source!A572)</f>
        <v>572</v>
      </c>
      <c r="B797">
        <v>1473072271</v>
      </c>
      <c r="C797">
        <v>1473072270</v>
      </c>
      <c r="D797">
        <v>1441819193</v>
      </c>
      <c r="E797">
        <v>15514512</v>
      </c>
      <c r="F797">
        <v>1</v>
      </c>
      <c r="G797">
        <v>15514512</v>
      </c>
      <c r="H797">
        <v>1</v>
      </c>
      <c r="I797" t="s">
        <v>670</v>
      </c>
      <c r="J797" t="s">
        <v>3</v>
      </c>
      <c r="K797" t="s">
        <v>671</v>
      </c>
      <c r="L797">
        <v>1191</v>
      </c>
      <c r="N797">
        <v>1013</v>
      </c>
      <c r="O797" t="s">
        <v>672</v>
      </c>
      <c r="P797" t="s">
        <v>672</v>
      </c>
      <c r="Q797">
        <v>1</v>
      </c>
      <c r="X797">
        <v>14.58</v>
      </c>
      <c r="Y797">
        <v>0</v>
      </c>
      <c r="Z797">
        <v>0</v>
      </c>
      <c r="AA797">
        <v>0</v>
      </c>
      <c r="AB797">
        <v>0</v>
      </c>
      <c r="AC797">
        <v>0</v>
      </c>
      <c r="AD797">
        <v>1</v>
      </c>
      <c r="AE797">
        <v>1</v>
      </c>
      <c r="AF797" t="s">
        <v>3</v>
      </c>
      <c r="AG797">
        <v>14.58</v>
      </c>
      <c r="AH797">
        <v>3</v>
      </c>
      <c r="AI797">
        <v>-1</v>
      </c>
      <c r="AJ797" t="s">
        <v>3</v>
      </c>
      <c r="AK797">
        <v>0</v>
      </c>
      <c r="AL797">
        <v>0</v>
      </c>
      <c r="AM797">
        <v>0</v>
      </c>
      <c r="AN797">
        <v>0</v>
      </c>
      <c r="AO797">
        <v>0</v>
      </c>
      <c r="AP797">
        <v>0</v>
      </c>
      <c r="AQ797">
        <v>0</v>
      </c>
      <c r="AR797">
        <v>0</v>
      </c>
    </row>
    <row r="798" spans="1:44" x14ac:dyDescent="0.2">
      <c r="A798">
        <f>ROW(Source!A572)</f>
        <v>572</v>
      </c>
      <c r="B798">
        <v>1473072272</v>
      </c>
      <c r="C798">
        <v>1473072270</v>
      </c>
      <c r="D798">
        <v>1441836237</v>
      </c>
      <c r="E798">
        <v>1</v>
      </c>
      <c r="F798">
        <v>1</v>
      </c>
      <c r="G798">
        <v>15514512</v>
      </c>
      <c r="H798">
        <v>3</v>
      </c>
      <c r="I798" t="s">
        <v>746</v>
      </c>
      <c r="J798" t="s">
        <v>747</v>
      </c>
      <c r="K798" t="s">
        <v>748</v>
      </c>
      <c r="L798">
        <v>1346</v>
      </c>
      <c r="N798">
        <v>1009</v>
      </c>
      <c r="O798" t="s">
        <v>680</v>
      </c>
      <c r="P798" t="s">
        <v>680</v>
      </c>
      <c r="Q798">
        <v>1</v>
      </c>
      <c r="X798">
        <v>5.0999999999999997E-2</v>
      </c>
      <c r="Y798">
        <v>375.16</v>
      </c>
      <c r="Z798">
        <v>0</v>
      </c>
      <c r="AA798">
        <v>0</v>
      </c>
      <c r="AB798">
        <v>0</v>
      </c>
      <c r="AC798">
        <v>0</v>
      </c>
      <c r="AD798">
        <v>1</v>
      </c>
      <c r="AE798">
        <v>0</v>
      </c>
      <c r="AF798" t="s">
        <v>3</v>
      </c>
      <c r="AG798">
        <v>5.0999999999999997E-2</v>
      </c>
      <c r="AH798">
        <v>3</v>
      </c>
      <c r="AI798">
        <v>-1</v>
      </c>
      <c r="AJ798" t="s">
        <v>3</v>
      </c>
      <c r="AK798">
        <v>0</v>
      </c>
      <c r="AL798">
        <v>0</v>
      </c>
      <c r="AM798">
        <v>0</v>
      </c>
      <c r="AN798">
        <v>0</v>
      </c>
      <c r="AO798">
        <v>0</v>
      </c>
      <c r="AP798">
        <v>0</v>
      </c>
      <c r="AQ798">
        <v>0</v>
      </c>
      <c r="AR798">
        <v>0</v>
      </c>
    </row>
    <row r="799" spans="1:44" x14ac:dyDescent="0.2">
      <c r="A799">
        <f>ROW(Source!A573)</f>
        <v>573</v>
      </c>
      <c r="B799">
        <v>1473072274</v>
      </c>
      <c r="C799">
        <v>1473072273</v>
      </c>
      <c r="D799">
        <v>1441819193</v>
      </c>
      <c r="E799">
        <v>15514512</v>
      </c>
      <c r="F799">
        <v>1</v>
      </c>
      <c r="G799">
        <v>15514512</v>
      </c>
      <c r="H799">
        <v>1</v>
      </c>
      <c r="I799" t="s">
        <v>670</v>
      </c>
      <c r="J799" t="s">
        <v>3</v>
      </c>
      <c r="K799" t="s">
        <v>671</v>
      </c>
      <c r="L799">
        <v>1191</v>
      </c>
      <c r="N799">
        <v>1013</v>
      </c>
      <c r="O799" t="s">
        <v>672</v>
      </c>
      <c r="P799" t="s">
        <v>672</v>
      </c>
      <c r="Q799">
        <v>1</v>
      </c>
      <c r="X799">
        <v>0.49</v>
      </c>
      <c r="Y799">
        <v>0</v>
      </c>
      <c r="Z799">
        <v>0</v>
      </c>
      <c r="AA799">
        <v>0</v>
      </c>
      <c r="AB799">
        <v>0</v>
      </c>
      <c r="AC799">
        <v>0</v>
      </c>
      <c r="AD799">
        <v>1</v>
      </c>
      <c r="AE799">
        <v>1</v>
      </c>
      <c r="AF799" t="s">
        <v>3</v>
      </c>
      <c r="AG799">
        <v>0.49</v>
      </c>
      <c r="AH799">
        <v>3</v>
      </c>
      <c r="AI799">
        <v>-1</v>
      </c>
      <c r="AJ799" t="s">
        <v>3</v>
      </c>
      <c r="AK799">
        <v>0</v>
      </c>
      <c r="AL799">
        <v>0</v>
      </c>
      <c r="AM799">
        <v>0</v>
      </c>
      <c r="AN799">
        <v>0</v>
      </c>
      <c r="AO799">
        <v>0</v>
      </c>
      <c r="AP799">
        <v>0</v>
      </c>
      <c r="AQ799">
        <v>0</v>
      </c>
      <c r="AR799">
        <v>0</v>
      </c>
    </row>
    <row r="800" spans="1:44" x14ac:dyDescent="0.2">
      <c r="A800">
        <f>ROW(Source!A573)</f>
        <v>573</v>
      </c>
      <c r="B800">
        <v>1473072275</v>
      </c>
      <c r="C800">
        <v>1473072273</v>
      </c>
      <c r="D800">
        <v>1441836237</v>
      </c>
      <c r="E800">
        <v>1</v>
      </c>
      <c r="F800">
        <v>1</v>
      </c>
      <c r="G800">
        <v>15514512</v>
      </c>
      <c r="H800">
        <v>3</v>
      </c>
      <c r="I800" t="s">
        <v>746</v>
      </c>
      <c r="J800" t="s">
        <v>747</v>
      </c>
      <c r="K800" t="s">
        <v>748</v>
      </c>
      <c r="L800">
        <v>1346</v>
      </c>
      <c r="N800">
        <v>1009</v>
      </c>
      <c r="O800" t="s">
        <v>680</v>
      </c>
      <c r="P800" t="s">
        <v>680</v>
      </c>
      <c r="Q800">
        <v>1</v>
      </c>
      <c r="X800">
        <v>2E-3</v>
      </c>
      <c r="Y800">
        <v>375.16</v>
      </c>
      <c r="Z800">
        <v>0</v>
      </c>
      <c r="AA800">
        <v>0</v>
      </c>
      <c r="AB800">
        <v>0</v>
      </c>
      <c r="AC800">
        <v>0</v>
      </c>
      <c r="AD800">
        <v>1</v>
      </c>
      <c r="AE800">
        <v>0</v>
      </c>
      <c r="AF800" t="s">
        <v>3</v>
      </c>
      <c r="AG800">
        <v>2E-3</v>
      </c>
      <c r="AH800">
        <v>3</v>
      </c>
      <c r="AI800">
        <v>-1</v>
      </c>
      <c r="AJ800" t="s">
        <v>3</v>
      </c>
      <c r="AK800">
        <v>0</v>
      </c>
      <c r="AL800">
        <v>0</v>
      </c>
      <c r="AM800">
        <v>0</v>
      </c>
      <c r="AN800">
        <v>0</v>
      </c>
      <c r="AO800">
        <v>0</v>
      </c>
      <c r="AP800">
        <v>0</v>
      </c>
      <c r="AQ800">
        <v>0</v>
      </c>
      <c r="AR800">
        <v>0</v>
      </c>
    </row>
    <row r="801" spans="1:44" x14ac:dyDescent="0.2">
      <c r="A801">
        <f>ROW(Source!A574)</f>
        <v>574</v>
      </c>
      <c r="B801">
        <v>1473072277</v>
      </c>
      <c r="C801">
        <v>1473072276</v>
      </c>
      <c r="D801">
        <v>1441819193</v>
      </c>
      <c r="E801">
        <v>15514512</v>
      </c>
      <c r="F801">
        <v>1</v>
      </c>
      <c r="G801">
        <v>15514512</v>
      </c>
      <c r="H801">
        <v>1</v>
      </c>
      <c r="I801" t="s">
        <v>670</v>
      </c>
      <c r="J801" t="s">
        <v>3</v>
      </c>
      <c r="K801" t="s">
        <v>671</v>
      </c>
      <c r="L801">
        <v>1191</v>
      </c>
      <c r="N801">
        <v>1013</v>
      </c>
      <c r="O801" t="s">
        <v>672</v>
      </c>
      <c r="P801" t="s">
        <v>672</v>
      </c>
      <c r="Q801">
        <v>1</v>
      </c>
      <c r="X801">
        <v>14.58</v>
      </c>
      <c r="Y801">
        <v>0</v>
      </c>
      <c r="Z801">
        <v>0</v>
      </c>
      <c r="AA801">
        <v>0</v>
      </c>
      <c r="AB801">
        <v>0</v>
      </c>
      <c r="AC801">
        <v>0</v>
      </c>
      <c r="AD801">
        <v>1</v>
      </c>
      <c r="AE801">
        <v>1</v>
      </c>
      <c r="AF801" t="s">
        <v>3</v>
      </c>
      <c r="AG801">
        <v>14.58</v>
      </c>
      <c r="AH801">
        <v>3</v>
      </c>
      <c r="AI801">
        <v>-1</v>
      </c>
      <c r="AJ801" t="s">
        <v>3</v>
      </c>
      <c r="AK801">
        <v>0</v>
      </c>
      <c r="AL801">
        <v>0</v>
      </c>
      <c r="AM801">
        <v>0</v>
      </c>
      <c r="AN801">
        <v>0</v>
      </c>
      <c r="AO801">
        <v>0</v>
      </c>
      <c r="AP801">
        <v>0</v>
      </c>
      <c r="AQ801">
        <v>0</v>
      </c>
      <c r="AR801">
        <v>0</v>
      </c>
    </row>
    <row r="802" spans="1:44" x14ac:dyDescent="0.2">
      <c r="A802">
        <f>ROW(Source!A574)</f>
        <v>574</v>
      </c>
      <c r="B802">
        <v>1473072278</v>
      </c>
      <c r="C802">
        <v>1473072276</v>
      </c>
      <c r="D802">
        <v>1441836237</v>
      </c>
      <c r="E802">
        <v>1</v>
      </c>
      <c r="F802">
        <v>1</v>
      </c>
      <c r="G802">
        <v>15514512</v>
      </c>
      <c r="H802">
        <v>3</v>
      </c>
      <c r="I802" t="s">
        <v>746</v>
      </c>
      <c r="J802" t="s">
        <v>747</v>
      </c>
      <c r="K802" t="s">
        <v>748</v>
      </c>
      <c r="L802">
        <v>1346</v>
      </c>
      <c r="N802">
        <v>1009</v>
      </c>
      <c r="O802" t="s">
        <v>680</v>
      </c>
      <c r="P802" t="s">
        <v>680</v>
      </c>
      <c r="Q802">
        <v>1</v>
      </c>
      <c r="X802">
        <v>5.0999999999999997E-2</v>
      </c>
      <c r="Y802">
        <v>375.16</v>
      </c>
      <c r="Z802">
        <v>0</v>
      </c>
      <c r="AA802">
        <v>0</v>
      </c>
      <c r="AB802">
        <v>0</v>
      </c>
      <c r="AC802">
        <v>0</v>
      </c>
      <c r="AD802">
        <v>1</v>
      </c>
      <c r="AE802">
        <v>0</v>
      </c>
      <c r="AF802" t="s">
        <v>3</v>
      </c>
      <c r="AG802">
        <v>5.0999999999999997E-2</v>
      </c>
      <c r="AH802">
        <v>3</v>
      </c>
      <c r="AI802">
        <v>-1</v>
      </c>
      <c r="AJ802" t="s">
        <v>3</v>
      </c>
      <c r="AK802">
        <v>0</v>
      </c>
      <c r="AL802">
        <v>0</v>
      </c>
      <c r="AM802">
        <v>0</v>
      </c>
      <c r="AN802">
        <v>0</v>
      </c>
      <c r="AO802">
        <v>0</v>
      </c>
      <c r="AP802">
        <v>0</v>
      </c>
      <c r="AQ802">
        <v>0</v>
      </c>
      <c r="AR802">
        <v>0</v>
      </c>
    </row>
    <row r="803" spans="1:44" x14ac:dyDescent="0.2">
      <c r="A803">
        <f>ROW(Source!A575)</f>
        <v>575</v>
      </c>
      <c r="B803">
        <v>1473072280</v>
      </c>
      <c r="C803">
        <v>1473072279</v>
      </c>
      <c r="D803">
        <v>1441819193</v>
      </c>
      <c r="E803">
        <v>15514512</v>
      </c>
      <c r="F803">
        <v>1</v>
      </c>
      <c r="G803">
        <v>15514512</v>
      </c>
      <c r="H803">
        <v>1</v>
      </c>
      <c r="I803" t="s">
        <v>670</v>
      </c>
      <c r="J803" t="s">
        <v>3</v>
      </c>
      <c r="K803" t="s">
        <v>671</v>
      </c>
      <c r="L803">
        <v>1191</v>
      </c>
      <c r="N803">
        <v>1013</v>
      </c>
      <c r="O803" t="s">
        <v>672</v>
      </c>
      <c r="P803" t="s">
        <v>672</v>
      </c>
      <c r="Q803">
        <v>1</v>
      </c>
      <c r="X803">
        <v>0.49</v>
      </c>
      <c r="Y803">
        <v>0</v>
      </c>
      <c r="Z803">
        <v>0</v>
      </c>
      <c r="AA803">
        <v>0</v>
      </c>
      <c r="AB803">
        <v>0</v>
      </c>
      <c r="AC803">
        <v>0</v>
      </c>
      <c r="AD803">
        <v>1</v>
      </c>
      <c r="AE803">
        <v>1</v>
      </c>
      <c r="AF803" t="s">
        <v>3</v>
      </c>
      <c r="AG803">
        <v>0.49</v>
      </c>
      <c r="AH803">
        <v>3</v>
      </c>
      <c r="AI803">
        <v>-1</v>
      </c>
      <c r="AJ803" t="s">
        <v>3</v>
      </c>
      <c r="AK803">
        <v>0</v>
      </c>
      <c r="AL803">
        <v>0</v>
      </c>
      <c r="AM803">
        <v>0</v>
      </c>
      <c r="AN803">
        <v>0</v>
      </c>
      <c r="AO803">
        <v>0</v>
      </c>
      <c r="AP803">
        <v>0</v>
      </c>
      <c r="AQ803">
        <v>0</v>
      </c>
      <c r="AR803">
        <v>0</v>
      </c>
    </row>
    <row r="804" spans="1:44" x14ac:dyDescent="0.2">
      <c r="A804">
        <f>ROW(Source!A575)</f>
        <v>575</v>
      </c>
      <c r="B804">
        <v>1473072281</v>
      </c>
      <c r="C804">
        <v>1473072279</v>
      </c>
      <c r="D804">
        <v>1441836237</v>
      </c>
      <c r="E804">
        <v>1</v>
      </c>
      <c r="F804">
        <v>1</v>
      </c>
      <c r="G804">
        <v>15514512</v>
      </c>
      <c r="H804">
        <v>3</v>
      </c>
      <c r="I804" t="s">
        <v>746</v>
      </c>
      <c r="J804" t="s">
        <v>747</v>
      </c>
      <c r="K804" t="s">
        <v>748</v>
      </c>
      <c r="L804">
        <v>1346</v>
      </c>
      <c r="N804">
        <v>1009</v>
      </c>
      <c r="O804" t="s">
        <v>680</v>
      </c>
      <c r="P804" t="s">
        <v>680</v>
      </c>
      <c r="Q804">
        <v>1</v>
      </c>
      <c r="X804">
        <v>2E-3</v>
      </c>
      <c r="Y804">
        <v>375.16</v>
      </c>
      <c r="Z804">
        <v>0</v>
      </c>
      <c r="AA804">
        <v>0</v>
      </c>
      <c r="AB804">
        <v>0</v>
      </c>
      <c r="AC804">
        <v>0</v>
      </c>
      <c r="AD804">
        <v>1</v>
      </c>
      <c r="AE804">
        <v>0</v>
      </c>
      <c r="AF804" t="s">
        <v>3</v>
      </c>
      <c r="AG804">
        <v>2E-3</v>
      </c>
      <c r="AH804">
        <v>3</v>
      </c>
      <c r="AI804">
        <v>-1</v>
      </c>
      <c r="AJ804" t="s">
        <v>3</v>
      </c>
      <c r="AK804">
        <v>0</v>
      </c>
      <c r="AL804">
        <v>0</v>
      </c>
      <c r="AM804">
        <v>0</v>
      </c>
      <c r="AN804">
        <v>0</v>
      </c>
      <c r="AO804">
        <v>0</v>
      </c>
      <c r="AP804">
        <v>0</v>
      </c>
      <c r="AQ804">
        <v>0</v>
      </c>
      <c r="AR804">
        <v>0</v>
      </c>
    </row>
    <row r="805" spans="1:44" x14ac:dyDescent="0.2">
      <c r="A805">
        <f>ROW(Source!A576)</f>
        <v>576</v>
      </c>
      <c r="B805">
        <v>1473072283</v>
      </c>
      <c r="C805">
        <v>1473072282</v>
      </c>
      <c r="D805">
        <v>1441819193</v>
      </c>
      <c r="E805">
        <v>15514512</v>
      </c>
      <c r="F805">
        <v>1</v>
      </c>
      <c r="G805">
        <v>15514512</v>
      </c>
      <c r="H805">
        <v>1</v>
      </c>
      <c r="I805" t="s">
        <v>670</v>
      </c>
      <c r="J805" t="s">
        <v>3</v>
      </c>
      <c r="K805" t="s">
        <v>671</v>
      </c>
      <c r="L805">
        <v>1191</v>
      </c>
      <c r="N805">
        <v>1013</v>
      </c>
      <c r="O805" t="s">
        <v>672</v>
      </c>
      <c r="P805" t="s">
        <v>672</v>
      </c>
      <c r="Q805">
        <v>1</v>
      </c>
      <c r="X805">
        <v>11.88</v>
      </c>
      <c r="Y805">
        <v>0</v>
      </c>
      <c r="Z805">
        <v>0</v>
      </c>
      <c r="AA805">
        <v>0</v>
      </c>
      <c r="AB805">
        <v>0</v>
      </c>
      <c r="AC805">
        <v>0</v>
      </c>
      <c r="AD805">
        <v>1</v>
      </c>
      <c r="AE805">
        <v>1</v>
      </c>
      <c r="AF805" t="s">
        <v>3</v>
      </c>
      <c r="AG805">
        <v>11.88</v>
      </c>
      <c r="AH805">
        <v>3</v>
      </c>
      <c r="AI805">
        <v>-1</v>
      </c>
      <c r="AJ805" t="s">
        <v>3</v>
      </c>
      <c r="AK805">
        <v>0</v>
      </c>
      <c r="AL805">
        <v>0</v>
      </c>
      <c r="AM805">
        <v>0</v>
      </c>
      <c r="AN805">
        <v>0</v>
      </c>
      <c r="AO805">
        <v>0</v>
      </c>
      <c r="AP805">
        <v>0</v>
      </c>
      <c r="AQ805">
        <v>0</v>
      </c>
      <c r="AR805">
        <v>0</v>
      </c>
    </row>
    <row r="806" spans="1:44" x14ac:dyDescent="0.2">
      <c r="A806">
        <f>ROW(Source!A576)</f>
        <v>576</v>
      </c>
      <c r="B806">
        <v>1473072284</v>
      </c>
      <c r="C806">
        <v>1473072282</v>
      </c>
      <c r="D806">
        <v>1441836237</v>
      </c>
      <c r="E806">
        <v>1</v>
      </c>
      <c r="F806">
        <v>1</v>
      </c>
      <c r="G806">
        <v>15514512</v>
      </c>
      <c r="H806">
        <v>3</v>
      </c>
      <c r="I806" t="s">
        <v>746</v>
      </c>
      <c r="J806" t="s">
        <v>747</v>
      </c>
      <c r="K806" t="s">
        <v>748</v>
      </c>
      <c r="L806">
        <v>1346</v>
      </c>
      <c r="N806">
        <v>1009</v>
      </c>
      <c r="O806" t="s">
        <v>680</v>
      </c>
      <c r="P806" t="s">
        <v>680</v>
      </c>
      <c r="Q806">
        <v>1</v>
      </c>
      <c r="X806">
        <v>4.2000000000000003E-2</v>
      </c>
      <c r="Y806">
        <v>375.16</v>
      </c>
      <c r="Z806">
        <v>0</v>
      </c>
      <c r="AA806">
        <v>0</v>
      </c>
      <c r="AB806">
        <v>0</v>
      </c>
      <c r="AC806">
        <v>0</v>
      </c>
      <c r="AD806">
        <v>1</v>
      </c>
      <c r="AE806">
        <v>0</v>
      </c>
      <c r="AF806" t="s">
        <v>3</v>
      </c>
      <c r="AG806">
        <v>4.2000000000000003E-2</v>
      </c>
      <c r="AH806">
        <v>3</v>
      </c>
      <c r="AI806">
        <v>-1</v>
      </c>
      <c r="AJ806" t="s">
        <v>3</v>
      </c>
      <c r="AK806">
        <v>0</v>
      </c>
      <c r="AL806">
        <v>0</v>
      </c>
      <c r="AM806">
        <v>0</v>
      </c>
      <c r="AN806">
        <v>0</v>
      </c>
      <c r="AO806">
        <v>0</v>
      </c>
      <c r="AP806">
        <v>0</v>
      </c>
      <c r="AQ806">
        <v>0</v>
      </c>
      <c r="AR806">
        <v>0</v>
      </c>
    </row>
    <row r="807" spans="1:44" x14ac:dyDescent="0.2">
      <c r="A807">
        <f>ROW(Source!A577)</f>
        <v>577</v>
      </c>
      <c r="B807">
        <v>1473072286</v>
      </c>
      <c r="C807">
        <v>1473072285</v>
      </c>
      <c r="D807">
        <v>1441819193</v>
      </c>
      <c r="E807">
        <v>15514512</v>
      </c>
      <c r="F807">
        <v>1</v>
      </c>
      <c r="G807">
        <v>15514512</v>
      </c>
      <c r="H807">
        <v>1</v>
      </c>
      <c r="I807" t="s">
        <v>670</v>
      </c>
      <c r="J807" t="s">
        <v>3</v>
      </c>
      <c r="K807" t="s">
        <v>671</v>
      </c>
      <c r="L807">
        <v>1191</v>
      </c>
      <c r="N807">
        <v>1013</v>
      </c>
      <c r="O807" t="s">
        <v>672</v>
      </c>
      <c r="P807" t="s">
        <v>672</v>
      </c>
      <c r="Q807">
        <v>1</v>
      </c>
      <c r="X807">
        <v>0.4</v>
      </c>
      <c r="Y807">
        <v>0</v>
      </c>
      <c r="Z807">
        <v>0</v>
      </c>
      <c r="AA807">
        <v>0</v>
      </c>
      <c r="AB807">
        <v>0</v>
      </c>
      <c r="AC807">
        <v>0</v>
      </c>
      <c r="AD807">
        <v>1</v>
      </c>
      <c r="AE807">
        <v>1</v>
      </c>
      <c r="AF807" t="s">
        <v>3</v>
      </c>
      <c r="AG807">
        <v>0.4</v>
      </c>
      <c r="AH807">
        <v>3</v>
      </c>
      <c r="AI807">
        <v>-1</v>
      </c>
      <c r="AJ807" t="s">
        <v>3</v>
      </c>
      <c r="AK807">
        <v>0</v>
      </c>
      <c r="AL807">
        <v>0</v>
      </c>
      <c r="AM807">
        <v>0</v>
      </c>
      <c r="AN807">
        <v>0</v>
      </c>
      <c r="AO807">
        <v>0</v>
      </c>
      <c r="AP807">
        <v>0</v>
      </c>
      <c r="AQ807">
        <v>0</v>
      </c>
      <c r="AR807">
        <v>0</v>
      </c>
    </row>
    <row r="808" spans="1:44" x14ac:dyDescent="0.2">
      <c r="A808">
        <f>ROW(Source!A577)</f>
        <v>577</v>
      </c>
      <c r="B808">
        <v>1473072287</v>
      </c>
      <c r="C808">
        <v>1473072285</v>
      </c>
      <c r="D808">
        <v>1441836237</v>
      </c>
      <c r="E808">
        <v>1</v>
      </c>
      <c r="F808">
        <v>1</v>
      </c>
      <c r="G808">
        <v>15514512</v>
      </c>
      <c r="H808">
        <v>3</v>
      </c>
      <c r="I808" t="s">
        <v>746</v>
      </c>
      <c r="J808" t="s">
        <v>747</v>
      </c>
      <c r="K808" t="s">
        <v>748</v>
      </c>
      <c r="L808">
        <v>1346</v>
      </c>
      <c r="N808">
        <v>1009</v>
      </c>
      <c r="O808" t="s">
        <v>680</v>
      </c>
      <c r="P808" t="s">
        <v>680</v>
      </c>
      <c r="Q808">
        <v>1</v>
      </c>
      <c r="X808">
        <v>1E-3</v>
      </c>
      <c r="Y808">
        <v>375.16</v>
      </c>
      <c r="Z808">
        <v>0</v>
      </c>
      <c r="AA808">
        <v>0</v>
      </c>
      <c r="AB808">
        <v>0</v>
      </c>
      <c r="AC808">
        <v>0</v>
      </c>
      <c r="AD808">
        <v>1</v>
      </c>
      <c r="AE808">
        <v>0</v>
      </c>
      <c r="AF808" t="s">
        <v>3</v>
      </c>
      <c r="AG808">
        <v>1E-3</v>
      </c>
      <c r="AH808">
        <v>3</v>
      </c>
      <c r="AI808">
        <v>-1</v>
      </c>
      <c r="AJ808" t="s">
        <v>3</v>
      </c>
      <c r="AK808">
        <v>0</v>
      </c>
      <c r="AL808">
        <v>0</v>
      </c>
      <c r="AM808">
        <v>0</v>
      </c>
      <c r="AN808">
        <v>0</v>
      </c>
      <c r="AO808">
        <v>0</v>
      </c>
      <c r="AP808">
        <v>0</v>
      </c>
      <c r="AQ808">
        <v>0</v>
      </c>
      <c r="AR808">
        <v>0</v>
      </c>
    </row>
    <row r="809" spans="1:44" x14ac:dyDescent="0.2">
      <c r="A809">
        <f>ROW(Source!A578)</f>
        <v>578</v>
      </c>
      <c r="B809">
        <v>1473072289</v>
      </c>
      <c r="C809">
        <v>1473072288</v>
      </c>
      <c r="D809">
        <v>1441819193</v>
      </c>
      <c r="E809">
        <v>15514512</v>
      </c>
      <c r="F809">
        <v>1</v>
      </c>
      <c r="G809">
        <v>15514512</v>
      </c>
      <c r="H809">
        <v>1</v>
      </c>
      <c r="I809" t="s">
        <v>670</v>
      </c>
      <c r="J809" t="s">
        <v>3</v>
      </c>
      <c r="K809" t="s">
        <v>671</v>
      </c>
      <c r="L809">
        <v>1191</v>
      </c>
      <c r="N809">
        <v>1013</v>
      </c>
      <c r="O809" t="s">
        <v>672</v>
      </c>
      <c r="P809" t="s">
        <v>672</v>
      </c>
      <c r="Q809">
        <v>1</v>
      </c>
      <c r="X809">
        <v>11.22</v>
      </c>
      <c r="Y809">
        <v>0</v>
      </c>
      <c r="Z809">
        <v>0</v>
      </c>
      <c r="AA809">
        <v>0</v>
      </c>
      <c r="AB809">
        <v>0</v>
      </c>
      <c r="AC809">
        <v>0</v>
      </c>
      <c r="AD809">
        <v>1</v>
      </c>
      <c r="AE809">
        <v>1</v>
      </c>
      <c r="AF809" t="s">
        <v>3</v>
      </c>
      <c r="AG809">
        <v>11.22</v>
      </c>
      <c r="AH809">
        <v>3</v>
      </c>
      <c r="AI809">
        <v>-1</v>
      </c>
      <c r="AJ809" t="s">
        <v>3</v>
      </c>
      <c r="AK809">
        <v>0</v>
      </c>
      <c r="AL809">
        <v>0</v>
      </c>
      <c r="AM809">
        <v>0</v>
      </c>
      <c r="AN809">
        <v>0</v>
      </c>
      <c r="AO809">
        <v>0</v>
      </c>
      <c r="AP809">
        <v>0</v>
      </c>
      <c r="AQ809">
        <v>0</v>
      </c>
      <c r="AR809">
        <v>0</v>
      </c>
    </row>
    <row r="810" spans="1:44" x14ac:dyDescent="0.2">
      <c r="A810">
        <f>ROW(Source!A578)</f>
        <v>578</v>
      </c>
      <c r="B810">
        <v>1473072290</v>
      </c>
      <c r="C810">
        <v>1473072288</v>
      </c>
      <c r="D810">
        <v>1441836237</v>
      </c>
      <c r="E810">
        <v>1</v>
      </c>
      <c r="F810">
        <v>1</v>
      </c>
      <c r="G810">
        <v>15514512</v>
      </c>
      <c r="H810">
        <v>3</v>
      </c>
      <c r="I810" t="s">
        <v>746</v>
      </c>
      <c r="J810" t="s">
        <v>747</v>
      </c>
      <c r="K810" t="s">
        <v>748</v>
      </c>
      <c r="L810">
        <v>1346</v>
      </c>
      <c r="N810">
        <v>1009</v>
      </c>
      <c r="O810" t="s">
        <v>680</v>
      </c>
      <c r="P810" t="s">
        <v>680</v>
      </c>
      <c r="Q810">
        <v>1</v>
      </c>
      <c r="X810">
        <v>3.9E-2</v>
      </c>
      <c r="Y810">
        <v>375.16</v>
      </c>
      <c r="Z810">
        <v>0</v>
      </c>
      <c r="AA810">
        <v>0</v>
      </c>
      <c r="AB810">
        <v>0</v>
      </c>
      <c r="AC810">
        <v>0</v>
      </c>
      <c r="AD810">
        <v>1</v>
      </c>
      <c r="AE810">
        <v>0</v>
      </c>
      <c r="AF810" t="s">
        <v>3</v>
      </c>
      <c r="AG810">
        <v>3.9E-2</v>
      </c>
      <c r="AH810">
        <v>3</v>
      </c>
      <c r="AI810">
        <v>-1</v>
      </c>
      <c r="AJ810" t="s">
        <v>3</v>
      </c>
      <c r="AK810">
        <v>0</v>
      </c>
      <c r="AL810">
        <v>0</v>
      </c>
      <c r="AM810">
        <v>0</v>
      </c>
      <c r="AN810">
        <v>0</v>
      </c>
      <c r="AO810">
        <v>0</v>
      </c>
      <c r="AP810">
        <v>0</v>
      </c>
      <c r="AQ810">
        <v>0</v>
      </c>
      <c r="AR810">
        <v>0</v>
      </c>
    </row>
    <row r="811" spans="1:44" x14ac:dyDescent="0.2">
      <c r="A811">
        <f>ROW(Source!A579)</f>
        <v>579</v>
      </c>
      <c r="B811">
        <v>1473072292</v>
      </c>
      <c r="C811">
        <v>1473072291</v>
      </c>
      <c r="D811">
        <v>1441819193</v>
      </c>
      <c r="E811">
        <v>15514512</v>
      </c>
      <c r="F811">
        <v>1</v>
      </c>
      <c r="G811">
        <v>15514512</v>
      </c>
      <c r="H811">
        <v>1</v>
      </c>
      <c r="I811" t="s">
        <v>670</v>
      </c>
      <c r="J811" t="s">
        <v>3</v>
      </c>
      <c r="K811" t="s">
        <v>671</v>
      </c>
      <c r="L811">
        <v>1191</v>
      </c>
      <c r="N811">
        <v>1013</v>
      </c>
      <c r="O811" t="s">
        <v>672</v>
      </c>
      <c r="P811" t="s">
        <v>672</v>
      </c>
      <c r="Q811">
        <v>1</v>
      </c>
      <c r="X811">
        <v>0.38</v>
      </c>
      <c r="Y811">
        <v>0</v>
      </c>
      <c r="Z811">
        <v>0</v>
      </c>
      <c r="AA811">
        <v>0</v>
      </c>
      <c r="AB811">
        <v>0</v>
      </c>
      <c r="AC811">
        <v>0</v>
      </c>
      <c r="AD811">
        <v>1</v>
      </c>
      <c r="AE811">
        <v>1</v>
      </c>
      <c r="AF811" t="s">
        <v>3</v>
      </c>
      <c r="AG811">
        <v>0.38</v>
      </c>
      <c r="AH811">
        <v>3</v>
      </c>
      <c r="AI811">
        <v>-1</v>
      </c>
      <c r="AJ811" t="s">
        <v>3</v>
      </c>
      <c r="AK811">
        <v>0</v>
      </c>
      <c r="AL811">
        <v>0</v>
      </c>
      <c r="AM811">
        <v>0</v>
      </c>
      <c r="AN811">
        <v>0</v>
      </c>
      <c r="AO811">
        <v>0</v>
      </c>
      <c r="AP811">
        <v>0</v>
      </c>
      <c r="AQ811">
        <v>0</v>
      </c>
      <c r="AR811">
        <v>0</v>
      </c>
    </row>
    <row r="812" spans="1:44" x14ac:dyDescent="0.2">
      <c r="A812">
        <f>ROW(Source!A579)</f>
        <v>579</v>
      </c>
      <c r="B812">
        <v>1473072293</v>
      </c>
      <c r="C812">
        <v>1473072291</v>
      </c>
      <c r="D812">
        <v>1441836237</v>
      </c>
      <c r="E812">
        <v>1</v>
      </c>
      <c r="F812">
        <v>1</v>
      </c>
      <c r="G812">
        <v>15514512</v>
      </c>
      <c r="H812">
        <v>3</v>
      </c>
      <c r="I812" t="s">
        <v>746</v>
      </c>
      <c r="J812" t="s">
        <v>747</v>
      </c>
      <c r="K812" t="s">
        <v>748</v>
      </c>
      <c r="L812">
        <v>1346</v>
      </c>
      <c r="N812">
        <v>1009</v>
      </c>
      <c r="O812" t="s">
        <v>680</v>
      </c>
      <c r="P812" t="s">
        <v>680</v>
      </c>
      <c r="Q812">
        <v>1</v>
      </c>
      <c r="X812">
        <v>1E-3</v>
      </c>
      <c r="Y812">
        <v>375.16</v>
      </c>
      <c r="Z812">
        <v>0</v>
      </c>
      <c r="AA812">
        <v>0</v>
      </c>
      <c r="AB812">
        <v>0</v>
      </c>
      <c r="AC812">
        <v>0</v>
      </c>
      <c r="AD812">
        <v>1</v>
      </c>
      <c r="AE812">
        <v>0</v>
      </c>
      <c r="AF812" t="s">
        <v>3</v>
      </c>
      <c r="AG812">
        <v>1E-3</v>
      </c>
      <c r="AH812">
        <v>3</v>
      </c>
      <c r="AI812">
        <v>-1</v>
      </c>
      <c r="AJ812" t="s">
        <v>3</v>
      </c>
      <c r="AK812">
        <v>0</v>
      </c>
      <c r="AL812">
        <v>0</v>
      </c>
      <c r="AM812">
        <v>0</v>
      </c>
      <c r="AN812">
        <v>0</v>
      </c>
      <c r="AO812">
        <v>0</v>
      </c>
      <c r="AP812">
        <v>0</v>
      </c>
      <c r="AQ812">
        <v>0</v>
      </c>
      <c r="AR812">
        <v>0</v>
      </c>
    </row>
    <row r="813" spans="1:44" x14ac:dyDescent="0.2">
      <c r="A813">
        <f>ROW(Source!A580)</f>
        <v>580</v>
      </c>
      <c r="B813">
        <v>1473072295</v>
      </c>
      <c r="C813">
        <v>1473072294</v>
      </c>
      <c r="D813">
        <v>1441819193</v>
      </c>
      <c r="E813">
        <v>15514512</v>
      </c>
      <c r="F813">
        <v>1</v>
      </c>
      <c r="G813">
        <v>15514512</v>
      </c>
      <c r="H813">
        <v>1</v>
      </c>
      <c r="I813" t="s">
        <v>670</v>
      </c>
      <c r="J813" t="s">
        <v>3</v>
      </c>
      <c r="K813" t="s">
        <v>671</v>
      </c>
      <c r="L813">
        <v>1191</v>
      </c>
      <c r="N813">
        <v>1013</v>
      </c>
      <c r="O813" t="s">
        <v>672</v>
      </c>
      <c r="P813" t="s">
        <v>672</v>
      </c>
      <c r="Q813">
        <v>1</v>
      </c>
      <c r="X813">
        <v>10</v>
      </c>
      <c r="Y813">
        <v>0</v>
      </c>
      <c r="Z813">
        <v>0</v>
      </c>
      <c r="AA813">
        <v>0</v>
      </c>
      <c r="AB813">
        <v>0</v>
      </c>
      <c r="AC813">
        <v>0</v>
      </c>
      <c r="AD813">
        <v>1</v>
      </c>
      <c r="AE813">
        <v>1</v>
      </c>
      <c r="AF813" t="s">
        <v>3</v>
      </c>
      <c r="AG813">
        <v>10</v>
      </c>
      <c r="AH813">
        <v>3</v>
      </c>
      <c r="AI813">
        <v>-1</v>
      </c>
      <c r="AJ813" t="s">
        <v>3</v>
      </c>
      <c r="AK813">
        <v>0</v>
      </c>
      <c r="AL813">
        <v>0</v>
      </c>
      <c r="AM813">
        <v>0</v>
      </c>
      <c r="AN813">
        <v>0</v>
      </c>
      <c r="AO813">
        <v>0</v>
      </c>
      <c r="AP813">
        <v>0</v>
      </c>
      <c r="AQ813">
        <v>0</v>
      </c>
      <c r="AR813">
        <v>0</v>
      </c>
    </row>
    <row r="814" spans="1:44" x14ac:dyDescent="0.2">
      <c r="A814">
        <f>ROW(Source!A580)</f>
        <v>580</v>
      </c>
      <c r="B814">
        <v>1473072296</v>
      </c>
      <c r="C814">
        <v>1473072294</v>
      </c>
      <c r="D814">
        <v>1441836237</v>
      </c>
      <c r="E814">
        <v>1</v>
      </c>
      <c r="F814">
        <v>1</v>
      </c>
      <c r="G814">
        <v>15514512</v>
      </c>
      <c r="H814">
        <v>3</v>
      </c>
      <c r="I814" t="s">
        <v>746</v>
      </c>
      <c r="J814" t="s">
        <v>747</v>
      </c>
      <c r="K814" t="s">
        <v>748</v>
      </c>
      <c r="L814">
        <v>1346</v>
      </c>
      <c r="N814">
        <v>1009</v>
      </c>
      <c r="O814" t="s">
        <v>680</v>
      </c>
      <c r="P814" t="s">
        <v>680</v>
      </c>
      <c r="Q814">
        <v>1</v>
      </c>
      <c r="X814">
        <v>0.06</v>
      </c>
      <c r="Y814">
        <v>375.16</v>
      </c>
      <c r="Z814">
        <v>0</v>
      </c>
      <c r="AA814">
        <v>0</v>
      </c>
      <c r="AB814">
        <v>0</v>
      </c>
      <c r="AC814">
        <v>0</v>
      </c>
      <c r="AD814">
        <v>1</v>
      </c>
      <c r="AE814">
        <v>0</v>
      </c>
      <c r="AF814" t="s">
        <v>3</v>
      </c>
      <c r="AG814">
        <v>0.06</v>
      </c>
      <c r="AH814">
        <v>3</v>
      </c>
      <c r="AI814">
        <v>-1</v>
      </c>
      <c r="AJ814" t="s">
        <v>3</v>
      </c>
      <c r="AK814">
        <v>0</v>
      </c>
      <c r="AL814">
        <v>0</v>
      </c>
      <c r="AM814">
        <v>0</v>
      </c>
      <c r="AN814">
        <v>0</v>
      </c>
      <c r="AO814">
        <v>0</v>
      </c>
      <c r="AP814">
        <v>0</v>
      </c>
      <c r="AQ814">
        <v>0</v>
      </c>
      <c r="AR814">
        <v>0</v>
      </c>
    </row>
    <row r="815" spans="1:44" x14ac:dyDescent="0.2">
      <c r="A815">
        <f>ROW(Source!A581)</f>
        <v>581</v>
      </c>
      <c r="B815">
        <v>1473072298</v>
      </c>
      <c r="C815">
        <v>1473072297</v>
      </c>
      <c r="D815">
        <v>1441819193</v>
      </c>
      <c r="E815">
        <v>15514512</v>
      </c>
      <c r="F815">
        <v>1</v>
      </c>
      <c r="G815">
        <v>15514512</v>
      </c>
      <c r="H815">
        <v>1</v>
      </c>
      <c r="I815" t="s">
        <v>670</v>
      </c>
      <c r="J815" t="s">
        <v>3</v>
      </c>
      <c r="K815" t="s">
        <v>671</v>
      </c>
      <c r="L815">
        <v>1191</v>
      </c>
      <c r="N815">
        <v>1013</v>
      </c>
      <c r="O815" t="s">
        <v>672</v>
      </c>
      <c r="P815" t="s">
        <v>672</v>
      </c>
      <c r="Q815">
        <v>1</v>
      </c>
      <c r="X815">
        <v>0.33</v>
      </c>
      <c r="Y815">
        <v>0</v>
      </c>
      <c r="Z815">
        <v>0</v>
      </c>
      <c r="AA815">
        <v>0</v>
      </c>
      <c r="AB815">
        <v>0</v>
      </c>
      <c r="AC815">
        <v>0</v>
      </c>
      <c r="AD815">
        <v>1</v>
      </c>
      <c r="AE815">
        <v>1</v>
      </c>
      <c r="AF815" t="s">
        <v>3</v>
      </c>
      <c r="AG815">
        <v>0.33</v>
      </c>
      <c r="AH815">
        <v>3</v>
      </c>
      <c r="AI815">
        <v>-1</v>
      </c>
      <c r="AJ815" t="s">
        <v>3</v>
      </c>
      <c r="AK815">
        <v>0</v>
      </c>
      <c r="AL815">
        <v>0</v>
      </c>
      <c r="AM815">
        <v>0</v>
      </c>
      <c r="AN815">
        <v>0</v>
      </c>
      <c r="AO815">
        <v>0</v>
      </c>
      <c r="AP815">
        <v>0</v>
      </c>
      <c r="AQ815">
        <v>0</v>
      </c>
      <c r="AR815">
        <v>0</v>
      </c>
    </row>
    <row r="816" spans="1:44" x14ac:dyDescent="0.2">
      <c r="A816">
        <f>ROW(Source!A582)</f>
        <v>582</v>
      </c>
      <c r="B816">
        <v>1473072302</v>
      </c>
      <c r="C816">
        <v>1473072299</v>
      </c>
      <c r="D816">
        <v>1441819193</v>
      </c>
      <c r="E816">
        <v>15514512</v>
      </c>
      <c r="F816">
        <v>1</v>
      </c>
      <c r="G816">
        <v>15514512</v>
      </c>
      <c r="H816">
        <v>1</v>
      </c>
      <c r="I816" t="s">
        <v>670</v>
      </c>
      <c r="J816" t="s">
        <v>3</v>
      </c>
      <c r="K816" t="s">
        <v>671</v>
      </c>
      <c r="L816">
        <v>1191</v>
      </c>
      <c r="N816">
        <v>1013</v>
      </c>
      <c r="O816" t="s">
        <v>672</v>
      </c>
      <c r="P816" t="s">
        <v>672</v>
      </c>
      <c r="Q816">
        <v>1</v>
      </c>
      <c r="X816">
        <v>7.14</v>
      </c>
      <c r="Y816">
        <v>0</v>
      </c>
      <c r="Z816">
        <v>0</v>
      </c>
      <c r="AA816">
        <v>0</v>
      </c>
      <c r="AB816">
        <v>0</v>
      </c>
      <c r="AC816">
        <v>0</v>
      </c>
      <c r="AD816">
        <v>1</v>
      </c>
      <c r="AE816">
        <v>1</v>
      </c>
      <c r="AF816" t="s">
        <v>3</v>
      </c>
      <c r="AG816">
        <v>7.14</v>
      </c>
      <c r="AH816">
        <v>2</v>
      </c>
      <c r="AI816">
        <v>1473072300</v>
      </c>
      <c r="AJ816">
        <v>511</v>
      </c>
      <c r="AK816">
        <v>0</v>
      </c>
      <c r="AL816">
        <v>0</v>
      </c>
      <c r="AM816">
        <v>0</v>
      </c>
      <c r="AN816">
        <v>0</v>
      </c>
      <c r="AO816">
        <v>0</v>
      </c>
      <c r="AP816">
        <v>0</v>
      </c>
      <c r="AQ816">
        <v>0</v>
      </c>
      <c r="AR816">
        <v>0</v>
      </c>
    </row>
    <row r="817" spans="1:44" x14ac:dyDescent="0.2">
      <c r="A817">
        <f>ROW(Source!A582)</f>
        <v>582</v>
      </c>
      <c r="B817">
        <v>1473072303</v>
      </c>
      <c r="C817">
        <v>1473072299</v>
      </c>
      <c r="D817">
        <v>1441836237</v>
      </c>
      <c r="E817">
        <v>1</v>
      </c>
      <c r="F817">
        <v>1</v>
      </c>
      <c r="G817">
        <v>15514512</v>
      </c>
      <c r="H817">
        <v>3</v>
      </c>
      <c r="I817" t="s">
        <v>746</v>
      </c>
      <c r="J817" t="s">
        <v>747</v>
      </c>
      <c r="K817" t="s">
        <v>748</v>
      </c>
      <c r="L817">
        <v>1346</v>
      </c>
      <c r="N817">
        <v>1009</v>
      </c>
      <c r="O817" t="s">
        <v>680</v>
      </c>
      <c r="P817" t="s">
        <v>680</v>
      </c>
      <c r="Q817">
        <v>1</v>
      </c>
      <c r="X817">
        <v>0.06</v>
      </c>
      <c r="Y817">
        <v>375.16</v>
      </c>
      <c r="Z817">
        <v>0</v>
      </c>
      <c r="AA817">
        <v>0</v>
      </c>
      <c r="AB817">
        <v>0</v>
      </c>
      <c r="AC817">
        <v>0</v>
      </c>
      <c r="AD817">
        <v>1</v>
      </c>
      <c r="AE817">
        <v>0</v>
      </c>
      <c r="AF817" t="s">
        <v>3</v>
      </c>
      <c r="AG817">
        <v>0.06</v>
      </c>
      <c r="AH817">
        <v>2</v>
      </c>
      <c r="AI817">
        <v>1473072301</v>
      </c>
      <c r="AJ817">
        <v>512</v>
      </c>
      <c r="AK817">
        <v>0</v>
      </c>
      <c r="AL817">
        <v>0</v>
      </c>
      <c r="AM817">
        <v>0</v>
      </c>
      <c r="AN817">
        <v>0</v>
      </c>
      <c r="AO817">
        <v>0</v>
      </c>
      <c r="AP817">
        <v>0</v>
      </c>
      <c r="AQ817">
        <v>0</v>
      </c>
      <c r="AR817">
        <v>0</v>
      </c>
    </row>
    <row r="818" spans="1:44" x14ac:dyDescent="0.2">
      <c r="A818">
        <f>ROW(Source!A583)</f>
        <v>583</v>
      </c>
      <c r="B818">
        <v>1473072306</v>
      </c>
      <c r="C818">
        <v>1473072304</v>
      </c>
      <c r="D818">
        <v>1441819193</v>
      </c>
      <c r="E818">
        <v>15514512</v>
      </c>
      <c r="F818">
        <v>1</v>
      </c>
      <c r="G818">
        <v>15514512</v>
      </c>
      <c r="H818">
        <v>1</v>
      </c>
      <c r="I818" t="s">
        <v>670</v>
      </c>
      <c r="J818" t="s">
        <v>3</v>
      </c>
      <c r="K818" t="s">
        <v>671</v>
      </c>
      <c r="L818">
        <v>1191</v>
      </c>
      <c r="N818">
        <v>1013</v>
      </c>
      <c r="O818" t="s">
        <v>672</v>
      </c>
      <c r="P818" t="s">
        <v>672</v>
      </c>
      <c r="Q818">
        <v>1</v>
      </c>
      <c r="X818">
        <v>0.24</v>
      </c>
      <c r="Y818">
        <v>0</v>
      </c>
      <c r="Z818">
        <v>0</v>
      </c>
      <c r="AA818">
        <v>0</v>
      </c>
      <c r="AB818">
        <v>0</v>
      </c>
      <c r="AC818">
        <v>0</v>
      </c>
      <c r="AD818">
        <v>1</v>
      </c>
      <c r="AE818">
        <v>1</v>
      </c>
      <c r="AF818" t="s">
        <v>3</v>
      </c>
      <c r="AG818">
        <v>0.24</v>
      </c>
      <c r="AH818">
        <v>2</v>
      </c>
      <c r="AI818">
        <v>1473072305</v>
      </c>
      <c r="AJ818">
        <v>513</v>
      </c>
      <c r="AK818">
        <v>0</v>
      </c>
      <c r="AL818">
        <v>0</v>
      </c>
      <c r="AM818">
        <v>0</v>
      </c>
      <c r="AN818">
        <v>0</v>
      </c>
      <c r="AO818">
        <v>0</v>
      </c>
      <c r="AP818">
        <v>0</v>
      </c>
      <c r="AQ818">
        <v>0</v>
      </c>
      <c r="AR818">
        <v>0</v>
      </c>
    </row>
    <row r="819" spans="1:44" x14ac:dyDescent="0.2">
      <c r="A819">
        <f>ROW(Source!A585)</f>
        <v>585</v>
      </c>
      <c r="B819">
        <v>1473072309</v>
      </c>
      <c r="C819">
        <v>1473072308</v>
      </c>
      <c r="D819">
        <v>1441819193</v>
      </c>
      <c r="E819">
        <v>15514512</v>
      </c>
      <c r="F819">
        <v>1</v>
      </c>
      <c r="G819">
        <v>15514512</v>
      </c>
      <c r="H819">
        <v>1</v>
      </c>
      <c r="I819" t="s">
        <v>670</v>
      </c>
      <c r="J819" t="s">
        <v>3</v>
      </c>
      <c r="K819" t="s">
        <v>671</v>
      </c>
      <c r="L819">
        <v>1191</v>
      </c>
      <c r="N819">
        <v>1013</v>
      </c>
      <c r="O819" t="s">
        <v>672</v>
      </c>
      <c r="P819" t="s">
        <v>672</v>
      </c>
      <c r="Q819">
        <v>1</v>
      </c>
      <c r="X819">
        <v>0.3</v>
      </c>
      <c r="Y819">
        <v>0</v>
      </c>
      <c r="Z819">
        <v>0</v>
      </c>
      <c r="AA819">
        <v>0</v>
      </c>
      <c r="AB819">
        <v>0</v>
      </c>
      <c r="AC819">
        <v>0</v>
      </c>
      <c r="AD819">
        <v>1</v>
      </c>
      <c r="AE819">
        <v>1</v>
      </c>
      <c r="AF819" t="s">
        <v>3</v>
      </c>
      <c r="AG819">
        <v>0.3</v>
      </c>
      <c r="AH819">
        <v>3</v>
      </c>
      <c r="AI819">
        <v>-1</v>
      </c>
      <c r="AJ819" t="s">
        <v>3</v>
      </c>
      <c r="AK819">
        <v>0</v>
      </c>
      <c r="AL819">
        <v>0</v>
      </c>
      <c r="AM819">
        <v>0</v>
      </c>
      <c r="AN819">
        <v>0</v>
      </c>
      <c r="AO819">
        <v>0</v>
      </c>
      <c r="AP819">
        <v>0</v>
      </c>
      <c r="AQ819">
        <v>0</v>
      </c>
      <c r="AR819">
        <v>0</v>
      </c>
    </row>
    <row r="820" spans="1:44" x14ac:dyDescent="0.2">
      <c r="A820">
        <f>ROW(Source!A585)</f>
        <v>585</v>
      </c>
      <c r="B820">
        <v>1473072310</v>
      </c>
      <c r="C820">
        <v>1473072308</v>
      </c>
      <c r="D820">
        <v>1441836235</v>
      </c>
      <c r="E820">
        <v>1</v>
      </c>
      <c r="F820">
        <v>1</v>
      </c>
      <c r="G820">
        <v>15514512</v>
      </c>
      <c r="H820">
        <v>3</v>
      </c>
      <c r="I820" t="s">
        <v>677</v>
      </c>
      <c r="J820" t="s">
        <v>678</v>
      </c>
      <c r="K820" t="s">
        <v>679</v>
      </c>
      <c r="L820">
        <v>1346</v>
      </c>
      <c r="N820">
        <v>1009</v>
      </c>
      <c r="O820" t="s">
        <v>680</v>
      </c>
      <c r="P820" t="s">
        <v>680</v>
      </c>
      <c r="Q820">
        <v>1</v>
      </c>
      <c r="X820">
        <v>0.05</v>
      </c>
      <c r="Y820">
        <v>31.49</v>
      </c>
      <c r="Z820">
        <v>0</v>
      </c>
      <c r="AA820">
        <v>0</v>
      </c>
      <c r="AB820">
        <v>0</v>
      </c>
      <c r="AC820">
        <v>0</v>
      </c>
      <c r="AD820">
        <v>1</v>
      </c>
      <c r="AE820">
        <v>0</v>
      </c>
      <c r="AF820" t="s">
        <v>3</v>
      </c>
      <c r="AG820">
        <v>0.05</v>
      </c>
      <c r="AH820">
        <v>3</v>
      </c>
      <c r="AI820">
        <v>-1</v>
      </c>
      <c r="AJ820" t="s">
        <v>3</v>
      </c>
      <c r="AK820">
        <v>0</v>
      </c>
      <c r="AL820">
        <v>0</v>
      </c>
      <c r="AM820">
        <v>0</v>
      </c>
      <c r="AN820">
        <v>0</v>
      </c>
      <c r="AO820">
        <v>0</v>
      </c>
      <c r="AP820">
        <v>0</v>
      </c>
      <c r="AQ820">
        <v>0</v>
      </c>
      <c r="AR820">
        <v>0</v>
      </c>
    </row>
    <row r="821" spans="1:44" x14ac:dyDescent="0.2">
      <c r="A821">
        <f>ROW(Source!A585)</f>
        <v>585</v>
      </c>
      <c r="B821">
        <v>1473072311</v>
      </c>
      <c r="C821">
        <v>1473072308</v>
      </c>
      <c r="D821">
        <v>1441834628</v>
      </c>
      <c r="E821">
        <v>1</v>
      </c>
      <c r="F821">
        <v>1</v>
      </c>
      <c r="G821">
        <v>15514512</v>
      </c>
      <c r="H821">
        <v>3</v>
      </c>
      <c r="I821" t="s">
        <v>749</v>
      </c>
      <c r="J821" t="s">
        <v>844</v>
      </c>
      <c r="K821" t="s">
        <v>750</v>
      </c>
      <c r="L821">
        <v>1348</v>
      </c>
      <c r="N821">
        <v>1009</v>
      </c>
      <c r="O821" t="s">
        <v>697</v>
      </c>
      <c r="P821" t="s">
        <v>697</v>
      </c>
      <c r="Q821">
        <v>1000</v>
      </c>
      <c r="X821">
        <v>4.0000000000000003E-5</v>
      </c>
      <c r="Y821">
        <v>73951.73</v>
      </c>
      <c r="Z821">
        <v>0</v>
      </c>
      <c r="AA821">
        <v>0</v>
      </c>
      <c r="AB821">
        <v>0</v>
      </c>
      <c r="AC821">
        <v>0</v>
      </c>
      <c r="AD821">
        <v>1</v>
      </c>
      <c r="AE821">
        <v>0</v>
      </c>
      <c r="AF821" t="s">
        <v>3</v>
      </c>
      <c r="AG821">
        <v>4.0000000000000003E-5</v>
      </c>
      <c r="AH821">
        <v>3</v>
      </c>
      <c r="AI821">
        <v>-1</v>
      </c>
      <c r="AJ821" t="s">
        <v>3</v>
      </c>
      <c r="AK821">
        <v>0</v>
      </c>
      <c r="AL821">
        <v>0</v>
      </c>
      <c r="AM821">
        <v>0</v>
      </c>
      <c r="AN821">
        <v>0</v>
      </c>
      <c r="AO821">
        <v>0</v>
      </c>
      <c r="AP821">
        <v>0</v>
      </c>
      <c r="AQ821">
        <v>0</v>
      </c>
      <c r="AR821">
        <v>0</v>
      </c>
    </row>
    <row r="822" spans="1:44" x14ac:dyDescent="0.2">
      <c r="A822">
        <f>ROW(Source!A586)</f>
        <v>586</v>
      </c>
      <c r="B822">
        <v>1473072313</v>
      </c>
      <c r="C822">
        <v>1473072312</v>
      </c>
      <c r="D822">
        <v>1441819193</v>
      </c>
      <c r="E822">
        <v>15514512</v>
      </c>
      <c r="F822">
        <v>1</v>
      </c>
      <c r="G822">
        <v>15514512</v>
      </c>
      <c r="H822">
        <v>1</v>
      </c>
      <c r="I822" t="s">
        <v>670</v>
      </c>
      <c r="J822" t="s">
        <v>3</v>
      </c>
      <c r="K822" t="s">
        <v>671</v>
      </c>
      <c r="L822">
        <v>1191</v>
      </c>
      <c r="N822">
        <v>1013</v>
      </c>
      <c r="O822" t="s">
        <v>672</v>
      </c>
      <c r="P822" t="s">
        <v>672</v>
      </c>
      <c r="Q822">
        <v>1</v>
      </c>
      <c r="X822">
        <v>0.4</v>
      </c>
      <c r="Y822">
        <v>0</v>
      </c>
      <c r="Z822">
        <v>0</v>
      </c>
      <c r="AA822">
        <v>0</v>
      </c>
      <c r="AB822">
        <v>0</v>
      </c>
      <c r="AC822">
        <v>0</v>
      </c>
      <c r="AD822">
        <v>1</v>
      </c>
      <c r="AE822">
        <v>1</v>
      </c>
      <c r="AF822" t="s">
        <v>3</v>
      </c>
      <c r="AG822">
        <v>0.4</v>
      </c>
      <c r="AH822">
        <v>3</v>
      </c>
      <c r="AI822">
        <v>-1</v>
      </c>
      <c r="AJ822" t="s">
        <v>3</v>
      </c>
      <c r="AK822">
        <v>0</v>
      </c>
      <c r="AL822">
        <v>0</v>
      </c>
      <c r="AM822">
        <v>0</v>
      </c>
      <c r="AN822">
        <v>0</v>
      </c>
      <c r="AO822">
        <v>0</v>
      </c>
      <c r="AP822">
        <v>0</v>
      </c>
      <c r="AQ822">
        <v>0</v>
      </c>
      <c r="AR822">
        <v>0</v>
      </c>
    </row>
    <row r="823" spans="1:44" x14ac:dyDescent="0.2">
      <c r="A823">
        <f>ROW(Source!A586)</f>
        <v>586</v>
      </c>
      <c r="B823">
        <v>1473072314</v>
      </c>
      <c r="C823">
        <v>1473072312</v>
      </c>
      <c r="D823">
        <v>1441836235</v>
      </c>
      <c r="E823">
        <v>1</v>
      </c>
      <c r="F823">
        <v>1</v>
      </c>
      <c r="G823">
        <v>15514512</v>
      </c>
      <c r="H823">
        <v>3</v>
      </c>
      <c r="I823" t="s">
        <v>677</v>
      </c>
      <c r="J823" t="s">
        <v>678</v>
      </c>
      <c r="K823" t="s">
        <v>679</v>
      </c>
      <c r="L823">
        <v>1346</v>
      </c>
      <c r="N823">
        <v>1009</v>
      </c>
      <c r="O823" t="s">
        <v>680</v>
      </c>
      <c r="P823" t="s">
        <v>680</v>
      </c>
      <c r="Q823">
        <v>1</v>
      </c>
      <c r="X823">
        <v>0.2</v>
      </c>
      <c r="Y823">
        <v>31.49</v>
      </c>
      <c r="Z823">
        <v>0</v>
      </c>
      <c r="AA823">
        <v>0</v>
      </c>
      <c r="AB823">
        <v>0</v>
      </c>
      <c r="AC823">
        <v>0</v>
      </c>
      <c r="AD823">
        <v>1</v>
      </c>
      <c r="AE823">
        <v>0</v>
      </c>
      <c r="AF823" t="s">
        <v>3</v>
      </c>
      <c r="AG823">
        <v>0.2</v>
      </c>
      <c r="AH823">
        <v>3</v>
      </c>
      <c r="AI823">
        <v>-1</v>
      </c>
      <c r="AJ823" t="s">
        <v>3</v>
      </c>
      <c r="AK823">
        <v>0</v>
      </c>
      <c r="AL823">
        <v>0</v>
      </c>
      <c r="AM823">
        <v>0</v>
      </c>
      <c r="AN823">
        <v>0</v>
      </c>
      <c r="AO823">
        <v>0</v>
      </c>
      <c r="AP823">
        <v>0</v>
      </c>
      <c r="AQ823">
        <v>0</v>
      </c>
      <c r="AR823">
        <v>0</v>
      </c>
    </row>
    <row r="824" spans="1:44" x14ac:dyDescent="0.2">
      <c r="A824">
        <f>ROW(Source!A587)</f>
        <v>587</v>
      </c>
      <c r="B824">
        <v>1473072316</v>
      </c>
      <c r="C824">
        <v>1473072315</v>
      </c>
      <c r="D824">
        <v>1441819193</v>
      </c>
      <c r="E824">
        <v>15514512</v>
      </c>
      <c r="F824">
        <v>1</v>
      </c>
      <c r="G824">
        <v>15514512</v>
      </c>
      <c r="H824">
        <v>1</v>
      </c>
      <c r="I824" t="s">
        <v>670</v>
      </c>
      <c r="J824" t="s">
        <v>3</v>
      </c>
      <c r="K824" t="s">
        <v>671</v>
      </c>
      <c r="L824">
        <v>1191</v>
      </c>
      <c r="N824">
        <v>1013</v>
      </c>
      <c r="O824" t="s">
        <v>672</v>
      </c>
      <c r="P824" t="s">
        <v>672</v>
      </c>
      <c r="Q824">
        <v>1</v>
      </c>
      <c r="X824">
        <v>0.18</v>
      </c>
      <c r="Y824">
        <v>0</v>
      </c>
      <c r="Z824">
        <v>0</v>
      </c>
      <c r="AA824">
        <v>0</v>
      </c>
      <c r="AB824">
        <v>0</v>
      </c>
      <c r="AC824">
        <v>0</v>
      </c>
      <c r="AD824">
        <v>1</v>
      </c>
      <c r="AE824">
        <v>1</v>
      </c>
      <c r="AF824" t="s">
        <v>3</v>
      </c>
      <c r="AG824">
        <v>0.18</v>
      </c>
      <c r="AH824">
        <v>3</v>
      </c>
      <c r="AI824">
        <v>-1</v>
      </c>
      <c r="AJ824" t="s">
        <v>3</v>
      </c>
      <c r="AK824">
        <v>0</v>
      </c>
      <c r="AL824">
        <v>0</v>
      </c>
      <c r="AM824">
        <v>0</v>
      </c>
      <c r="AN824">
        <v>0</v>
      </c>
      <c r="AO824">
        <v>0</v>
      </c>
      <c r="AP824">
        <v>0</v>
      </c>
      <c r="AQ824">
        <v>0</v>
      </c>
      <c r="AR824">
        <v>0</v>
      </c>
    </row>
    <row r="825" spans="1:44" x14ac:dyDescent="0.2">
      <c r="A825">
        <f>ROW(Source!A587)</f>
        <v>587</v>
      </c>
      <c r="B825">
        <v>1473072317</v>
      </c>
      <c r="C825">
        <v>1473072315</v>
      </c>
      <c r="D825">
        <v>1441836235</v>
      </c>
      <c r="E825">
        <v>1</v>
      </c>
      <c r="F825">
        <v>1</v>
      </c>
      <c r="G825">
        <v>15514512</v>
      </c>
      <c r="H825">
        <v>3</v>
      </c>
      <c r="I825" t="s">
        <v>677</v>
      </c>
      <c r="J825" t="s">
        <v>678</v>
      </c>
      <c r="K825" t="s">
        <v>679</v>
      </c>
      <c r="L825">
        <v>1346</v>
      </c>
      <c r="N825">
        <v>1009</v>
      </c>
      <c r="O825" t="s">
        <v>680</v>
      </c>
      <c r="P825" t="s">
        <v>680</v>
      </c>
      <c r="Q825">
        <v>1</v>
      </c>
      <c r="X825">
        <v>0.2</v>
      </c>
      <c r="Y825">
        <v>31.49</v>
      </c>
      <c r="Z825">
        <v>0</v>
      </c>
      <c r="AA825">
        <v>0</v>
      </c>
      <c r="AB825">
        <v>0</v>
      </c>
      <c r="AC825">
        <v>0</v>
      </c>
      <c r="AD825">
        <v>1</v>
      </c>
      <c r="AE825">
        <v>0</v>
      </c>
      <c r="AF825" t="s">
        <v>3</v>
      </c>
      <c r="AG825">
        <v>0.2</v>
      </c>
      <c r="AH825">
        <v>3</v>
      </c>
      <c r="AI825">
        <v>-1</v>
      </c>
      <c r="AJ825" t="s">
        <v>3</v>
      </c>
      <c r="AK825">
        <v>0</v>
      </c>
      <c r="AL825">
        <v>0</v>
      </c>
      <c r="AM825">
        <v>0</v>
      </c>
      <c r="AN825">
        <v>0</v>
      </c>
      <c r="AO825">
        <v>0</v>
      </c>
      <c r="AP825">
        <v>0</v>
      </c>
      <c r="AQ825">
        <v>0</v>
      </c>
      <c r="AR825">
        <v>0</v>
      </c>
    </row>
    <row r="826" spans="1:44" x14ac:dyDescent="0.2">
      <c r="A826">
        <f>ROW(Source!A588)</f>
        <v>588</v>
      </c>
      <c r="B826">
        <v>1473072319</v>
      </c>
      <c r="C826">
        <v>1473072318</v>
      </c>
      <c r="D826">
        <v>1441819193</v>
      </c>
      <c r="E826">
        <v>15514512</v>
      </c>
      <c r="F826">
        <v>1</v>
      </c>
      <c r="G826">
        <v>15514512</v>
      </c>
      <c r="H826">
        <v>1</v>
      </c>
      <c r="I826" t="s">
        <v>670</v>
      </c>
      <c r="J826" t="s">
        <v>3</v>
      </c>
      <c r="K826" t="s">
        <v>671</v>
      </c>
      <c r="L826">
        <v>1191</v>
      </c>
      <c r="N826">
        <v>1013</v>
      </c>
      <c r="O826" t="s">
        <v>672</v>
      </c>
      <c r="P826" t="s">
        <v>672</v>
      </c>
      <c r="Q826">
        <v>1</v>
      </c>
      <c r="X826">
        <v>0.24</v>
      </c>
      <c r="Y826">
        <v>0</v>
      </c>
      <c r="Z826">
        <v>0</v>
      </c>
      <c r="AA826">
        <v>0</v>
      </c>
      <c r="AB826">
        <v>0</v>
      </c>
      <c r="AC826">
        <v>0</v>
      </c>
      <c r="AD826">
        <v>1</v>
      </c>
      <c r="AE826">
        <v>1</v>
      </c>
      <c r="AF826" t="s">
        <v>28</v>
      </c>
      <c r="AG826">
        <v>0.72</v>
      </c>
      <c r="AH826">
        <v>3</v>
      </c>
      <c r="AI826">
        <v>-1</v>
      </c>
      <c r="AJ826" t="s">
        <v>3</v>
      </c>
      <c r="AK826">
        <v>0</v>
      </c>
      <c r="AL826">
        <v>0</v>
      </c>
      <c r="AM826">
        <v>0</v>
      </c>
      <c r="AN826">
        <v>0</v>
      </c>
      <c r="AO826">
        <v>0</v>
      </c>
      <c r="AP826">
        <v>0</v>
      </c>
      <c r="AQ826">
        <v>0</v>
      </c>
      <c r="AR826">
        <v>0</v>
      </c>
    </row>
    <row r="827" spans="1:44" x14ac:dyDescent="0.2">
      <c r="A827">
        <f>ROW(Source!A589)</f>
        <v>589</v>
      </c>
      <c r="B827">
        <v>1473072326</v>
      </c>
      <c r="C827">
        <v>1473072320</v>
      </c>
      <c r="D827">
        <v>1441819193</v>
      </c>
      <c r="E827">
        <v>15514512</v>
      </c>
      <c r="F827">
        <v>1</v>
      </c>
      <c r="G827">
        <v>15514512</v>
      </c>
      <c r="H827">
        <v>1</v>
      </c>
      <c r="I827" t="s">
        <v>670</v>
      </c>
      <c r="J827" t="s">
        <v>3</v>
      </c>
      <c r="K827" t="s">
        <v>671</v>
      </c>
      <c r="L827">
        <v>1191</v>
      </c>
      <c r="N827">
        <v>1013</v>
      </c>
      <c r="O827" t="s">
        <v>672</v>
      </c>
      <c r="P827" t="s">
        <v>672</v>
      </c>
      <c r="Q827">
        <v>1</v>
      </c>
      <c r="X827">
        <v>1.5</v>
      </c>
      <c r="Y827">
        <v>0</v>
      </c>
      <c r="Z827">
        <v>0</v>
      </c>
      <c r="AA827">
        <v>0</v>
      </c>
      <c r="AB827">
        <v>0</v>
      </c>
      <c r="AC827">
        <v>0</v>
      </c>
      <c r="AD827">
        <v>1</v>
      </c>
      <c r="AE827">
        <v>1</v>
      </c>
      <c r="AF827" t="s">
        <v>3</v>
      </c>
      <c r="AG827">
        <v>1.5</v>
      </c>
      <c r="AH827">
        <v>2</v>
      </c>
      <c r="AI827">
        <v>1473072321</v>
      </c>
      <c r="AJ827">
        <v>514</v>
      </c>
      <c r="AK827">
        <v>0</v>
      </c>
      <c r="AL827">
        <v>0</v>
      </c>
      <c r="AM827">
        <v>0</v>
      </c>
      <c r="AN827">
        <v>0</v>
      </c>
      <c r="AO827">
        <v>0</v>
      </c>
      <c r="AP827">
        <v>0</v>
      </c>
      <c r="AQ827">
        <v>0</v>
      </c>
      <c r="AR827">
        <v>0</v>
      </c>
    </row>
    <row r="828" spans="1:44" x14ac:dyDescent="0.2">
      <c r="A828">
        <f>ROW(Source!A589)</f>
        <v>589</v>
      </c>
      <c r="B828">
        <v>1473072328</v>
      </c>
      <c r="C828">
        <v>1473072320</v>
      </c>
      <c r="D828">
        <v>1441836237</v>
      </c>
      <c r="E828">
        <v>1</v>
      </c>
      <c r="F828">
        <v>1</v>
      </c>
      <c r="G828">
        <v>15514512</v>
      </c>
      <c r="H828">
        <v>3</v>
      </c>
      <c r="I828" t="s">
        <v>746</v>
      </c>
      <c r="J828" t="s">
        <v>747</v>
      </c>
      <c r="K828" t="s">
        <v>748</v>
      </c>
      <c r="L828">
        <v>1346</v>
      </c>
      <c r="N828">
        <v>1009</v>
      </c>
      <c r="O828" t="s">
        <v>680</v>
      </c>
      <c r="P828" t="s">
        <v>680</v>
      </c>
      <c r="Q828">
        <v>1</v>
      </c>
      <c r="X828">
        <v>0.03</v>
      </c>
      <c r="Y828">
        <v>375.16</v>
      </c>
      <c r="Z828">
        <v>0</v>
      </c>
      <c r="AA828">
        <v>0</v>
      </c>
      <c r="AB828">
        <v>0</v>
      </c>
      <c r="AC828">
        <v>0</v>
      </c>
      <c r="AD828">
        <v>1</v>
      </c>
      <c r="AE828">
        <v>0</v>
      </c>
      <c r="AF828" t="s">
        <v>3</v>
      </c>
      <c r="AG828">
        <v>0.03</v>
      </c>
      <c r="AH828">
        <v>2</v>
      </c>
      <c r="AI828">
        <v>1473072323</v>
      </c>
      <c r="AJ828">
        <v>515</v>
      </c>
      <c r="AK828">
        <v>0</v>
      </c>
      <c r="AL828">
        <v>0</v>
      </c>
      <c r="AM828">
        <v>0</v>
      </c>
      <c r="AN828">
        <v>0</v>
      </c>
      <c r="AO828">
        <v>0</v>
      </c>
      <c r="AP828">
        <v>0</v>
      </c>
      <c r="AQ828">
        <v>0</v>
      </c>
      <c r="AR828">
        <v>0</v>
      </c>
    </row>
    <row r="829" spans="1:44" x14ac:dyDescent="0.2">
      <c r="A829">
        <f>ROW(Source!A589)</f>
        <v>589</v>
      </c>
      <c r="B829">
        <v>1473072329</v>
      </c>
      <c r="C829">
        <v>1473072320</v>
      </c>
      <c r="D829">
        <v>1441836235</v>
      </c>
      <c r="E829">
        <v>1</v>
      </c>
      <c r="F829">
        <v>1</v>
      </c>
      <c r="G829">
        <v>15514512</v>
      </c>
      <c r="H829">
        <v>3</v>
      </c>
      <c r="I829" t="s">
        <v>677</v>
      </c>
      <c r="J829" t="s">
        <v>678</v>
      </c>
      <c r="K829" t="s">
        <v>679</v>
      </c>
      <c r="L829">
        <v>1346</v>
      </c>
      <c r="N829">
        <v>1009</v>
      </c>
      <c r="O829" t="s">
        <v>680</v>
      </c>
      <c r="P829" t="s">
        <v>680</v>
      </c>
      <c r="Q829">
        <v>1</v>
      </c>
      <c r="X829">
        <v>0.01</v>
      </c>
      <c r="Y829">
        <v>31.49</v>
      </c>
      <c r="Z829">
        <v>0</v>
      </c>
      <c r="AA829">
        <v>0</v>
      </c>
      <c r="AB829">
        <v>0</v>
      </c>
      <c r="AC829">
        <v>0</v>
      </c>
      <c r="AD829">
        <v>1</v>
      </c>
      <c r="AE829">
        <v>0</v>
      </c>
      <c r="AF829" t="s">
        <v>3</v>
      </c>
      <c r="AG829">
        <v>0.01</v>
      </c>
      <c r="AH829">
        <v>2</v>
      </c>
      <c r="AI829">
        <v>1473072324</v>
      </c>
      <c r="AJ829">
        <v>516</v>
      </c>
      <c r="AK829">
        <v>0</v>
      </c>
      <c r="AL829">
        <v>0</v>
      </c>
      <c r="AM829">
        <v>0</v>
      </c>
      <c r="AN829">
        <v>0</v>
      </c>
      <c r="AO829">
        <v>0</v>
      </c>
      <c r="AP829">
        <v>0</v>
      </c>
      <c r="AQ829">
        <v>0</v>
      </c>
      <c r="AR829">
        <v>0</v>
      </c>
    </row>
    <row r="830" spans="1:44" x14ac:dyDescent="0.2">
      <c r="A830">
        <f>ROW(Source!A589)</f>
        <v>589</v>
      </c>
      <c r="B830">
        <v>1473072327</v>
      </c>
      <c r="C830">
        <v>1473072320</v>
      </c>
      <c r="D830">
        <v>1441822228</v>
      </c>
      <c r="E830">
        <v>15514512</v>
      </c>
      <c r="F830">
        <v>1</v>
      </c>
      <c r="G830">
        <v>15514512</v>
      </c>
      <c r="H830">
        <v>3</v>
      </c>
      <c r="I830" t="s">
        <v>749</v>
      </c>
      <c r="J830" t="s">
        <v>3</v>
      </c>
      <c r="K830" t="s">
        <v>750</v>
      </c>
      <c r="L830">
        <v>1346</v>
      </c>
      <c r="N830">
        <v>1009</v>
      </c>
      <c r="O830" t="s">
        <v>680</v>
      </c>
      <c r="P830" t="s">
        <v>680</v>
      </c>
      <c r="Q830">
        <v>1</v>
      </c>
      <c r="X830">
        <v>0.01</v>
      </c>
      <c r="Y830">
        <v>73.951729999999998</v>
      </c>
      <c r="Z830">
        <v>0</v>
      </c>
      <c r="AA830">
        <v>0</v>
      </c>
      <c r="AB830">
        <v>0</v>
      </c>
      <c r="AC830">
        <v>0</v>
      </c>
      <c r="AD830">
        <v>1</v>
      </c>
      <c r="AE830">
        <v>0</v>
      </c>
      <c r="AF830" t="s">
        <v>3</v>
      </c>
      <c r="AG830">
        <v>0.01</v>
      </c>
      <c r="AH830">
        <v>2</v>
      </c>
      <c r="AI830">
        <v>1473072322</v>
      </c>
      <c r="AJ830">
        <v>517</v>
      </c>
      <c r="AK830">
        <v>0</v>
      </c>
      <c r="AL830">
        <v>0</v>
      </c>
      <c r="AM830">
        <v>0</v>
      </c>
      <c r="AN830">
        <v>0</v>
      </c>
      <c r="AO830">
        <v>0</v>
      </c>
      <c r="AP830">
        <v>0</v>
      </c>
      <c r="AQ830">
        <v>0</v>
      </c>
      <c r="AR830">
        <v>0</v>
      </c>
    </row>
    <row r="831" spans="1:44" x14ac:dyDescent="0.2">
      <c r="A831">
        <f>ROW(Source!A589)</f>
        <v>589</v>
      </c>
      <c r="B831">
        <v>1473072330</v>
      </c>
      <c r="C831">
        <v>1473072320</v>
      </c>
      <c r="D831">
        <v>1441834920</v>
      </c>
      <c r="E831">
        <v>1</v>
      </c>
      <c r="F831">
        <v>1</v>
      </c>
      <c r="G831">
        <v>15514512</v>
      </c>
      <c r="H831">
        <v>3</v>
      </c>
      <c r="I831" t="s">
        <v>751</v>
      </c>
      <c r="J831" t="s">
        <v>752</v>
      </c>
      <c r="K831" t="s">
        <v>753</v>
      </c>
      <c r="L831">
        <v>1346</v>
      </c>
      <c r="N831">
        <v>1009</v>
      </c>
      <c r="O831" t="s">
        <v>680</v>
      </c>
      <c r="P831" t="s">
        <v>680</v>
      </c>
      <c r="Q831">
        <v>1</v>
      </c>
      <c r="X831">
        <v>0.01</v>
      </c>
      <c r="Y831">
        <v>106.87</v>
      </c>
      <c r="Z831">
        <v>0</v>
      </c>
      <c r="AA831">
        <v>0</v>
      </c>
      <c r="AB831">
        <v>0</v>
      </c>
      <c r="AC831">
        <v>0</v>
      </c>
      <c r="AD831">
        <v>1</v>
      </c>
      <c r="AE831">
        <v>0</v>
      </c>
      <c r="AF831" t="s">
        <v>3</v>
      </c>
      <c r="AG831">
        <v>0.01</v>
      </c>
      <c r="AH831">
        <v>2</v>
      </c>
      <c r="AI831">
        <v>1473072325</v>
      </c>
      <c r="AJ831">
        <v>518</v>
      </c>
      <c r="AK831">
        <v>0</v>
      </c>
      <c r="AL831">
        <v>0</v>
      </c>
      <c r="AM831">
        <v>0</v>
      </c>
      <c r="AN831">
        <v>0</v>
      </c>
      <c r="AO831">
        <v>0</v>
      </c>
      <c r="AP831">
        <v>0</v>
      </c>
      <c r="AQ831">
        <v>0</v>
      </c>
      <c r="AR831">
        <v>0</v>
      </c>
    </row>
    <row r="832" spans="1:44" x14ac:dyDescent="0.2">
      <c r="A832">
        <f>ROW(Source!A590)</f>
        <v>590</v>
      </c>
      <c r="B832">
        <v>1473072332</v>
      </c>
      <c r="C832">
        <v>1473072331</v>
      </c>
      <c r="D832">
        <v>1441819193</v>
      </c>
      <c r="E832">
        <v>15514512</v>
      </c>
      <c r="F832">
        <v>1</v>
      </c>
      <c r="G832">
        <v>15514512</v>
      </c>
      <c r="H832">
        <v>1</v>
      </c>
      <c r="I832" t="s">
        <v>670</v>
      </c>
      <c r="J832" t="s">
        <v>3</v>
      </c>
      <c r="K832" t="s">
        <v>671</v>
      </c>
      <c r="L832">
        <v>1191</v>
      </c>
      <c r="N832">
        <v>1013</v>
      </c>
      <c r="O832" t="s">
        <v>672</v>
      </c>
      <c r="P832" t="s">
        <v>672</v>
      </c>
      <c r="Q832">
        <v>1</v>
      </c>
      <c r="X832">
        <v>0.96</v>
      </c>
      <c r="Y832">
        <v>0</v>
      </c>
      <c r="Z832">
        <v>0</v>
      </c>
      <c r="AA832">
        <v>0</v>
      </c>
      <c r="AB832">
        <v>0</v>
      </c>
      <c r="AC832">
        <v>0</v>
      </c>
      <c r="AD832">
        <v>1</v>
      </c>
      <c r="AE832">
        <v>1</v>
      </c>
      <c r="AF832" t="s">
        <v>3</v>
      </c>
      <c r="AG832">
        <v>0.96</v>
      </c>
      <c r="AH832">
        <v>3</v>
      </c>
      <c r="AI832">
        <v>-1</v>
      </c>
      <c r="AJ832" t="s">
        <v>3</v>
      </c>
      <c r="AK832">
        <v>0</v>
      </c>
      <c r="AL832">
        <v>0</v>
      </c>
      <c r="AM832">
        <v>0</v>
      </c>
      <c r="AN832">
        <v>0</v>
      </c>
      <c r="AO832">
        <v>0</v>
      </c>
      <c r="AP832">
        <v>0</v>
      </c>
      <c r="AQ832">
        <v>0</v>
      </c>
      <c r="AR832">
        <v>0</v>
      </c>
    </row>
    <row r="833" spans="1:44" x14ac:dyDescent="0.2">
      <c r="A833">
        <f>ROW(Source!A590)</f>
        <v>590</v>
      </c>
      <c r="B833">
        <v>1473072333</v>
      </c>
      <c r="C833">
        <v>1473072331</v>
      </c>
      <c r="D833">
        <v>1441836235</v>
      </c>
      <c r="E833">
        <v>1</v>
      </c>
      <c r="F833">
        <v>1</v>
      </c>
      <c r="G833">
        <v>15514512</v>
      </c>
      <c r="H833">
        <v>3</v>
      </c>
      <c r="I833" t="s">
        <v>677</v>
      </c>
      <c r="J833" t="s">
        <v>678</v>
      </c>
      <c r="K833" t="s">
        <v>679</v>
      </c>
      <c r="L833">
        <v>1346</v>
      </c>
      <c r="N833">
        <v>1009</v>
      </c>
      <c r="O833" t="s">
        <v>680</v>
      </c>
      <c r="P833" t="s">
        <v>680</v>
      </c>
      <c r="Q833">
        <v>1</v>
      </c>
      <c r="X833">
        <v>0.05</v>
      </c>
      <c r="Y833">
        <v>31.49</v>
      </c>
      <c r="Z833">
        <v>0</v>
      </c>
      <c r="AA833">
        <v>0</v>
      </c>
      <c r="AB833">
        <v>0</v>
      </c>
      <c r="AC833">
        <v>0</v>
      </c>
      <c r="AD833">
        <v>1</v>
      </c>
      <c r="AE833">
        <v>0</v>
      </c>
      <c r="AF833" t="s">
        <v>3</v>
      </c>
      <c r="AG833">
        <v>0.05</v>
      </c>
      <c r="AH833">
        <v>3</v>
      </c>
      <c r="AI833">
        <v>-1</v>
      </c>
      <c r="AJ833" t="s">
        <v>3</v>
      </c>
      <c r="AK833">
        <v>0</v>
      </c>
      <c r="AL833">
        <v>0</v>
      </c>
      <c r="AM833">
        <v>0</v>
      </c>
      <c r="AN833">
        <v>0</v>
      </c>
      <c r="AO833">
        <v>0</v>
      </c>
      <c r="AP833">
        <v>0</v>
      </c>
      <c r="AQ833">
        <v>0</v>
      </c>
      <c r="AR833">
        <v>0</v>
      </c>
    </row>
    <row r="834" spans="1:44" x14ac:dyDescent="0.2">
      <c r="A834">
        <f>ROW(Source!A590)</f>
        <v>590</v>
      </c>
      <c r="B834">
        <v>1473072334</v>
      </c>
      <c r="C834">
        <v>1473072331</v>
      </c>
      <c r="D834">
        <v>1441834628</v>
      </c>
      <c r="E834">
        <v>1</v>
      </c>
      <c r="F834">
        <v>1</v>
      </c>
      <c r="G834">
        <v>15514512</v>
      </c>
      <c r="H834">
        <v>3</v>
      </c>
      <c r="I834" t="s">
        <v>749</v>
      </c>
      <c r="J834" t="s">
        <v>844</v>
      </c>
      <c r="K834" t="s">
        <v>750</v>
      </c>
      <c r="L834">
        <v>1348</v>
      </c>
      <c r="N834">
        <v>1009</v>
      </c>
      <c r="O834" t="s">
        <v>697</v>
      </c>
      <c r="P834" t="s">
        <v>697</v>
      </c>
      <c r="Q834">
        <v>1000</v>
      </c>
      <c r="X834">
        <v>3.0000000000000001E-5</v>
      </c>
      <c r="Y834">
        <v>73951.73</v>
      </c>
      <c r="Z834">
        <v>0</v>
      </c>
      <c r="AA834">
        <v>0</v>
      </c>
      <c r="AB834">
        <v>0</v>
      </c>
      <c r="AC834">
        <v>0</v>
      </c>
      <c r="AD834">
        <v>1</v>
      </c>
      <c r="AE834">
        <v>0</v>
      </c>
      <c r="AF834" t="s">
        <v>3</v>
      </c>
      <c r="AG834">
        <v>3.0000000000000001E-5</v>
      </c>
      <c r="AH834">
        <v>3</v>
      </c>
      <c r="AI834">
        <v>-1</v>
      </c>
      <c r="AJ834" t="s">
        <v>3</v>
      </c>
      <c r="AK834">
        <v>0</v>
      </c>
      <c r="AL834">
        <v>0</v>
      </c>
      <c r="AM834">
        <v>0</v>
      </c>
      <c r="AN834">
        <v>0</v>
      </c>
      <c r="AO834">
        <v>0</v>
      </c>
      <c r="AP834">
        <v>0</v>
      </c>
      <c r="AQ834">
        <v>0</v>
      </c>
      <c r="AR834">
        <v>0</v>
      </c>
    </row>
    <row r="835" spans="1:44" x14ac:dyDescent="0.2">
      <c r="A835">
        <f>ROW(Source!A590)</f>
        <v>590</v>
      </c>
      <c r="B835">
        <v>1473072335</v>
      </c>
      <c r="C835">
        <v>1473072331</v>
      </c>
      <c r="D835">
        <v>1441834669</v>
      </c>
      <c r="E835">
        <v>1</v>
      </c>
      <c r="F835">
        <v>1</v>
      </c>
      <c r="G835">
        <v>15514512</v>
      </c>
      <c r="H835">
        <v>3</v>
      </c>
      <c r="I835" t="s">
        <v>845</v>
      </c>
      <c r="J835" t="s">
        <v>846</v>
      </c>
      <c r="K835" t="s">
        <v>847</v>
      </c>
      <c r="L835">
        <v>1346</v>
      </c>
      <c r="N835">
        <v>1009</v>
      </c>
      <c r="O835" t="s">
        <v>680</v>
      </c>
      <c r="P835" t="s">
        <v>680</v>
      </c>
      <c r="Q835">
        <v>1</v>
      </c>
      <c r="X835">
        <v>0.01</v>
      </c>
      <c r="Y835">
        <v>222.28</v>
      </c>
      <c r="Z835">
        <v>0</v>
      </c>
      <c r="AA835">
        <v>0</v>
      </c>
      <c r="AB835">
        <v>0</v>
      </c>
      <c r="AC835">
        <v>0</v>
      </c>
      <c r="AD835">
        <v>1</v>
      </c>
      <c r="AE835">
        <v>0</v>
      </c>
      <c r="AF835" t="s">
        <v>3</v>
      </c>
      <c r="AG835">
        <v>0.01</v>
      </c>
      <c r="AH835">
        <v>3</v>
      </c>
      <c r="AI835">
        <v>-1</v>
      </c>
      <c r="AJ835" t="s">
        <v>3</v>
      </c>
      <c r="AK835">
        <v>0</v>
      </c>
      <c r="AL835">
        <v>0</v>
      </c>
      <c r="AM835">
        <v>0</v>
      </c>
      <c r="AN835">
        <v>0</v>
      </c>
      <c r="AO835">
        <v>0</v>
      </c>
      <c r="AP835">
        <v>0</v>
      </c>
      <c r="AQ835">
        <v>0</v>
      </c>
      <c r="AR835">
        <v>0</v>
      </c>
    </row>
    <row r="836" spans="1:44" x14ac:dyDescent="0.2">
      <c r="A836">
        <f>ROW(Source!A591)</f>
        <v>591</v>
      </c>
      <c r="B836">
        <v>1473072340</v>
      </c>
      <c r="C836">
        <v>1473072336</v>
      </c>
      <c r="D836">
        <v>1441819193</v>
      </c>
      <c r="E836">
        <v>15514512</v>
      </c>
      <c r="F836">
        <v>1</v>
      </c>
      <c r="G836">
        <v>15514512</v>
      </c>
      <c r="H836">
        <v>1</v>
      </c>
      <c r="I836" t="s">
        <v>670</v>
      </c>
      <c r="J836" t="s">
        <v>3</v>
      </c>
      <c r="K836" t="s">
        <v>671</v>
      </c>
      <c r="L836">
        <v>1191</v>
      </c>
      <c r="N836">
        <v>1013</v>
      </c>
      <c r="O836" t="s">
        <v>672</v>
      </c>
      <c r="P836" t="s">
        <v>672</v>
      </c>
      <c r="Q836">
        <v>1</v>
      </c>
      <c r="X836">
        <v>8</v>
      </c>
      <c r="Y836">
        <v>0</v>
      </c>
      <c r="Z836">
        <v>0</v>
      </c>
      <c r="AA836">
        <v>0</v>
      </c>
      <c r="AB836">
        <v>0</v>
      </c>
      <c r="AC836">
        <v>0</v>
      </c>
      <c r="AD836">
        <v>1</v>
      </c>
      <c r="AE836">
        <v>1</v>
      </c>
      <c r="AF836" t="s">
        <v>3</v>
      </c>
      <c r="AG836">
        <v>8</v>
      </c>
      <c r="AH836">
        <v>2</v>
      </c>
      <c r="AI836">
        <v>1473072337</v>
      </c>
      <c r="AJ836">
        <v>519</v>
      </c>
      <c r="AK836">
        <v>0</v>
      </c>
      <c r="AL836">
        <v>0</v>
      </c>
      <c r="AM836">
        <v>0</v>
      </c>
      <c r="AN836">
        <v>0</v>
      </c>
      <c r="AO836">
        <v>0</v>
      </c>
      <c r="AP836">
        <v>0</v>
      </c>
      <c r="AQ836">
        <v>0</v>
      </c>
      <c r="AR836">
        <v>0</v>
      </c>
    </row>
    <row r="837" spans="1:44" x14ac:dyDescent="0.2">
      <c r="A837">
        <f>ROW(Source!A591)</f>
        <v>591</v>
      </c>
      <c r="B837">
        <v>1473072341</v>
      </c>
      <c r="C837">
        <v>1473072336</v>
      </c>
      <c r="D837">
        <v>1441834258</v>
      </c>
      <c r="E837">
        <v>1</v>
      </c>
      <c r="F837">
        <v>1</v>
      </c>
      <c r="G837">
        <v>15514512</v>
      </c>
      <c r="H837">
        <v>2</v>
      </c>
      <c r="I837" t="s">
        <v>691</v>
      </c>
      <c r="J837" t="s">
        <v>692</v>
      </c>
      <c r="K837" t="s">
        <v>693</v>
      </c>
      <c r="L837">
        <v>1368</v>
      </c>
      <c r="N837">
        <v>1011</v>
      </c>
      <c r="O837" t="s">
        <v>676</v>
      </c>
      <c r="P837" t="s">
        <v>676</v>
      </c>
      <c r="Q837">
        <v>1</v>
      </c>
      <c r="X837">
        <v>0.9</v>
      </c>
      <c r="Y837">
        <v>0</v>
      </c>
      <c r="Z837">
        <v>1303.01</v>
      </c>
      <c r="AA837">
        <v>826.2</v>
      </c>
      <c r="AB837">
        <v>0</v>
      </c>
      <c r="AC837">
        <v>0</v>
      </c>
      <c r="AD837">
        <v>1</v>
      </c>
      <c r="AE837">
        <v>0</v>
      </c>
      <c r="AF837" t="s">
        <v>3</v>
      </c>
      <c r="AG837">
        <v>0.9</v>
      </c>
      <c r="AH837">
        <v>2</v>
      </c>
      <c r="AI837">
        <v>1473072338</v>
      </c>
      <c r="AJ837">
        <v>520</v>
      </c>
      <c r="AK837">
        <v>0</v>
      </c>
      <c r="AL837">
        <v>0</v>
      </c>
      <c r="AM837">
        <v>0</v>
      </c>
      <c r="AN837">
        <v>0</v>
      </c>
      <c r="AO837">
        <v>0</v>
      </c>
      <c r="AP837">
        <v>0</v>
      </c>
      <c r="AQ837">
        <v>0</v>
      </c>
      <c r="AR837">
        <v>0</v>
      </c>
    </row>
    <row r="838" spans="1:44" x14ac:dyDescent="0.2">
      <c r="A838">
        <f>ROW(Source!A591)</f>
        <v>591</v>
      </c>
      <c r="B838">
        <v>1473072342</v>
      </c>
      <c r="C838">
        <v>1473072336</v>
      </c>
      <c r="D838">
        <v>1441836235</v>
      </c>
      <c r="E838">
        <v>1</v>
      </c>
      <c r="F838">
        <v>1</v>
      </c>
      <c r="G838">
        <v>15514512</v>
      </c>
      <c r="H838">
        <v>3</v>
      </c>
      <c r="I838" t="s">
        <v>677</v>
      </c>
      <c r="J838" t="s">
        <v>678</v>
      </c>
      <c r="K838" t="s">
        <v>679</v>
      </c>
      <c r="L838">
        <v>1346</v>
      </c>
      <c r="N838">
        <v>1009</v>
      </c>
      <c r="O838" t="s">
        <v>680</v>
      </c>
      <c r="P838" t="s">
        <v>680</v>
      </c>
      <c r="Q838">
        <v>1</v>
      </c>
      <c r="X838">
        <v>0.12</v>
      </c>
      <c r="Y838">
        <v>31.49</v>
      </c>
      <c r="Z838">
        <v>0</v>
      </c>
      <c r="AA838">
        <v>0</v>
      </c>
      <c r="AB838">
        <v>0</v>
      </c>
      <c r="AC838">
        <v>0</v>
      </c>
      <c r="AD838">
        <v>1</v>
      </c>
      <c r="AE838">
        <v>0</v>
      </c>
      <c r="AF838" t="s">
        <v>3</v>
      </c>
      <c r="AG838">
        <v>0.12</v>
      </c>
      <c r="AH838">
        <v>2</v>
      </c>
      <c r="AI838">
        <v>1473072339</v>
      </c>
      <c r="AJ838">
        <v>521</v>
      </c>
      <c r="AK838">
        <v>0</v>
      </c>
      <c r="AL838">
        <v>0</v>
      </c>
      <c r="AM838">
        <v>0</v>
      </c>
      <c r="AN838">
        <v>0</v>
      </c>
      <c r="AO838">
        <v>0</v>
      </c>
      <c r="AP838">
        <v>0</v>
      </c>
      <c r="AQ838">
        <v>0</v>
      </c>
      <c r="AR838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21" x14ac:dyDescent="0.2">
      <c r="A1">
        <v>540</v>
      </c>
      <c r="B1">
        <v>1</v>
      </c>
      <c r="C1" t="s">
        <v>3</v>
      </c>
      <c r="D1" t="s">
        <v>3</v>
      </c>
      <c r="E1" t="s">
        <v>3</v>
      </c>
      <c r="F1" t="s">
        <v>3</v>
      </c>
      <c r="G1" t="s">
        <v>522</v>
      </c>
      <c r="H1" t="s">
        <v>3</v>
      </c>
      <c r="I1" t="s">
        <v>522</v>
      </c>
      <c r="J1" t="s">
        <v>3</v>
      </c>
      <c r="K1" t="s">
        <v>3</v>
      </c>
      <c r="L1" t="s">
        <v>3</v>
      </c>
      <c r="M1" t="s">
        <v>3</v>
      </c>
      <c r="N1" t="s">
        <v>3</v>
      </c>
      <c r="O1" t="s">
        <v>3</v>
      </c>
      <c r="P1" t="s">
        <v>3</v>
      </c>
      <c r="Q1" t="s">
        <v>3</v>
      </c>
      <c r="R1" t="s">
        <v>3</v>
      </c>
      <c r="S1" t="s">
        <v>848</v>
      </c>
      <c r="T1" t="s">
        <v>849</v>
      </c>
      <c r="U1" t="s">
        <v>850</v>
      </c>
    </row>
    <row r="2" spans="1:21" x14ac:dyDescent="0.2">
      <c r="A2">
        <v>541</v>
      </c>
      <c r="B2">
        <v>1</v>
      </c>
      <c r="C2" t="s">
        <v>3</v>
      </c>
      <c r="D2" t="s">
        <v>3</v>
      </c>
      <c r="E2" t="s">
        <v>3</v>
      </c>
      <c r="F2" t="s">
        <v>3</v>
      </c>
      <c r="G2" t="s">
        <v>522</v>
      </c>
      <c r="H2" t="s">
        <v>3</v>
      </c>
      <c r="I2" t="s">
        <v>522</v>
      </c>
      <c r="J2" t="s">
        <v>3</v>
      </c>
      <c r="K2" t="s">
        <v>3</v>
      </c>
      <c r="L2" t="s">
        <v>3</v>
      </c>
      <c r="M2" t="s">
        <v>3</v>
      </c>
      <c r="N2" t="s">
        <v>3</v>
      </c>
      <c r="O2" t="s">
        <v>3</v>
      </c>
      <c r="P2" t="s">
        <v>3</v>
      </c>
      <c r="Q2" t="s">
        <v>3</v>
      </c>
      <c r="R2" t="s">
        <v>3</v>
      </c>
      <c r="S2" t="s">
        <v>848</v>
      </c>
      <c r="T2" t="s">
        <v>849</v>
      </c>
      <c r="U2" t="s">
        <v>850</v>
      </c>
    </row>
    <row r="3" spans="1:21" x14ac:dyDescent="0.2">
      <c r="A3">
        <v>551</v>
      </c>
      <c r="B3">
        <v>1</v>
      </c>
      <c r="C3" t="s">
        <v>3</v>
      </c>
      <c r="D3" t="s">
        <v>3</v>
      </c>
      <c r="E3" t="s">
        <v>3</v>
      </c>
      <c r="F3" t="s">
        <v>3</v>
      </c>
      <c r="G3" t="s">
        <v>522</v>
      </c>
      <c r="H3" t="s">
        <v>3</v>
      </c>
      <c r="I3" t="s">
        <v>522</v>
      </c>
      <c r="J3" t="s">
        <v>3</v>
      </c>
      <c r="K3" t="s">
        <v>3</v>
      </c>
      <c r="L3" t="s">
        <v>3</v>
      </c>
      <c r="M3" t="s">
        <v>3</v>
      </c>
      <c r="N3" t="s">
        <v>3</v>
      </c>
      <c r="O3" t="s">
        <v>3</v>
      </c>
      <c r="P3" t="s">
        <v>3</v>
      </c>
      <c r="Q3" t="s">
        <v>3</v>
      </c>
      <c r="R3" t="s">
        <v>3</v>
      </c>
      <c r="S3" t="s">
        <v>848</v>
      </c>
      <c r="T3" t="s">
        <v>849</v>
      </c>
      <c r="U3" t="s">
        <v>850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1045431799</v>
      </c>
      <c r="N1">
        <v>11</v>
      </c>
      <c r="O1">
        <v>12</v>
      </c>
      <c r="P1">
        <v>0</v>
      </c>
      <c r="Q1">
        <v>1</v>
      </c>
    </row>
    <row r="12" spans="1:103" x14ac:dyDescent="0.2">
      <c r="F12" t="str">
        <f>Source!F12</f>
        <v>Новый объект_(Копия)_(Копия)</v>
      </c>
      <c r="G12" t="str">
        <f>Source!G12</f>
        <v>Конный комплекс_на 4 мес. (10%) испр.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Смета СН-2012 по гл. 1-5</vt:lpstr>
      <vt:lpstr>Акт КС-2 СН-2012 по гл. 1-</vt:lpstr>
      <vt:lpstr>Source</vt:lpstr>
      <vt:lpstr>SourceObSm</vt:lpstr>
      <vt:lpstr>SmtRes</vt:lpstr>
      <vt:lpstr>EtalonRes</vt:lpstr>
      <vt:lpstr>SrcPoprs</vt:lpstr>
      <vt:lpstr>SrcKA</vt:lpstr>
      <vt:lpstr>'Акт КС-2 СН-2012 по гл. 1-'!Заголовки_для_печати</vt:lpstr>
      <vt:lpstr>'Смета СН-2012 по гл. 1-5'!Заголовки_для_печати</vt:lpstr>
      <vt:lpstr>'Акт КС-2 СН-2012 по гл. 1-'!Область_печати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Виктор</cp:lastModifiedBy>
  <dcterms:created xsi:type="dcterms:W3CDTF">2025-12-10T14:37:00Z</dcterms:created>
  <dcterms:modified xsi:type="dcterms:W3CDTF">2025-12-11T13:05:46Z</dcterms:modified>
</cp:coreProperties>
</file>